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hat\Desktop\Audit Data for HACC\"/>
    </mc:Choice>
  </mc:AlternateContent>
  <bookViews>
    <workbookView xWindow="0" yWindow="0" windowWidth="14370" windowHeight="3975" activeTab="2"/>
  </bookViews>
  <sheets>
    <sheet name="QLC Dumpster" sheetId="6" r:id="rId1"/>
    <sheet name="QLC Recycling " sheetId="2" r:id="rId2"/>
    <sheet name="Arch Dumpster" sheetId="5" r:id="rId3"/>
    <sheet name="BusAd Dumpster" sheetId="3" r:id="rId4"/>
    <sheet name="Notes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6" l="1"/>
  <c r="C16" i="5"/>
  <c r="G15" i="2" l="1"/>
  <c r="C15" i="2"/>
  <c r="E15" i="2"/>
  <c r="I15" i="2"/>
  <c r="M15" i="2"/>
  <c r="B13" i="5"/>
  <c r="C38" i="6"/>
  <c r="C41" i="6"/>
  <c r="C39" i="6"/>
  <c r="G34" i="6"/>
  <c r="E34" i="6"/>
  <c r="C34" i="6"/>
  <c r="C32" i="6"/>
  <c r="C31" i="6"/>
  <c r="C28" i="6"/>
  <c r="E25" i="6"/>
  <c r="C25" i="6"/>
  <c r="C24" i="6"/>
  <c r="E23" i="6"/>
  <c r="C23" i="6"/>
  <c r="C22" i="6"/>
  <c r="C21" i="6"/>
  <c r="C20" i="6"/>
  <c r="Y16" i="6"/>
  <c r="W16" i="6"/>
  <c r="U16" i="6"/>
  <c r="S16" i="6"/>
  <c r="Q16" i="6"/>
  <c r="O16" i="6"/>
  <c r="M16" i="6"/>
  <c r="K16" i="6"/>
  <c r="I16" i="6"/>
  <c r="G16" i="6"/>
  <c r="E16" i="6"/>
  <c r="C16" i="6"/>
  <c r="K18" i="6"/>
  <c r="I18" i="6"/>
  <c r="G18" i="6"/>
  <c r="E18" i="6"/>
  <c r="C18" i="6"/>
  <c r="C17" i="6"/>
  <c r="E17" i="6"/>
  <c r="E15" i="6"/>
  <c r="C15" i="6"/>
  <c r="C13" i="6"/>
  <c r="E12" i="6"/>
  <c r="D12" i="6"/>
  <c r="C12" i="6"/>
  <c r="C11" i="6"/>
  <c r="C9" i="6"/>
  <c r="C10" i="6"/>
  <c r="C8" i="6"/>
  <c r="C12" i="5"/>
  <c r="C11" i="5"/>
  <c r="C10" i="5"/>
  <c r="C9" i="5"/>
  <c r="C8" i="5"/>
  <c r="C33" i="5"/>
  <c r="C31" i="5"/>
  <c r="C29" i="5"/>
  <c r="C30" i="5"/>
  <c r="C27" i="5"/>
  <c r="C26" i="5"/>
  <c r="E24" i="5"/>
  <c r="C24" i="5"/>
  <c r="C23" i="5"/>
  <c r="E22" i="5"/>
  <c r="C22" i="5"/>
  <c r="C21" i="5"/>
  <c r="C20" i="5"/>
  <c r="C17" i="5"/>
  <c r="C15" i="5"/>
  <c r="C13" i="5"/>
  <c r="C40" i="3"/>
  <c r="C38" i="3"/>
  <c r="C37" i="3"/>
  <c r="C34" i="3"/>
  <c r="C33" i="3"/>
  <c r="C31" i="3"/>
  <c r="C30" i="3"/>
  <c r="C26" i="3"/>
  <c r="C24" i="3"/>
  <c r="C23" i="3"/>
  <c r="C22" i="3"/>
  <c r="C21" i="3"/>
  <c r="C20" i="3"/>
  <c r="E17" i="3"/>
  <c r="C17" i="3"/>
  <c r="C16" i="3"/>
  <c r="C15" i="3"/>
  <c r="C13" i="3"/>
  <c r="C12" i="3"/>
  <c r="C11" i="3"/>
  <c r="C10" i="3"/>
  <c r="C9" i="3"/>
  <c r="C8" i="3"/>
</calcChain>
</file>

<file path=xl/sharedStrings.xml><?xml version="1.0" encoding="utf-8"?>
<sst xmlns="http://schemas.openxmlformats.org/spreadsheetml/2006/main" count="252" uniqueCount="86">
  <si>
    <t>Weight (lbs)</t>
  </si>
  <si>
    <t>Paper</t>
  </si>
  <si>
    <t>Recyclable Paper</t>
  </si>
  <si>
    <t>Non-Recyclable Paper</t>
  </si>
  <si>
    <t>Plastic</t>
  </si>
  <si>
    <t>Recyclable Plastic Containers (1 &amp; 2s)</t>
  </si>
  <si>
    <t>HI-5 Recyclable Plastic Containers (1 &amp; 2s)</t>
  </si>
  <si>
    <t>Other Plastic</t>
  </si>
  <si>
    <t>Glass</t>
  </si>
  <si>
    <t>Metals</t>
  </si>
  <si>
    <t>Non-recyclable</t>
  </si>
  <si>
    <t>Organics</t>
  </si>
  <si>
    <t>Green Waste</t>
  </si>
  <si>
    <t>Construction and Demolition</t>
  </si>
  <si>
    <t>Household Hazardous Waste (HHW)</t>
  </si>
  <si>
    <t>Mixed Residue</t>
  </si>
  <si>
    <t>Liquids</t>
  </si>
  <si>
    <t>Misc.</t>
  </si>
  <si>
    <t>UH Manoa 2017 Waste Audit Data Sheet</t>
  </si>
  <si>
    <t>Bag 1</t>
  </si>
  <si>
    <t>Bag 2</t>
  </si>
  <si>
    <t>Bag 3</t>
  </si>
  <si>
    <t>Bag 4</t>
  </si>
  <si>
    <t>Vol.</t>
  </si>
  <si>
    <t>Bag 5</t>
  </si>
  <si>
    <t>Paper towels</t>
  </si>
  <si>
    <t>Items of Interest</t>
  </si>
  <si>
    <t>Starbucks cups</t>
  </si>
  <si>
    <t>Wax paper cups</t>
  </si>
  <si>
    <t>Plastic to-go cups</t>
  </si>
  <si>
    <t>Food wrappers (chip bags, bar wrappers, ziplocks)</t>
  </si>
  <si>
    <t xml:space="preserve">Plastic food containers </t>
  </si>
  <si>
    <t>All electronics</t>
  </si>
  <si>
    <t>Food and napkins</t>
  </si>
  <si>
    <t>Styrofoam</t>
  </si>
  <si>
    <t>Disposable Utensils (chopticks, plastic utensils)</t>
  </si>
  <si>
    <t>Aluminum cans</t>
  </si>
  <si>
    <t>Office/school supplies</t>
  </si>
  <si>
    <t>Straws</t>
  </si>
  <si>
    <t>WASTE CATEGORIES</t>
  </si>
  <si>
    <r>
      <rPr>
        <b/>
        <sz val="18"/>
        <color rgb="FFC00000"/>
        <rFont val="Calibri"/>
        <family val="2"/>
        <scheme val="minor"/>
      </rPr>
      <t>Dumpster</t>
    </r>
    <r>
      <rPr>
        <b/>
        <sz val="18"/>
        <color theme="1"/>
        <rFont val="Calibri"/>
        <family val="2"/>
        <scheme val="minor"/>
      </rPr>
      <t xml:space="preserve">  Data Sheet</t>
    </r>
  </si>
  <si>
    <t>Compostable take-out (cups, utensils and boxes)</t>
  </si>
  <si>
    <t>Recyclable metals (pineapple and coconut h20)</t>
  </si>
  <si>
    <r>
      <rPr>
        <b/>
        <sz val="18"/>
        <color theme="4"/>
        <rFont val="Calibri"/>
        <family val="2"/>
        <scheme val="minor"/>
      </rPr>
      <t>Recycling</t>
    </r>
    <r>
      <rPr>
        <b/>
        <sz val="18"/>
        <color theme="1"/>
        <rFont val="Calibri"/>
        <family val="2"/>
        <scheme val="minor"/>
      </rPr>
      <t xml:space="preserve"> Toter Data Sheet</t>
    </r>
  </si>
  <si>
    <t>Compostable take-out
(cups, utensils and boxes)</t>
  </si>
  <si>
    <t>Disposable Utensils 
(chopticks, plastic utensils)</t>
  </si>
  <si>
    <t>Recyclable metals 
(pineapple and coconut h20)</t>
  </si>
  <si>
    <t>Building:BusAd</t>
  </si>
  <si>
    <t>Date: 10/20</t>
  </si>
  <si>
    <t>Notes: all other buildings, and McCarthy Mall were already cleared by staff by the time we were supposed to pick up</t>
  </si>
  <si>
    <t>Vol. (gal)</t>
  </si>
  <si>
    <t>Bag vol. (gal.): 55 gal and 5 gal (see calculation for details)</t>
  </si>
  <si>
    <t>Recorder Name: Jennifer Milholen</t>
  </si>
  <si>
    <t xml:space="preserve">Recorder email:  Jennifer@kokuahawaiifoundation.org </t>
  </si>
  <si>
    <t>HI-5 Glass Bottles and Containers</t>
  </si>
  <si>
    <t>Non-HI-5 Glass</t>
  </si>
  <si>
    <t>n/a</t>
  </si>
  <si>
    <t>?</t>
  </si>
  <si>
    <t>??</t>
  </si>
  <si>
    <t>UH Manoa Waste Audit Data Sheet</t>
  </si>
  <si>
    <t>Recorder Name: Nicole Chatterson</t>
  </si>
  <si>
    <t xml:space="preserve">Recorder email:  nchatter@hawaii.edu </t>
  </si>
  <si>
    <t>Building: Architecture</t>
  </si>
  <si>
    <t>Notes: no recycling was available, bins were empty</t>
  </si>
  <si>
    <t>Bucket tare: 3.4 (55 gal)/1.95 (5 gal)</t>
  </si>
  <si>
    <t>Date: 10/19</t>
  </si>
  <si>
    <t>Building: QLC</t>
  </si>
  <si>
    <t>Notes: left behind most recycling, full bins, but just emptied a few, lots of paper trash was in dumpster, meant to go back and weigh--but we didn't.  Most of the recycled paper was shredded paper from the dumpster.</t>
  </si>
  <si>
    <t>Shredded paper (can calc as recycled paper, highlighted for QLC only)</t>
  </si>
  <si>
    <t>Bag 6</t>
  </si>
  <si>
    <t>Bag 7</t>
  </si>
  <si>
    <t>Bag 8</t>
  </si>
  <si>
    <t>Bag 9</t>
  </si>
  <si>
    <t>Bag 10</t>
  </si>
  <si>
    <t>Bag 11</t>
  </si>
  <si>
    <t>Bag 12</t>
  </si>
  <si>
    <t>Notes:  these were specifically taken out of recycling toter</t>
  </si>
  <si>
    <t>Recorder Name:  Nicole</t>
  </si>
  <si>
    <t>Recorder email: nchatter@hawaii.edu</t>
  </si>
  <si>
    <t>Non HI-5 Recyclable Plastic Containers (1 &amp; 2s)</t>
  </si>
  <si>
    <t>Non-HI 5 Recyclable Glass</t>
  </si>
  <si>
    <t>Non-HI 5 recyclable Plastic Containers 
(1 &amp; 2s)</t>
  </si>
  <si>
    <t>Recyclable Paper (all ashrede paper)</t>
  </si>
  <si>
    <t xml:space="preserve">Bag vol. (gal.): 55 gal and 15 gal (see calculation for details). 15 gal clear bags </t>
  </si>
  <si>
    <t>measurment of volume was subjective estimate</t>
  </si>
  <si>
    <t>paper towel weight was influenced by moisture (e.g. OLC paper towel bag 3 vs. bag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</si>
</sst>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0" fontId="4" fillId="2" borderId="3" xfId="0" applyFont="1" applyFill="1" applyBorder="1" applyAlignment="1">
      <alignment wrapText="1"/>
    </xf>
    <xf numFmtId="0" fontId="0" fillId="0" borderId="3" xfId="0" applyBorder="1"/>
    <xf numFmtId="0" fontId="4" fillId="2" borderId="3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wrapText="1"/>
    </xf>
    <xf numFmtId="0" fontId="4" fillId="2" borderId="7" xfId="0" applyFont="1" applyFill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0" fontId="0" fillId="0" borderId="3" xfId="0" applyFont="1" applyBorder="1"/>
    <xf numFmtId="0" fontId="10" fillId="2" borderId="7" xfId="0" applyFont="1" applyFill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12" fillId="0" borderId="0" xfId="0" applyFont="1"/>
    <xf numFmtId="0" fontId="14" fillId="0" borderId="4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8" fillId="0" borderId="17" xfId="0" applyFont="1" applyBorder="1" applyAlignment="1">
      <alignment horizontal="right" wrapText="1"/>
    </xf>
    <xf numFmtId="0" fontId="10" fillId="2" borderId="18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2" fillId="0" borderId="17" xfId="0" applyFont="1" applyBorder="1" applyAlignment="1">
      <alignment horizontal="right" wrapText="1"/>
    </xf>
    <xf numFmtId="0" fontId="2" fillId="0" borderId="17" xfId="0" applyFont="1" applyFill="1" applyBorder="1" applyAlignment="1">
      <alignment horizontal="right" wrapText="1"/>
    </xf>
    <xf numFmtId="0" fontId="4" fillId="0" borderId="17" xfId="0" applyFont="1" applyBorder="1" applyAlignment="1">
      <alignment horizontal="right" wrapText="1"/>
    </xf>
    <xf numFmtId="0" fontId="4" fillId="0" borderId="17" xfId="0" applyFont="1" applyBorder="1" applyAlignment="1">
      <alignment vertical="center"/>
    </xf>
    <xf numFmtId="0" fontId="4" fillId="2" borderId="19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11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wrapText="1"/>
    </xf>
    <xf numFmtId="0" fontId="10" fillId="3" borderId="15" xfId="0" applyFont="1" applyFill="1" applyBorder="1" applyAlignment="1">
      <alignment wrapText="1"/>
    </xf>
    <xf numFmtId="0" fontId="10" fillId="3" borderId="16" xfId="0" applyFont="1" applyFill="1" applyBorder="1" applyAlignment="1">
      <alignment wrapText="1"/>
    </xf>
    <xf numFmtId="0" fontId="5" fillId="4" borderId="1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0" fillId="4" borderId="3" xfId="0" applyFill="1" applyBorder="1"/>
    <xf numFmtId="0" fontId="4" fillId="4" borderId="18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0" fillId="5" borderId="3" xfId="0" applyFill="1" applyBorder="1"/>
    <xf numFmtId="0" fontId="4" fillId="5" borderId="18" xfId="0" applyFont="1" applyFill="1" applyBorder="1" applyAlignment="1">
      <alignment wrapText="1"/>
    </xf>
    <xf numFmtId="0" fontId="5" fillId="6" borderId="17" xfId="0" applyFont="1" applyFill="1" applyBorder="1" applyAlignment="1">
      <alignment wrapText="1"/>
    </xf>
    <xf numFmtId="0" fontId="4" fillId="6" borderId="7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0" fillId="6" borderId="3" xfId="0" applyFill="1" applyBorder="1"/>
    <xf numFmtId="0" fontId="4" fillId="6" borderId="18" xfId="0" applyFont="1" applyFill="1" applyBorder="1" applyAlignment="1">
      <alignment wrapText="1"/>
    </xf>
    <xf numFmtId="0" fontId="5" fillId="7" borderId="17" xfId="0" applyFont="1" applyFill="1" applyBorder="1" applyAlignment="1">
      <alignment wrapText="1"/>
    </xf>
    <xf numFmtId="0" fontId="4" fillId="7" borderId="7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4" fillId="7" borderId="18" xfId="0" applyFont="1" applyFill="1" applyBorder="1" applyAlignment="1">
      <alignment wrapText="1"/>
    </xf>
    <xf numFmtId="0" fontId="3" fillId="8" borderId="17" xfId="0" applyFont="1" applyFill="1" applyBorder="1" applyAlignment="1">
      <alignment wrapText="1"/>
    </xf>
    <xf numFmtId="0" fontId="4" fillId="8" borderId="7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4" fillId="8" borderId="18" xfId="0" applyFont="1" applyFill="1" applyBorder="1" applyAlignment="1">
      <alignment wrapText="1"/>
    </xf>
    <xf numFmtId="0" fontId="5" fillId="9" borderId="1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9" borderId="18" xfId="0" applyFont="1" applyFill="1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9" fillId="2" borderId="21" xfId="0" applyFont="1" applyFill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2" borderId="24" xfId="0" applyFont="1" applyFill="1" applyBorder="1" applyAlignment="1">
      <alignment wrapText="1"/>
    </xf>
    <xf numFmtId="0" fontId="8" fillId="0" borderId="17" xfId="0" applyFont="1" applyBorder="1" applyAlignment="1">
      <alignment horizontal="right" vertical="top" wrapText="1"/>
    </xf>
    <xf numFmtId="0" fontId="4" fillId="0" borderId="29" xfId="0" applyFont="1" applyBorder="1" applyAlignment="1">
      <alignment vertical="center"/>
    </xf>
    <xf numFmtId="0" fontId="4" fillId="2" borderId="30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2" borderId="31" xfId="0" applyFont="1" applyFill="1" applyBorder="1" applyAlignment="1">
      <alignment wrapText="1"/>
    </xf>
    <xf numFmtId="0" fontId="15" fillId="0" borderId="32" xfId="0" applyFont="1" applyBorder="1" applyAlignment="1">
      <alignment horizontal="left" wrapText="1"/>
    </xf>
    <xf numFmtId="0" fontId="4" fillId="0" borderId="32" xfId="0" applyFont="1" applyFill="1" applyBorder="1" applyAlignment="1">
      <alignment vertical="center"/>
    </xf>
    <xf numFmtId="0" fontId="4" fillId="0" borderId="32" xfId="0" applyFont="1" applyFill="1" applyBorder="1" applyAlignment="1">
      <alignment wrapText="1"/>
    </xf>
    <xf numFmtId="0" fontId="4" fillId="0" borderId="35" xfId="0" applyFont="1" applyFill="1" applyBorder="1" applyAlignment="1">
      <alignment wrapText="1"/>
    </xf>
    <xf numFmtId="0" fontId="4" fillId="0" borderId="19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0" fillId="2" borderId="3" xfId="0" applyFill="1" applyBorder="1"/>
    <xf numFmtId="0" fontId="0" fillId="0" borderId="32" xfId="0" applyBorder="1"/>
    <xf numFmtId="0" fontId="0" fillId="2" borderId="18" xfId="0" applyFill="1" applyBorder="1"/>
    <xf numFmtId="0" fontId="0" fillId="0" borderId="35" xfId="0" applyBorder="1"/>
    <xf numFmtId="0" fontId="0" fillId="2" borderId="19" xfId="0" applyFill="1" applyBorder="1"/>
    <xf numFmtId="0" fontId="0" fillId="0" borderId="19" xfId="0" applyBorder="1"/>
    <xf numFmtId="0" fontId="0" fillId="2" borderId="20" xfId="0" applyFill="1" applyBorder="1"/>
    <xf numFmtId="0" fontId="0" fillId="2" borderId="7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2" borderId="18" xfId="0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0" fontId="18" fillId="2" borderId="3" xfId="0" applyFont="1" applyFill="1" applyBorder="1" applyAlignment="1">
      <alignment wrapText="1"/>
    </xf>
    <xf numFmtId="0" fontId="18" fillId="0" borderId="3" xfId="0" applyFont="1" applyBorder="1" applyAlignment="1">
      <alignment wrapText="1"/>
    </xf>
    <xf numFmtId="0" fontId="18" fillId="2" borderId="18" xfId="0" applyFont="1" applyFill="1" applyBorder="1" applyAlignment="1">
      <alignment wrapText="1"/>
    </xf>
    <xf numFmtId="0" fontId="18" fillId="5" borderId="7" xfId="0" applyFont="1" applyFill="1" applyBorder="1" applyAlignment="1">
      <alignment wrapText="1"/>
    </xf>
    <xf numFmtId="0" fontId="18" fillId="5" borderId="3" xfId="0" applyFont="1" applyFill="1" applyBorder="1" applyAlignment="1">
      <alignment wrapText="1"/>
    </xf>
    <xf numFmtId="0" fontId="0" fillId="5" borderId="3" xfId="0" applyFont="1" applyFill="1" applyBorder="1"/>
    <xf numFmtId="0" fontId="18" fillId="5" borderId="18" xfId="0" applyFont="1" applyFill="1" applyBorder="1" applyAlignment="1">
      <alignment wrapText="1"/>
    </xf>
    <xf numFmtId="0" fontId="18" fillId="6" borderId="7" xfId="0" applyFont="1" applyFill="1" applyBorder="1" applyAlignment="1">
      <alignment wrapText="1"/>
    </xf>
    <xf numFmtId="0" fontId="18" fillId="6" borderId="3" xfId="0" applyFont="1" applyFill="1" applyBorder="1" applyAlignment="1">
      <alignment wrapText="1"/>
    </xf>
    <xf numFmtId="0" fontId="0" fillId="6" borderId="3" xfId="0" applyFont="1" applyFill="1" applyBorder="1"/>
    <xf numFmtId="0" fontId="18" fillId="6" borderId="18" xfId="0" applyFont="1" applyFill="1" applyBorder="1" applyAlignment="1">
      <alignment wrapText="1"/>
    </xf>
    <xf numFmtId="0" fontId="18" fillId="2" borderId="7" xfId="0" applyFont="1" applyFill="1" applyBorder="1" applyAlignment="1">
      <alignment horizontal="right" wrapText="1"/>
    </xf>
    <xf numFmtId="0" fontId="18" fillId="2" borderId="3" xfId="0" applyFont="1" applyFill="1" applyBorder="1" applyAlignment="1">
      <alignment horizontal="right" wrapText="1"/>
    </xf>
    <xf numFmtId="0" fontId="18" fillId="4" borderId="7" xfId="0" applyFont="1" applyFill="1" applyBorder="1" applyAlignment="1">
      <alignment wrapText="1"/>
    </xf>
    <xf numFmtId="0" fontId="18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18" fillId="4" borderId="18" xfId="0" applyFont="1" applyFill="1" applyBorder="1" applyAlignment="1">
      <alignment wrapText="1"/>
    </xf>
    <xf numFmtId="0" fontId="18" fillId="7" borderId="7" xfId="0" applyFont="1" applyFill="1" applyBorder="1" applyAlignment="1">
      <alignment wrapText="1"/>
    </xf>
    <xf numFmtId="0" fontId="18" fillId="7" borderId="3" xfId="0" applyFont="1" applyFill="1" applyBorder="1" applyAlignment="1">
      <alignment wrapText="1"/>
    </xf>
    <xf numFmtId="0" fontId="18" fillId="7" borderId="18" xfId="0" applyFont="1" applyFill="1" applyBorder="1" applyAlignment="1">
      <alignment wrapText="1"/>
    </xf>
    <xf numFmtId="0" fontId="19" fillId="8" borderId="17" xfId="0" applyFont="1" applyFill="1" applyBorder="1" applyAlignment="1">
      <alignment wrapText="1"/>
    </xf>
    <xf numFmtId="0" fontId="18" fillId="8" borderId="7" xfId="0" applyFont="1" applyFill="1" applyBorder="1" applyAlignment="1">
      <alignment wrapText="1"/>
    </xf>
    <xf numFmtId="0" fontId="18" fillId="8" borderId="3" xfId="0" applyFont="1" applyFill="1" applyBorder="1" applyAlignment="1">
      <alignment wrapText="1"/>
    </xf>
    <xf numFmtId="0" fontId="18" fillId="8" borderId="18" xfId="0" applyFont="1" applyFill="1" applyBorder="1" applyAlignment="1">
      <alignment wrapText="1"/>
    </xf>
    <xf numFmtId="0" fontId="18" fillId="9" borderId="7" xfId="0" applyFont="1" applyFill="1" applyBorder="1" applyAlignment="1">
      <alignment wrapText="1"/>
    </xf>
    <xf numFmtId="0" fontId="18" fillId="9" borderId="3" xfId="0" applyFont="1" applyFill="1" applyBorder="1" applyAlignment="1">
      <alignment wrapText="1"/>
    </xf>
    <xf numFmtId="0" fontId="18" fillId="9" borderId="18" xfId="0" applyFont="1" applyFill="1" applyBorder="1" applyAlignment="1">
      <alignment wrapText="1"/>
    </xf>
    <xf numFmtId="0" fontId="18" fillId="0" borderId="17" xfId="0" applyFont="1" applyBorder="1" applyAlignment="1">
      <alignment horizontal="right" wrapText="1"/>
    </xf>
    <xf numFmtId="0" fontId="18" fillId="10" borderId="7" xfId="0" applyFont="1" applyFill="1" applyBorder="1" applyAlignment="1">
      <alignment wrapText="1"/>
    </xf>
    <xf numFmtId="0" fontId="18" fillId="10" borderId="3" xfId="0" applyFont="1" applyFill="1" applyBorder="1" applyAlignment="1">
      <alignment wrapText="1"/>
    </xf>
    <xf numFmtId="0" fontId="0" fillId="0" borderId="32" xfId="0" applyFont="1" applyBorder="1"/>
    <xf numFmtId="0" fontId="0" fillId="2" borderId="3" xfId="0" applyFont="1" applyFill="1" applyBorder="1"/>
    <xf numFmtId="0" fontId="0" fillId="2" borderId="18" xfId="0" applyFont="1" applyFill="1" applyBorder="1"/>
    <xf numFmtId="0" fontId="0" fillId="10" borderId="7" xfId="0" applyFont="1" applyFill="1" applyBorder="1" applyAlignment="1">
      <alignment wrapText="1"/>
    </xf>
    <xf numFmtId="0" fontId="11" fillId="5" borderId="17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5" borderId="3" xfId="0" applyFont="1" applyFill="1" applyBorder="1" applyAlignment="1">
      <alignment wrapText="1"/>
    </xf>
    <xf numFmtId="0" fontId="0" fillId="5" borderId="18" xfId="0" applyFont="1" applyFill="1" applyBorder="1" applyAlignment="1">
      <alignment wrapText="1"/>
    </xf>
    <xf numFmtId="0" fontId="11" fillId="6" borderId="17" xfId="0" applyFont="1" applyFill="1" applyBorder="1" applyAlignment="1">
      <alignment wrapText="1"/>
    </xf>
    <xf numFmtId="0" fontId="0" fillId="6" borderId="7" xfId="0" applyFont="1" applyFill="1" applyBorder="1" applyAlignment="1">
      <alignment wrapText="1"/>
    </xf>
    <xf numFmtId="0" fontId="0" fillId="6" borderId="3" xfId="0" applyFont="1" applyFill="1" applyBorder="1" applyAlignment="1">
      <alignment wrapText="1"/>
    </xf>
    <xf numFmtId="0" fontId="0" fillId="6" borderId="18" xfId="0" applyFont="1" applyFill="1" applyBorder="1" applyAlignment="1">
      <alignment wrapText="1"/>
    </xf>
    <xf numFmtId="0" fontId="0" fillId="2" borderId="7" xfId="0" applyFont="1" applyFill="1" applyBorder="1" applyAlignment="1">
      <alignment horizontal="right" wrapText="1"/>
    </xf>
    <xf numFmtId="0" fontId="0" fillId="2" borderId="3" xfId="0" applyFont="1" applyFill="1" applyBorder="1" applyAlignment="1">
      <alignment horizontal="right" wrapText="1"/>
    </xf>
    <xf numFmtId="0" fontId="11" fillId="4" borderId="17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0" fillId="4" borderId="18" xfId="0" applyFont="1" applyFill="1" applyBorder="1" applyAlignment="1">
      <alignment wrapText="1"/>
    </xf>
    <xf numFmtId="0" fontId="11" fillId="7" borderId="17" xfId="0" applyFont="1" applyFill="1" applyBorder="1" applyAlignment="1">
      <alignment wrapText="1"/>
    </xf>
    <xf numFmtId="0" fontId="0" fillId="7" borderId="7" xfId="0" applyFont="1" applyFill="1" applyBorder="1" applyAlignment="1">
      <alignment wrapText="1"/>
    </xf>
    <xf numFmtId="0" fontId="0" fillId="7" borderId="3" xfId="0" applyFont="1" applyFill="1" applyBorder="1" applyAlignment="1">
      <alignment wrapText="1"/>
    </xf>
    <xf numFmtId="0" fontId="0" fillId="7" borderId="18" xfId="0" applyFont="1" applyFill="1" applyBorder="1" applyAlignment="1">
      <alignment wrapText="1"/>
    </xf>
    <xf numFmtId="0" fontId="9" fillId="8" borderId="17" xfId="0" applyFont="1" applyFill="1" applyBorder="1" applyAlignment="1">
      <alignment wrapText="1"/>
    </xf>
    <xf numFmtId="0" fontId="0" fillId="8" borderId="7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0" fillId="8" borderId="18" xfId="0" applyFont="1" applyFill="1" applyBorder="1" applyAlignment="1">
      <alignment wrapText="1"/>
    </xf>
    <xf numFmtId="0" fontId="8" fillId="0" borderId="17" xfId="0" applyFont="1" applyFill="1" applyBorder="1" applyAlignment="1">
      <alignment horizontal="right" wrapText="1"/>
    </xf>
    <xf numFmtId="0" fontId="11" fillId="9" borderId="17" xfId="0" applyFont="1" applyFill="1" applyBorder="1" applyAlignment="1">
      <alignment horizontal="left" vertical="top" wrapText="1"/>
    </xf>
    <xf numFmtId="0" fontId="0" fillId="9" borderId="7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18" xfId="0" applyFont="1" applyFill="1" applyBorder="1" applyAlignment="1">
      <alignment wrapText="1"/>
    </xf>
    <xf numFmtId="0" fontId="10" fillId="0" borderId="17" xfId="0" applyFont="1" applyBorder="1" applyAlignment="1">
      <alignment horizontal="right" wrapText="1"/>
    </xf>
    <xf numFmtId="0" fontId="0" fillId="10" borderId="3" xfId="0" applyFont="1" applyFill="1" applyBorder="1" applyAlignment="1">
      <alignment wrapText="1"/>
    </xf>
    <xf numFmtId="0" fontId="0" fillId="11" borderId="7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8" fillId="12" borderId="17" xfId="0" applyFont="1" applyFill="1" applyBorder="1" applyAlignment="1">
      <alignment horizontal="right" wrapText="1"/>
    </xf>
    <xf numFmtId="0" fontId="0" fillId="12" borderId="7" xfId="0" applyFont="1" applyFill="1" applyBorder="1" applyAlignment="1">
      <alignment wrapText="1"/>
    </xf>
    <xf numFmtId="0" fontId="0" fillId="12" borderId="3" xfId="0" applyFont="1" applyFill="1" applyBorder="1" applyAlignment="1">
      <alignment wrapText="1"/>
    </xf>
    <xf numFmtId="0" fontId="9" fillId="2" borderId="37" xfId="0" applyFont="1" applyFill="1" applyBorder="1" applyAlignment="1">
      <alignment wrapText="1"/>
    </xf>
    <xf numFmtId="0" fontId="10" fillId="3" borderId="38" xfId="0" applyFont="1" applyFill="1" applyBorder="1" applyAlignment="1">
      <alignment wrapText="1"/>
    </xf>
    <xf numFmtId="0" fontId="0" fillId="2" borderId="39" xfId="0" applyFont="1" applyFill="1" applyBorder="1" applyAlignment="1">
      <alignment wrapText="1"/>
    </xf>
    <xf numFmtId="0" fontId="0" fillId="5" borderId="39" xfId="0" applyFont="1" applyFill="1" applyBorder="1" applyAlignment="1">
      <alignment wrapText="1"/>
    </xf>
    <xf numFmtId="0" fontId="0" fillId="12" borderId="39" xfId="0" applyFont="1" applyFill="1" applyBorder="1" applyAlignment="1">
      <alignment wrapText="1"/>
    </xf>
    <xf numFmtId="0" fontId="0" fillId="2" borderId="40" xfId="0" applyFont="1" applyFill="1" applyBorder="1" applyAlignment="1">
      <alignment wrapText="1"/>
    </xf>
    <xf numFmtId="0" fontId="0" fillId="6" borderId="39" xfId="0" applyFont="1" applyFill="1" applyBorder="1" applyAlignment="1">
      <alignment wrapText="1"/>
    </xf>
    <xf numFmtId="0" fontId="0" fillId="4" borderId="39" xfId="0" applyFont="1" applyFill="1" applyBorder="1" applyAlignment="1">
      <alignment wrapText="1"/>
    </xf>
    <xf numFmtId="0" fontId="0" fillId="7" borderId="39" xfId="0" applyFont="1" applyFill="1" applyBorder="1" applyAlignment="1">
      <alignment wrapText="1"/>
    </xf>
    <xf numFmtId="0" fontId="0" fillId="8" borderId="39" xfId="0" applyFont="1" applyFill="1" applyBorder="1" applyAlignment="1">
      <alignment wrapText="1"/>
    </xf>
    <xf numFmtId="0" fontId="0" fillId="9" borderId="39" xfId="0" applyFont="1" applyFill="1" applyBorder="1" applyAlignment="1">
      <alignment wrapText="1"/>
    </xf>
    <xf numFmtId="0" fontId="13" fillId="2" borderId="3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wrapText="1"/>
    </xf>
    <xf numFmtId="0" fontId="4" fillId="0" borderId="41" xfId="0" applyFont="1" applyBorder="1" applyAlignment="1">
      <alignment wrapText="1"/>
    </xf>
    <xf numFmtId="0" fontId="4" fillId="0" borderId="42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13" fillId="2" borderId="27" xfId="0" applyFont="1" applyFill="1" applyBorder="1" applyAlignment="1">
      <alignment horizontal="center" wrapText="1"/>
    </xf>
    <xf numFmtId="0" fontId="13" fillId="2" borderId="36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5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44" fontId="13" fillId="0" borderId="12" xfId="1" applyFont="1" applyBorder="1" applyAlignment="1">
      <alignment horizontal="left" wrapText="1"/>
    </xf>
    <xf numFmtId="0" fontId="13" fillId="0" borderId="19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3" fillId="2" borderId="25" xfId="0" applyFont="1" applyFill="1" applyBorder="1" applyAlignment="1">
      <alignment horizontal="center" wrapText="1"/>
    </xf>
    <xf numFmtId="0" fontId="13" fillId="2" borderId="26" xfId="0" applyFont="1" applyFill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2" borderId="39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13" fillId="2" borderId="28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26" workbookViewId="0">
      <selection activeCell="B37" sqref="B37:C41"/>
    </sheetView>
  </sheetViews>
  <sheetFormatPr defaultRowHeight="15" x14ac:dyDescent="0.25"/>
  <cols>
    <col min="1" max="1" width="20.5703125" customWidth="1"/>
  </cols>
  <sheetData>
    <row r="1" spans="1:25" ht="23.25" x14ac:dyDescent="0.35">
      <c r="A1" s="178" t="s">
        <v>59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25" ht="23.25" x14ac:dyDescent="0.35">
      <c r="A2" s="181" t="s">
        <v>40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25" ht="93" customHeight="1" x14ac:dyDescent="0.25">
      <c r="A3" s="72" t="s">
        <v>66</v>
      </c>
      <c r="B3" s="184" t="s">
        <v>64</v>
      </c>
      <c r="C3" s="184"/>
      <c r="D3" s="184"/>
      <c r="E3" s="184"/>
      <c r="F3" s="185" t="s">
        <v>65</v>
      </c>
      <c r="G3" s="185"/>
      <c r="H3" s="186" t="s">
        <v>67</v>
      </c>
      <c r="I3" s="186"/>
      <c r="J3" s="186"/>
      <c r="K3" s="187"/>
    </row>
    <row r="4" spans="1:25" ht="16.5" thickBot="1" x14ac:dyDescent="0.3">
      <c r="A4" s="72"/>
      <c r="B4" s="188" t="s">
        <v>51</v>
      </c>
      <c r="C4" s="188"/>
      <c r="D4" s="188"/>
      <c r="E4" s="188"/>
      <c r="F4" s="189" t="s">
        <v>60</v>
      </c>
      <c r="G4" s="189"/>
      <c r="H4" s="189"/>
      <c r="I4" s="189" t="s">
        <v>61</v>
      </c>
      <c r="J4" s="189"/>
      <c r="K4" s="190"/>
    </row>
    <row r="5" spans="1:25" ht="16.5" thickBot="1" x14ac:dyDescent="0.3">
      <c r="A5" s="191" t="s">
        <v>39</v>
      </c>
      <c r="B5" s="193" t="s">
        <v>19</v>
      </c>
      <c r="C5" s="194"/>
      <c r="D5" s="195" t="s">
        <v>20</v>
      </c>
      <c r="E5" s="196"/>
      <c r="F5" s="176" t="s">
        <v>21</v>
      </c>
      <c r="G5" s="194"/>
      <c r="H5" s="195" t="s">
        <v>22</v>
      </c>
      <c r="I5" s="196"/>
      <c r="J5" s="176" t="s">
        <v>24</v>
      </c>
      <c r="K5" s="177"/>
      <c r="L5" s="197" t="s">
        <v>69</v>
      </c>
      <c r="M5" s="197"/>
      <c r="N5" s="198" t="s">
        <v>70</v>
      </c>
      <c r="O5" s="199"/>
      <c r="P5" s="197" t="s">
        <v>71</v>
      </c>
      <c r="Q5" s="197"/>
      <c r="R5" s="200" t="s">
        <v>72</v>
      </c>
      <c r="S5" s="200"/>
      <c r="T5" s="197" t="s">
        <v>73</v>
      </c>
      <c r="U5" s="197"/>
      <c r="V5" s="200" t="s">
        <v>74</v>
      </c>
      <c r="W5" s="200"/>
      <c r="X5" s="197" t="s">
        <v>75</v>
      </c>
      <c r="Y5" s="197"/>
    </row>
    <row r="6" spans="1:25" ht="27" thickBot="1" x14ac:dyDescent="0.3">
      <c r="A6" s="192"/>
      <c r="B6" s="62" t="s">
        <v>0</v>
      </c>
      <c r="C6" s="63" t="s">
        <v>50</v>
      </c>
      <c r="D6" s="64" t="s">
        <v>0</v>
      </c>
      <c r="E6" s="64" t="s">
        <v>50</v>
      </c>
      <c r="F6" s="63" t="s">
        <v>0</v>
      </c>
      <c r="G6" s="63" t="s">
        <v>50</v>
      </c>
      <c r="H6" s="64" t="s">
        <v>0</v>
      </c>
      <c r="I6" s="63" t="s">
        <v>50</v>
      </c>
      <c r="J6" s="63" t="s">
        <v>0</v>
      </c>
      <c r="K6" s="158" t="s">
        <v>50</v>
      </c>
      <c r="L6" s="10"/>
      <c r="M6" s="10"/>
      <c r="N6" s="169"/>
      <c r="O6" s="169"/>
      <c r="P6" s="10"/>
      <c r="Q6" s="10"/>
      <c r="R6" s="169"/>
      <c r="S6" s="169"/>
      <c r="T6" s="10"/>
      <c r="U6" s="10"/>
      <c r="V6" s="169"/>
      <c r="W6" s="169"/>
      <c r="X6" s="10"/>
      <c r="Y6" s="10"/>
    </row>
    <row r="7" spans="1:25" x14ac:dyDescent="0.25">
      <c r="A7" s="31" t="s">
        <v>26</v>
      </c>
      <c r="B7" s="32"/>
      <c r="C7" s="33"/>
      <c r="D7" s="33"/>
      <c r="E7" s="33"/>
      <c r="F7" s="33"/>
      <c r="G7" s="33"/>
      <c r="H7" s="33"/>
      <c r="I7" s="33"/>
      <c r="J7" s="33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</row>
    <row r="8" spans="1:25" ht="15.75" x14ac:dyDescent="0.25">
      <c r="A8" s="22" t="s">
        <v>27</v>
      </c>
      <c r="B8" s="85">
        <v>7.05</v>
      </c>
      <c r="C8" s="86">
        <f>55*0.9</f>
        <v>49.5</v>
      </c>
      <c r="D8" s="87"/>
      <c r="E8" s="15"/>
      <c r="F8" s="86"/>
      <c r="G8" s="86"/>
      <c r="H8" s="87"/>
      <c r="I8" s="87"/>
      <c r="J8" s="86"/>
      <c r="K8" s="160"/>
      <c r="L8" s="10"/>
      <c r="M8" s="10"/>
      <c r="N8" s="169"/>
      <c r="O8" s="169"/>
      <c r="P8" s="10"/>
      <c r="Q8" s="10"/>
      <c r="R8" s="169"/>
      <c r="S8" s="169"/>
      <c r="T8" s="10"/>
      <c r="U8" s="10"/>
      <c r="V8" s="169"/>
      <c r="W8" s="169"/>
      <c r="X8" s="10"/>
      <c r="Y8" s="10"/>
    </row>
    <row r="9" spans="1:25" ht="15.75" x14ac:dyDescent="0.25">
      <c r="A9" s="22" t="s">
        <v>29</v>
      </c>
      <c r="B9" s="85">
        <v>2.4500000000000002</v>
      </c>
      <c r="C9" s="86">
        <f>55*0.8</f>
        <v>44</v>
      </c>
      <c r="D9" s="87"/>
      <c r="E9" s="15"/>
      <c r="F9" s="86"/>
      <c r="G9" s="86"/>
      <c r="H9" s="87"/>
      <c r="I9" s="87"/>
      <c r="J9" s="86"/>
      <c r="K9" s="160"/>
      <c r="L9" s="10"/>
      <c r="M9" s="10"/>
      <c r="N9" s="169"/>
      <c r="O9" s="169"/>
      <c r="P9" s="10"/>
      <c r="Q9" s="10"/>
      <c r="R9" s="169"/>
      <c r="S9" s="169"/>
      <c r="T9" s="10"/>
      <c r="U9" s="10"/>
      <c r="V9" s="169"/>
      <c r="W9" s="169"/>
      <c r="X9" s="10"/>
      <c r="Y9" s="10"/>
    </row>
    <row r="10" spans="1:25" ht="15.75" x14ac:dyDescent="0.25">
      <c r="A10" s="22" t="s">
        <v>28</v>
      </c>
      <c r="B10" s="85">
        <v>3.2</v>
      </c>
      <c r="C10" s="86">
        <f>55*0.8</f>
        <v>44</v>
      </c>
      <c r="D10" s="87"/>
      <c r="E10" s="15"/>
      <c r="F10" s="86"/>
      <c r="G10" s="86"/>
      <c r="H10" s="87"/>
      <c r="I10" s="87"/>
      <c r="J10" s="86"/>
      <c r="K10" s="160"/>
      <c r="L10" s="10"/>
      <c r="M10" s="10"/>
      <c r="N10" s="169"/>
      <c r="O10" s="169"/>
      <c r="P10" s="10"/>
      <c r="Q10" s="10"/>
      <c r="R10" s="169"/>
      <c r="S10" s="169"/>
      <c r="T10" s="10"/>
      <c r="U10" s="10"/>
      <c r="V10" s="169"/>
      <c r="W10" s="169"/>
      <c r="X10" s="10"/>
      <c r="Y10" s="10"/>
    </row>
    <row r="11" spans="1:25" ht="45" x14ac:dyDescent="0.25">
      <c r="A11" s="66" t="s">
        <v>41</v>
      </c>
      <c r="B11" s="85">
        <v>13.65</v>
      </c>
      <c r="C11" s="86">
        <f>55*0.9</f>
        <v>49.5</v>
      </c>
      <c r="D11" s="87"/>
      <c r="E11" s="15"/>
      <c r="F11" s="86"/>
      <c r="G11" s="86"/>
      <c r="H11" s="87"/>
      <c r="I11" s="87"/>
      <c r="J11" s="86"/>
      <c r="K11" s="160"/>
      <c r="L11" s="10"/>
      <c r="M11" s="10"/>
      <c r="N11" s="169"/>
      <c r="O11" s="169"/>
      <c r="P11" s="10"/>
      <c r="Q11" s="10"/>
      <c r="R11" s="169"/>
      <c r="S11" s="169"/>
      <c r="T11" s="10"/>
      <c r="U11" s="10"/>
      <c r="V11" s="169"/>
      <c r="W11" s="169"/>
      <c r="X11" s="10"/>
      <c r="Y11" s="10"/>
    </row>
    <row r="12" spans="1:25" ht="45" x14ac:dyDescent="0.25">
      <c r="A12" s="22" t="s">
        <v>35</v>
      </c>
      <c r="B12" s="85">
        <v>3.95</v>
      </c>
      <c r="C12" s="86">
        <f>5*1</f>
        <v>5</v>
      </c>
      <c r="D12" s="87">
        <f>0.9</f>
        <v>0.9</v>
      </c>
      <c r="E12" s="15">
        <f>0.25*5</f>
        <v>1.25</v>
      </c>
      <c r="F12" s="86"/>
      <c r="G12" s="86"/>
      <c r="H12" s="87"/>
      <c r="I12" s="87"/>
      <c r="J12" s="86"/>
      <c r="K12" s="160"/>
      <c r="L12" s="10"/>
      <c r="M12" s="10"/>
      <c r="N12" s="169"/>
      <c r="O12" s="169"/>
      <c r="P12" s="10"/>
      <c r="Q12" s="10"/>
      <c r="R12" s="169"/>
      <c r="S12" s="169"/>
      <c r="T12" s="10"/>
      <c r="U12" s="10"/>
      <c r="V12" s="169"/>
      <c r="W12" s="169"/>
      <c r="X12" s="10"/>
      <c r="Y12" s="10"/>
    </row>
    <row r="13" spans="1:25" ht="15.75" x14ac:dyDescent="0.25">
      <c r="A13" s="22" t="s">
        <v>38</v>
      </c>
      <c r="B13" s="85">
        <v>0.2</v>
      </c>
      <c r="C13" s="86">
        <f>5*0.25</f>
        <v>1.25</v>
      </c>
      <c r="D13" s="87"/>
      <c r="E13" s="15"/>
      <c r="F13" s="86"/>
      <c r="G13" s="86"/>
      <c r="H13" s="87"/>
      <c r="I13" s="87"/>
      <c r="J13" s="86"/>
      <c r="K13" s="160"/>
      <c r="L13" s="10"/>
      <c r="M13" s="10"/>
      <c r="N13" s="169"/>
      <c r="O13" s="169"/>
      <c r="P13" s="10"/>
      <c r="Q13" s="10"/>
      <c r="R13" s="169"/>
      <c r="S13" s="169"/>
      <c r="T13" s="10"/>
      <c r="U13" s="10"/>
      <c r="V13" s="169"/>
      <c r="W13" s="169"/>
      <c r="X13" s="10"/>
      <c r="Y13" s="10"/>
    </row>
    <row r="14" spans="1:25" x14ac:dyDescent="0.25">
      <c r="A14" s="124" t="s">
        <v>1</v>
      </c>
      <c r="B14" s="125"/>
      <c r="C14" s="126"/>
      <c r="D14" s="126"/>
      <c r="E14" s="95"/>
      <c r="F14" s="126"/>
      <c r="G14" s="126"/>
      <c r="H14" s="126"/>
      <c r="I14" s="126"/>
      <c r="J14" s="126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</row>
    <row r="15" spans="1:25" ht="15.75" x14ac:dyDescent="0.25">
      <c r="A15" s="22" t="s">
        <v>2</v>
      </c>
      <c r="B15" s="85">
        <v>6.5</v>
      </c>
      <c r="C15" s="86">
        <f>55*0.4</f>
        <v>22</v>
      </c>
      <c r="D15" s="87">
        <v>30.7</v>
      </c>
      <c r="E15" s="15">
        <f>55*(0.9)</f>
        <v>49.5</v>
      </c>
      <c r="F15" s="86"/>
      <c r="G15" s="86"/>
      <c r="H15" s="87"/>
      <c r="I15" s="87"/>
      <c r="J15" s="86"/>
      <c r="K15" s="160"/>
      <c r="L15" s="10"/>
      <c r="M15" s="10"/>
      <c r="N15" s="169"/>
      <c r="O15" s="169"/>
      <c r="P15" s="10"/>
      <c r="Q15" s="10"/>
      <c r="R15" s="169"/>
      <c r="S15" s="169"/>
      <c r="T15" s="10"/>
      <c r="U15" s="10"/>
      <c r="V15" s="169"/>
      <c r="W15" s="169"/>
      <c r="X15" s="10"/>
      <c r="Y15" s="10"/>
    </row>
    <row r="16" spans="1:25" ht="60" x14ac:dyDescent="0.25">
      <c r="A16" s="155" t="s">
        <v>68</v>
      </c>
      <c r="B16" s="156">
        <v>24.25</v>
      </c>
      <c r="C16" s="156">
        <f>55*0.9</f>
        <v>49.5</v>
      </c>
      <c r="D16" s="154">
        <v>25.8</v>
      </c>
      <c r="E16" s="153">
        <f>55*0.9</f>
        <v>49.5</v>
      </c>
      <c r="F16" s="157">
        <v>10.7</v>
      </c>
      <c r="G16" s="156">
        <f>55*0.7</f>
        <v>38.5</v>
      </c>
      <c r="H16" s="154">
        <v>8.9499999999999993</v>
      </c>
      <c r="I16" s="153">
        <f>55*0.5</f>
        <v>27.5</v>
      </c>
      <c r="J16" s="157">
        <v>7.9</v>
      </c>
      <c r="K16" s="162">
        <f>55*0.75</f>
        <v>41.25</v>
      </c>
      <c r="L16" s="154">
        <v>28.35</v>
      </c>
      <c r="M16" s="154">
        <f>55*0.9</f>
        <v>49.5</v>
      </c>
      <c r="N16" s="157">
        <v>13.35</v>
      </c>
      <c r="O16" s="156">
        <f>55*0.75</f>
        <v>41.25</v>
      </c>
      <c r="P16" s="154">
        <v>8.4</v>
      </c>
      <c r="Q16" s="154">
        <f>55*0.5</f>
        <v>27.5</v>
      </c>
      <c r="R16" s="157">
        <v>9.9</v>
      </c>
      <c r="S16" s="156">
        <f>55*0.7</f>
        <v>38.5</v>
      </c>
      <c r="T16" s="154">
        <v>21.25</v>
      </c>
      <c r="U16" s="154">
        <f>55*1</f>
        <v>55</v>
      </c>
      <c r="V16" s="157">
        <v>17.2</v>
      </c>
      <c r="W16" s="156">
        <f>55*0.9</f>
        <v>49.5</v>
      </c>
      <c r="X16" s="154">
        <v>20.6</v>
      </c>
      <c r="Y16" s="154">
        <f>55*0.75</f>
        <v>41.25</v>
      </c>
    </row>
    <row r="17" spans="1:25" ht="30" x14ac:dyDescent="0.25">
      <c r="A17" s="22" t="s">
        <v>3</v>
      </c>
      <c r="B17" s="85">
        <v>25.35</v>
      </c>
      <c r="C17" s="85">
        <f>55*0.8</f>
        <v>44</v>
      </c>
      <c r="D17" s="87">
        <v>10.9</v>
      </c>
      <c r="E17" s="15">
        <f>55*0.8</f>
        <v>44</v>
      </c>
      <c r="F17" s="86"/>
      <c r="G17" s="86"/>
      <c r="H17" s="87"/>
      <c r="I17" s="87"/>
      <c r="J17" s="86"/>
      <c r="K17" s="160"/>
      <c r="L17" s="10"/>
      <c r="M17" s="10"/>
      <c r="N17" s="169"/>
      <c r="O17" s="169"/>
      <c r="P17" s="10"/>
      <c r="Q17" s="10"/>
      <c r="R17" s="169"/>
      <c r="S17" s="169"/>
      <c r="T17" s="10"/>
      <c r="U17" s="10"/>
      <c r="V17" s="169"/>
      <c r="W17" s="169"/>
      <c r="X17" s="10"/>
      <c r="Y17" s="10"/>
    </row>
    <row r="18" spans="1:25" ht="15.75" x14ac:dyDescent="0.25">
      <c r="A18" s="22" t="s">
        <v>25</v>
      </c>
      <c r="B18" s="85">
        <v>15.45</v>
      </c>
      <c r="C18" s="85">
        <f>55*0.9</f>
        <v>49.5</v>
      </c>
      <c r="D18" s="87">
        <v>14.55</v>
      </c>
      <c r="E18" s="87">
        <f>55*0.9</f>
        <v>49.5</v>
      </c>
      <c r="F18" s="152">
        <v>21.25</v>
      </c>
      <c r="G18" s="85">
        <f>55*0.9</f>
        <v>49.5</v>
      </c>
      <c r="H18" s="87">
        <v>5.05</v>
      </c>
      <c r="I18" s="87">
        <f>55*0.9</f>
        <v>49.5</v>
      </c>
      <c r="J18" s="86">
        <v>8.6999999999999993</v>
      </c>
      <c r="K18" s="163">
        <f>55*0.9</f>
        <v>49.5</v>
      </c>
      <c r="L18" s="10"/>
      <c r="M18" s="10"/>
      <c r="N18" s="169"/>
      <c r="O18" s="169"/>
      <c r="P18" s="10"/>
      <c r="Q18" s="10"/>
      <c r="R18" s="169"/>
      <c r="S18" s="169"/>
      <c r="T18" s="10"/>
      <c r="U18" s="10"/>
      <c r="V18" s="169"/>
      <c r="W18" s="169"/>
      <c r="X18" s="10"/>
      <c r="Y18" s="10"/>
    </row>
    <row r="19" spans="1:25" x14ac:dyDescent="0.25">
      <c r="A19" s="128" t="s">
        <v>4</v>
      </c>
      <c r="B19" s="129"/>
      <c r="C19" s="130"/>
      <c r="D19" s="130"/>
      <c r="E19" s="99"/>
      <c r="F19" s="130"/>
      <c r="G19" s="130"/>
      <c r="H19" s="130"/>
      <c r="I19" s="130"/>
      <c r="J19" s="130"/>
      <c r="K19" s="164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0" spans="1:25" ht="45" x14ac:dyDescent="0.25">
      <c r="A20" s="22" t="s">
        <v>79</v>
      </c>
      <c r="B20" s="132">
        <v>2</v>
      </c>
      <c r="C20" s="86">
        <f>55*0.05</f>
        <v>2.75</v>
      </c>
      <c r="D20" s="87"/>
      <c r="E20" s="87"/>
      <c r="F20" s="133"/>
      <c r="G20" s="86"/>
      <c r="H20" s="87"/>
      <c r="I20" s="87"/>
      <c r="J20" s="133"/>
      <c r="K20" s="160"/>
      <c r="L20" s="10"/>
      <c r="M20" s="10"/>
      <c r="N20" s="169"/>
      <c r="O20" s="169"/>
      <c r="P20" s="10"/>
      <c r="Q20" s="10"/>
      <c r="R20" s="169"/>
      <c r="S20" s="169"/>
      <c r="T20" s="10"/>
      <c r="U20" s="10"/>
      <c r="V20" s="169"/>
      <c r="W20" s="169"/>
      <c r="X20" s="10"/>
      <c r="Y20" s="10"/>
    </row>
    <row r="21" spans="1:25" ht="45" x14ac:dyDescent="0.25">
      <c r="A21" s="22" t="s">
        <v>6</v>
      </c>
      <c r="B21" s="132">
        <v>3.75</v>
      </c>
      <c r="C21" s="86">
        <f>55*0.05</f>
        <v>2.75</v>
      </c>
      <c r="D21" s="87"/>
      <c r="E21" s="87"/>
      <c r="F21" s="133"/>
      <c r="G21" s="86"/>
      <c r="H21" s="87"/>
      <c r="I21" s="87"/>
      <c r="J21" s="133"/>
      <c r="K21" s="160"/>
      <c r="L21" s="10"/>
      <c r="M21" s="10"/>
      <c r="N21" s="169"/>
      <c r="O21" s="169"/>
      <c r="P21" s="10"/>
      <c r="Q21" s="10"/>
      <c r="R21" s="169"/>
      <c r="S21" s="169"/>
      <c r="T21" s="10"/>
      <c r="U21" s="10"/>
      <c r="V21" s="169"/>
      <c r="W21" s="169"/>
      <c r="X21" s="10"/>
      <c r="Y21" s="10"/>
    </row>
    <row r="22" spans="1:25" ht="45" x14ac:dyDescent="0.25">
      <c r="A22" s="22" t="s">
        <v>30</v>
      </c>
      <c r="B22" s="85">
        <v>7.95</v>
      </c>
      <c r="C22" s="86">
        <f>55*0.9</f>
        <v>49.5</v>
      </c>
      <c r="D22" s="87"/>
      <c r="E22" s="87"/>
      <c r="F22" s="86"/>
      <c r="G22" s="86"/>
      <c r="H22" s="87"/>
      <c r="I22" s="87"/>
      <c r="J22" s="86"/>
      <c r="K22" s="160"/>
      <c r="L22" s="10"/>
      <c r="M22" s="10"/>
      <c r="N22" s="169"/>
      <c r="O22" s="169"/>
      <c r="P22" s="10"/>
      <c r="Q22" s="10"/>
      <c r="R22" s="169"/>
      <c r="S22" s="169"/>
      <c r="T22" s="10"/>
      <c r="U22" s="10"/>
      <c r="V22" s="169"/>
      <c r="W22" s="169"/>
      <c r="X22" s="10"/>
      <c r="Y22" s="10"/>
    </row>
    <row r="23" spans="1:25" ht="30" x14ac:dyDescent="0.25">
      <c r="A23" s="22" t="s">
        <v>31</v>
      </c>
      <c r="B23" s="132">
        <v>6.4</v>
      </c>
      <c r="C23" s="86">
        <f>55*0.9</f>
        <v>49.5</v>
      </c>
      <c r="D23" s="87">
        <v>5.85</v>
      </c>
      <c r="E23" s="87">
        <f>55*0.9</f>
        <v>49.5</v>
      </c>
      <c r="F23" s="133"/>
      <c r="G23" s="86"/>
      <c r="H23" s="87"/>
      <c r="I23" s="87"/>
      <c r="J23" s="133"/>
      <c r="K23" s="160"/>
      <c r="L23" s="10"/>
      <c r="M23" s="10"/>
      <c r="N23" s="169"/>
      <c r="O23" s="169"/>
      <c r="P23" s="10"/>
      <c r="Q23" s="10"/>
      <c r="R23" s="169"/>
      <c r="S23" s="169"/>
      <c r="T23" s="10"/>
      <c r="U23" s="10"/>
      <c r="V23" s="169"/>
      <c r="W23" s="169"/>
      <c r="X23" s="10"/>
      <c r="Y23" s="10"/>
    </row>
    <row r="24" spans="1:25" ht="15.75" x14ac:dyDescent="0.25">
      <c r="A24" s="22" t="s">
        <v>34</v>
      </c>
      <c r="B24" s="132">
        <v>1.65</v>
      </c>
      <c r="C24" s="86">
        <f>55*0.4</f>
        <v>22</v>
      </c>
      <c r="D24" s="87"/>
      <c r="E24" s="87"/>
      <c r="F24" s="133"/>
      <c r="G24" s="86"/>
      <c r="H24" s="87"/>
      <c r="I24" s="87"/>
      <c r="J24" s="133"/>
      <c r="K24" s="160"/>
      <c r="L24" s="10"/>
      <c r="M24" s="10"/>
      <c r="N24" s="169"/>
      <c r="O24" s="169"/>
      <c r="P24" s="10"/>
      <c r="Q24" s="10"/>
      <c r="R24" s="169"/>
      <c r="S24" s="169"/>
      <c r="T24" s="10"/>
      <c r="U24" s="10"/>
      <c r="V24" s="169"/>
      <c r="W24" s="169"/>
      <c r="X24" s="10"/>
      <c r="Y24" s="10"/>
    </row>
    <row r="25" spans="1:25" ht="15.75" x14ac:dyDescent="0.25">
      <c r="A25" s="22" t="s">
        <v>7</v>
      </c>
      <c r="B25" s="132">
        <v>15.2</v>
      </c>
      <c r="C25" s="86">
        <f>55*0.8</f>
        <v>44</v>
      </c>
      <c r="D25" s="87">
        <v>16.850000000000001</v>
      </c>
      <c r="E25" s="87">
        <f>55*0.9</f>
        <v>49.5</v>
      </c>
      <c r="F25" s="133"/>
      <c r="G25" s="86"/>
      <c r="H25" s="87"/>
      <c r="I25" s="87"/>
      <c r="J25" s="133"/>
      <c r="K25" s="160"/>
      <c r="L25" s="10"/>
      <c r="M25" s="10"/>
      <c r="N25" s="169"/>
      <c r="O25" s="169"/>
      <c r="P25" s="10"/>
      <c r="Q25" s="10"/>
      <c r="R25" s="169"/>
      <c r="S25" s="169"/>
      <c r="T25" s="10"/>
      <c r="U25" s="10"/>
      <c r="V25" s="169"/>
      <c r="W25" s="169"/>
      <c r="X25" s="10"/>
      <c r="Y25" s="10"/>
    </row>
    <row r="26" spans="1:25" x14ac:dyDescent="0.25">
      <c r="A26" s="134" t="s">
        <v>8</v>
      </c>
      <c r="B26" s="135"/>
      <c r="C26" s="136"/>
      <c r="D26" s="105"/>
      <c r="E26" s="136"/>
      <c r="F26" s="136"/>
      <c r="G26" s="136"/>
      <c r="H26" s="136"/>
      <c r="I26" s="136"/>
      <c r="J26" s="136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</row>
    <row r="27" spans="1:25" ht="30" x14ac:dyDescent="0.25">
      <c r="A27" s="22" t="s">
        <v>54</v>
      </c>
      <c r="B27" s="132"/>
      <c r="C27" s="86"/>
      <c r="D27" s="15"/>
      <c r="E27" s="87"/>
      <c r="F27" s="133"/>
      <c r="G27" s="86"/>
      <c r="H27" s="87"/>
      <c r="I27" s="87"/>
      <c r="J27" s="133"/>
      <c r="K27" s="160"/>
      <c r="L27" s="10"/>
      <c r="M27" s="10"/>
      <c r="N27" s="169"/>
      <c r="O27" s="169"/>
      <c r="P27" s="10"/>
      <c r="Q27" s="10"/>
      <c r="R27" s="169"/>
      <c r="S27" s="169"/>
      <c r="T27" s="10"/>
      <c r="U27" s="10"/>
      <c r="V27" s="169"/>
      <c r="W27" s="169"/>
      <c r="X27" s="10"/>
      <c r="Y27" s="10"/>
    </row>
    <row r="28" spans="1:25" ht="15.75" x14ac:dyDescent="0.25">
      <c r="A28" s="22" t="s">
        <v>55</v>
      </c>
      <c r="B28" s="132">
        <v>1.1000000000000001</v>
      </c>
      <c r="C28" s="86">
        <f>55*0.01</f>
        <v>0.55000000000000004</v>
      </c>
      <c r="D28" s="87"/>
      <c r="E28" s="87"/>
      <c r="F28" s="133"/>
      <c r="G28" s="86"/>
      <c r="H28" s="87"/>
      <c r="I28" s="87"/>
      <c r="J28" s="133"/>
      <c r="K28" s="160"/>
      <c r="L28" s="10"/>
      <c r="M28" s="10"/>
      <c r="N28" s="169"/>
      <c r="O28" s="169"/>
      <c r="P28" s="10"/>
      <c r="Q28" s="10"/>
      <c r="R28" s="169"/>
      <c r="S28" s="169"/>
      <c r="T28" s="10"/>
      <c r="U28" s="10"/>
      <c r="V28" s="169"/>
      <c r="W28" s="169"/>
      <c r="X28" s="10"/>
      <c r="Y28" s="10"/>
    </row>
    <row r="29" spans="1:25" x14ac:dyDescent="0.25">
      <c r="A29" s="138" t="s">
        <v>9</v>
      </c>
      <c r="B29" s="139"/>
      <c r="C29" s="140"/>
      <c r="D29" s="140"/>
      <c r="E29" s="140"/>
      <c r="F29" s="140"/>
      <c r="G29" s="140"/>
      <c r="H29" s="140"/>
      <c r="I29" s="140"/>
      <c r="J29" s="140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</row>
    <row r="30" spans="1:25" ht="45" x14ac:dyDescent="0.25">
      <c r="A30" s="22" t="s">
        <v>42</v>
      </c>
      <c r="B30" s="85"/>
      <c r="C30" s="86"/>
      <c r="D30" s="87"/>
      <c r="E30" s="87"/>
      <c r="F30" s="86"/>
      <c r="G30" s="86"/>
      <c r="H30" s="87"/>
      <c r="I30" s="87"/>
      <c r="J30" s="86"/>
      <c r="K30" s="160"/>
      <c r="L30" s="10"/>
      <c r="M30" s="10"/>
      <c r="N30" s="169"/>
      <c r="O30" s="169"/>
      <c r="P30" s="10"/>
      <c r="Q30" s="10"/>
      <c r="R30" s="169"/>
      <c r="S30" s="169"/>
      <c r="T30" s="10"/>
      <c r="U30" s="10"/>
      <c r="V30" s="169"/>
      <c r="W30" s="169"/>
      <c r="X30" s="10"/>
      <c r="Y30" s="10"/>
    </row>
    <row r="31" spans="1:25" ht="15.75" x14ac:dyDescent="0.25">
      <c r="A31" s="22" t="s">
        <v>10</v>
      </c>
      <c r="B31" s="132">
        <v>2.2999999999999998</v>
      </c>
      <c r="C31" s="86">
        <f>55*0.3</f>
        <v>16.5</v>
      </c>
      <c r="D31" s="87"/>
      <c r="E31" s="87"/>
      <c r="F31" s="133"/>
      <c r="G31" s="86"/>
      <c r="H31" s="87"/>
      <c r="I31" s="87"/>
      <c r="J31" s="133"/>
      <c r="K31" s="160"/>
      <c r="L31" s="10"/>
      <c r="M31" s="10"/>
      <c r="N31" s="169"/>
      <c r="O31" s="169"/>
      <c r="P31" s="10"/>
      <c r="Q31" s="10"/>
      <c r="R31" s="169"/>
      <c r="S31" s="169"/>
      <c r="T31" s="10"/>
      <c r="U31" s="10"/>
      <c r="V31" s="169"/>
      <c r="W31" s="169"/>
      <c r="X31" s="10"/>
      <c r="Y31" s="10"/>
    </row>
    <row r="32" spans="1:25" ht="15.75" x14ac:dyDescent="0.25">
      <c r="A32" s="22" t="s">
        <v>36</v>
      </c>
      <c r="B32" s="132">
        <v>0.55000000000000004</v>
      </c>
      <c r="C32" s="86">
        <f>55*0.05</f>
        <v>2.75</v>
      </c>
      <c r="D32" s="87"/>
      <c r="E32" s="87"/>
      <c r="F32" s="133"/>
      <c r="G32" s="86"/>
      <c r="H32" s="87"/>
      <c r="I32" s="87"/>
      <c r="J32" s="133"/>
      <c r="K32" s="160"/>
      <c r="L32" s="10"/>
      <c r="M32" s="10"/>
      <c r="N32" s="169"/>
      <c r="O32" s="169"/>
      <c r="P32" s="10"/>
      <c r="Q32" s="10"/>
      <c r="R32" s="169"/>
      <c r="S32" s="169"/>
      <c r="T32" s="10"/>
      <c r="U32" s="10"/>
      <c r="V32" s="169"/>
      <c r="W32" s="169"/>
      <c r="X32" s="10"/>
      <c r="Y32" s="10"/>
    </row>
    <row r="33" spans="1:25" x14ac:dyDescent="0.25">
      <c r="A33" s="142" t="s">
        <v>11</v>
      </c>
      <c r="B33" s="143"/>
      <c r="C33" s="144"/>
      <c r="D33" s="144"/>
      <c r="E33" s="144"/>
      <c r="F33" s="144"/>
      <c r="G33" s="144"/>
      <c r="H33" s="144"/>
      <c r="I33" s="144"/>
      <c r="J33" s="144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</row>
    <row r="34" spans="1:25" ht="15.75" x14ac:dyDescent="0.25">
      <c r="A34" s="146" t="s">
        <v>33</v>
      </c>
      <c r="B34" s="85">
        <v>42.9</v>
      </c>
      <c r="C34" s="86">
        <f>55*0.6</f>
        <v>33</v>
      </c>
      <c r="D34" s="87">
        <v>22.95</v>
      </c>
      <c r="E34" s="87">
        <f>55*0.3</f>
        <v>16.5</v>
      </c>
      <c r="F34" s="86">
        <v>14.35</v>
      </c>
      <c r="G34" s="86">
        <f>0.3*55</f>
        <v>16.5</v>
      </c>
      <c r="H34" s="87"/>
      <c r="I34" s="87"/>
      <c r="J34" s="86"/>
      <c r="K34" s="160"/>
      <c r="L34" s="10"/>
      <c r="M34" s="10"/>
      <c r="N34" s="169"/>
      <c r="O34" s="169"/>
      <c r="P34" s="10"/>
      <c r="Q34" s="10"/>
      <c r="R34" s="169"/>
      <c r="S34" s="169"/>
      <c r="T34" s="10"/>
      <c r="U34" s="10"/>
      <c r="V34" s="169"/>
      <c r="W34" s="169"/>
      <c r="X34" s="10"/>
      <c r="Y34" s="10"/>
    </row>
    <row r="35" spans="1:25" ht="15.75" x14ac:dyDescent="0.25">
      <c r="A35" s="146" t="s">
        <v>12</v>
      </c>
      <c r="B35" s="85"/>
      <c r="C35" s="86"/>
      <c r="D35" s="87"/>
      <c r="E35" s="87"/>
      <c r="F35" s="86"/>
      <c r="G35" s="86"/>
      <c r="H35" s="87"/>
      <c r="I35" s="87"/>
      <c r="J35" s="86"/>
      <c r="K35" s="160"/>
      <c r="L35" s="10"/>
      <c r="M35" s="10"/>
      <c r="N35" s="169"/>
      <c r="O35" s="169"/>
      <c r="P35" s="10"/>
      <c r="Q35" s="10"/>
      <c r="R35" s="169"/>
      <c r="S35" s="169"/>
      <c r="T35" s="10"/>
      <c r="U35" s="10"/>
      <c r="V35" s="169"/>
      <c r="W35" s="169"/>
      <c r="X35" s="10"/>
      <c r="Y35" s="10"/>
    </row>
    <row r="36" spans="1:25" x14ac:dyDescent="0.25">
      <c r="A36" s="147" t="s">
        <v>17</v>
      </c>
      <c r="B36" s="148"/>
      <c r="C36" s="149"/>
      <c r="D36" s="149"/>
      <c r="E36" s="149"/>
      <c r="F36" s="149"/>
      <c r="G36" s="149"/>
      <c r="H36" s="149"/>
      <c r="I36" s="149"/>
      <c r="J36" s="149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</row>
    <row r="37" spans="1:25" ht="26.25" x14ac:dyDescent="0.25">
      <c r="A37" s="151" t="s">
        <v>13</v>
      </c>
      <c r="B37" s="174"/>
      <c r="C37" s="175"/>
      <c r="D37" s="87"/>
      <c r="E37" s="87"/>
      <c r="F37" s="86"/>
      <c r="G37" s="86"/>
      <c r="H37" s="87"/>
      <c r="I37" s="87"/>
      <c r="J37" s="86"/>
      <c r="K37" s="160"/>
      <c r="L37" s="10"/>
      <c r="M37" s="10"/>
      <c r="N37" s="169"/>
      <c r="O37" s="169"/>
      <c r="P37" s="10"/>
      <c r="Q37" s="10"/>
      <c r="R37" s="169"/>
      <c r="S37" s="169"/>
      <c r="T37" s="10"/>
      <c r="U37" s="10"/>
      <c r="V37" s="169"/>
      <c r="W37" s="169"/>
      <c r="X37" s="10"/>
      <c r="Y37" s="10"/>
    </row>
    <row r="38" spans="1:25" ht="26.25" x14ac:dyDescent="0.25">
      <c r="A38" s="151" t="s">
        <v>14</v>
      </c>
      <c r="B38" s="174">
        <v>3.65</v>
      </c>
      <c r="C38" s="175">
        <f>5*0.25</f>
        <v>1.25</v>
      </c>
      <c r="D38" s="87"/>
      <c r="E38" s="87"/>
      <c r="F38" s="86"/>
      <c r="G38" s="86"/>
      <c r="H38" s="87"/>
      <c r="I38" s="87"/>
      <c r="J38" s="86"/>
      <c r="K38" s="160"/>
      <c r="L38" s="10"/>
      <c r="M38" s="10"/>
      <c r="N38" s="169"/>
      <c r="O38" s="169"/>
      <c r="P38" s="10"/>
      <c r="Q38" s="10"/>
      <c r="R38" s="169"/>
      <c r="S38" s="169"/>
      <c r="T38" s="10"/>
      <c r="U38" s="10"/>
      <c r="V38" s="169"/>
      <c r="W38" s="169"/>
      <c r="X38" s="10"/>
      <c r="Y38" s="10"/>
    </row>
    <row r="39" spans="1:25" ht="15.75" x14ac:dyDescent="0.25">
      <c r="A39" s="151" t="s">
        <v>15</v>
      </c>
      <c r="B39" s="174">
        <v>3.95</v>
      </c>
      <c r="C39" s="175">
        <f>5*0.8</f>
        <v>4</v>
      </c>
      <c r="D39" s="87"/>
      <c r="E39" s="87"/>
      <c r="F39" s="86"/>
      <c r="G39" s="86"/>
      <c r="H39" s="87"/>
      <c r="I39" s="87"/>
      <c r="J39" s="86"/>
      <c r="K39" s="160"/>
      <c r="L39" s="10"/>
      <c r="M39" s="10"/>
      <c r="N39" s="169"/>
      <c r="O39" s="169"/>
      <c r="P39" s="10"/>
      <c r="Q39" s="10"/>
      <c r="R39" s="169"/>
      <c r="S39" s="169"/>
      <c r="T39" s="10"/>
      <c r="U39" s="10"/>
      <c r="V39" s="169"/>
      <c r="W39" s="169"/>
      <c r="X39" s="10"/>
      <c r="Y39" s="10"/>
    </row>
    <row r="40" spans="1:25" ht="15.75" x14ac:dyDescent="0.25">
      <c r="A40" s="151" t="s">
        <v>16</v>
      </c>
      <c r="B40" s="174">
        <v>7.15</v>
      </c>
      <c r="C40" s="175">
        <f>5*0.2</f>
        <v>1</v>
      </c>
      <c r="D40" s="87"/>
      <c r="E40" s="87"/>
      <c r="F40" s="86"/>
      <c r="G40" s="86"/>
      <c r="H40" s="87"/>
      <c r="I40" s="87"/>
      <c r="J40" s="86"/>
      <c r="K40" s="160"/>
      <c r="L40" s="10"/>
      <c r="M40" s="10"/>
      <c r="N40" s="169"/>
      <c r="O40" s="169"/>
      <c r="P40" s="10"/>
      <c r="Q40" s="10"/>
      <c r="R40" s="169"/>
      <c r="S40" s="169"/>
      <c r="T40" s="10"/>
      <c r="U40" s="10"/>
      <c r="V40" s="169"/>
      <c r="W40" s="169"/>
      <c r="X40" s="10"/>
      <c r="Y40" s="10"/>
    </row>
    <row r="41" spans="1:25" ht="15.75" x14ac:dyDescent="0.25">
      <c r="A41" s="151" t="s">
        <v>37</v>
      </c>
      <c r="B41" s="174">
        <v>4.6500000000000004</v>
      </c>
      <c r="C41" s="175">
        <f>5*0.7</f>
        <v>3.5</v>
      </c>
      <c r="D41" s="87"/>
      <c r="E41" s="87"/>
      <c r="F41" s="86"/>
      <c r="G41" s="86"/>
      <c r="H41" s="87"/>
      <c r="I41" s="87"/>
      <c r="J41" s="86"/>
      <c r="K41" s="160"/>
      <c r="L41" s="10"/>
      <c r="M41" s="10"/>
      <c r="N41" s="169"/>
      <c r="O41" s="169"/>
      <c r="P41" s="10"/>
      <c r="Q41" s="10"/>
      <c r="R41" s="169"/>
      <c r="S41" s="169"/>
      <c r="T41" s="10"/>
      <c r="U41" s="10"/>
      <c r="V41" s="169"/>
      <c r="W41" s="169"/>
      <c r="X41" s="10"/>
      <c r="Y41" s="10"/>
    </row>
    <row r="42" spans="1:25" ht="15.75" x14ac:dyDescent="0.25">
      <c r="A42" s="151" t="s">
        <v>32</v>
      </c>
      <c r="B42" s="85"/>
      <c r="C42" s="86"/>
      <c r="D42" s="87"/>
      <c r="E42" s="87"/>
      <c r="F42" s="86"/>
      <c r="G42" s="86"/>
      <c r="H42" s="87"/>
      <c r="I42" s="87"/>
      <c r="J42" s="86"/>
      <c r="K42" s="160"/>
      <c r="L42" s="10"/>
      <c r="M42" s="10"/>
      <c r="N42" s="169"/>
      <c r="O42" s="169"/>
      <c r="P42" s="10"/>
      <c r="Q42" s="10"/>
      <c r="R42" s="169"/>
      <c r="S42" s="169"/>
      <c r="T42" s="10"/>
      <c r="U42" s="10"/>
      <c r="V42" s="169"/>
      <c r="W42" s="169"/>
      <c r="X42" s="10"/>
      <c r="Y42" s="10"/>
    </row>
  </sheetData>
  <mergeCells count="21">
    <mergeCell ref="X5:Y5"/>
    <mergeCell ref="L5:M5"/>
    <mergeCell ref="N5:O5"/>
    <mergeCell ref="P5:Q5"/>
    <mergeCell ref="R5:S5"/>
    <mergeCell ref="T5:U5"/>
    <mergeCell ref="V5:W5"/>
    <mergeCell ref="J5:K5"/>
    <mergeCell ref="A1:K1"/>
    <mergeCell ref="A2:K2"/>
    <mergeCell ref="B3:E3"/>
    <mergeCell ref="F3:G3"/>
    <mergeCell ref="H3:K3"/>
    <mergeCell ref="B4:E4"/>
    <mergeCell ref="F4:H4"/>
    <mergeCell ref="I4:K4"/>
    <mergeCell ref="A5:A6"/>
    <mergeCell ref="B5:C5"/>
    <mergeCell ref="D5:E5"/>
    <mergeCell ref="F5:G5"/>
    <mergeCell ref="H5:I5"/>
  </mergeCells>
  <pageMargins left="0.7" right="0.7" top="0.75" bottom="0.75" header="0.3" footer="0.3"/>
  <ignoredErrors>
    <ignoredError sqref="C17 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2"/>
  <sheetViews>
    <sheetView topLeftCell="A7" workbookViewId="0">
      <selection activeCell="B4" sqref="B4:E4"/>
    </sheetView>
  </sheetViews>
  <sheetFormatPr defaultRowHeight="15" x14ac:dyDescent="0.25"/>
  <cols>
    <col min="1" max="1" width="29.7109375" customWidth="1"/>
    <col min="2" max="2" width="9.42578125" customWidth="1"/>
    <col min="3" max="3" width="9.28515625" customWidth="1"/>
    <col min="4" max="4" width="10.140625" customWidth="1"/>
    <col min="5" max="5" width="8.28515625" customWidth="1"/>
    <col min="6" max="6" width="11" customWidth="1"/>
    <col min="9" max="9" width="7.7109375" customWidth="1"/>
    <col min="11" max="11" width="7.7109375" customWidth="1"/>
  </cols>
  <sheetData>
    <row r="1" spans="1:26" ht="30" customHeight="1" x14ac:dyDescent="0.35">
      <c r="A1" s="178" t="s">
        <v>18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26" ht="30" customHeight="1" thickBot="1" x14ac:dyDescent="0.4">
      <c r="A2" s="181" t="s">
        <v>43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26" ht="36" customHeight="1" thickBot="1" x14ac:dyDescent="0.3">
      <c r="A3" s="72" t="s">
        <v>66</v>
      </c>
      <c r="B3" s="184" t="s">
        <v>64</v>
      </c>
      <c r="C3" s="184"/>
      <c r="D3" s="184"/>
      <c r="E3" s="184"/>
      <c r="F3" s="185" t="s">
        <v>65</v>
      </c>
      <c r="G3" s="185"/>
      <c r="H3" s="186" t="s">
        <v>76</v>
      </c>
      <c r="I3" s="186"/>
      <c r="J3" s="186"/>
      <c r="K3" s="187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" customHeight="1" thickBot="1" x14ac:dyDescent="0.3">
      <c r="A4" s="72"/>
      <c r="B4" s="188" t="s">
        <v>83</v>
      </c>
      <c r="C4" s="188"/>
      <c r="D4" s="188"/>
      <c r="E4" s="188"/>
      <c r="F4" s="189" t="s">
        <v>77</v>
      </c>
      <c r="G4" s="189"/>
      <c r="H4" s="189"/>
      <c r="I4" s="189" t="s">
        <v>78</v>
      </c>
      <c r="J4" s="189"/>
      <c r="K4" s="190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19" customFormat="1" ht="16.5" thickBot="1" x14ac:dyDescent="0.3">
      <c r="A5" s="191"/>
      <c r="B5" s="193" t="s">
        <v>19</v>
      </c>
      <c r="C5" s="194"/>
      <c r="D5" s="195" t="s">
        <v>20</v>
      </c>
      <c r="E5" s="196"/>
      <c r="F5" s="176" t="s">
        <v>21</v>
      </c>
      <c r="G5" s="194"/>
      <c r="H5" s="195" t="s">
        <v>22</v>
      </c>
      <c r="I5" s="196"/>
      <c r="J5" s="176" t="s">
        <v>24</v>
      </c>
      <c r="K5" s="202"/>
      <c r="L5" s="20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7" thickBot="1" x14ac:dyDescent="0.3">
      <c r="A6" s="192"/>
      <c r="B6" s="62" t="s">
        <v>0</v>
      </c>
      <c r="C6" s="63" t="s">
        <v>23</v>
      </c>
      <c r="D6" s="64" t="s">
        <v>0</v>
      </c>
      <c r="E6" s="64" t="s">
        <v>23</v>
      </c>
      <c r="F6" s="63" t="s">
        <v>0</v>
      </c>
      <c r="G6" s="63" t="s">
        <v>23</v>
      </c>
      <c r="H6" s="64" t="s">
        <v>0</v>
      </c>
      <c r="I6" s="64" t="s">
        <v>23</v>
      </c>
      <c r="J6" s="63" t="s">
        <v>0</v>
      </c>
      <c r="K6" s="65" t="s">
        <v>23</v>
      </c>
      <c r="L6" s="2"/>
      <c r="M6" s="1"/>
      <c r="N6" s="1"/>
      <c r="O6" s="5"/>
      <c r="P6" s="5"/>
      <c r="Q6" s="5"/>
      <c r="R6" s="5"/>
      <c r="S6" s="5"/>
      <c r="T6" s="5"/>
      <c r="U6" s="5"/>
      <c r="V6" s="1"/>
      <c r="W6" s="1"/>
      <c r="X6" s="1"/>
      <c r="Y6" s="1"/>
      <c r="Z6" s="1"/>
    </row>
    <row r="7" spans="1:26" ht="15.75" thickBot="1" x14ac:dyDescent="0.3">
      <c r="A7" s="31" t="s">
        <v>26</v>
      </c>
      <c r="B7" s="32"/>
      <c r="C7" s="33"/>
      <c r="D7" s="33"/>
      <c r="E7" s="33"/>
      <c r="F7" s="33"/>
      <c r="G7" s="33"/>
      <c r="H7" s="33"/>
      <c r="I7" s="33"/>
      <c r="J7" s="33"/>
      <c r="K7" s="34"/>
      <c r="L7" s="2"/>
      <c r="M7" s="1"/>
      <c r="N7" s="6"/>
      <c r="O7" s="7"/>
      <c r="P7" s="7"/>
      <c r="Q7" s="7"/>
      <c r="R7" s="7"/>
      <c r="S7" s="7"/>
      <c r="T7" s="7"/>
      <c r="U7" s="7"/>
      <c r="V7" s="2"/>
      <c r="W7" s="1"/>
      <c r="X7" s="1"/>
      <c r="Y7" s="1"/>
      <c r="Z7" s="1"/>
    </row>
    <row r="8" spans="1:26" ht="15.75" thickBot="1" x14ac:dyDescent="0.3">
      <c r="A8" s="22" t="s">
        <v>27</v>
      </c>
      <c r="B8" s="16"/>
      <c r="C8" s="17"/>
      <c r="D8" s="18"/>
      <c r="E8" s="15"/>
      <c r="F8" s="17"/>
      <c r="G8" s="17"/>
      <c r="H8" s="18"/>
      <c r="I8" s="18"/>
      <c r="J8" s="17"/>
      <c r="K8" s="23"/>
      <c r="L8" s="2"/>
      <c r="M8" s="1"/>
      <c r="N8" s="6"/>
      <c r="O8" s="201"/>
      <c r="P8" s="201"/>
      <c r="Q8" s="8"/>
      <c r="R8" s="8"/>
      <c r="S8" s="7"/>
      <c r="T8" s="7"/>
      <c r="U8" s="7"/>
      <c r="V8" s="2"/>
      <c r="W8" s="1"/>
      <c r="X8" s="1"/>
      <c r="Y8" s="1"/>
      <c r="Z8" s="1"/>
    </row>
    <row r="9" spans="1:26" ht="15.75" thickBot="1" x14ac:dyDescent="0.3">
      <c r="A9" s="22" t="s">
        <v>29</v>
      </c>
      <c r="B9" s="16"/>
      <c r="C9" s="17"/>
      <c r="D9" s="18"/>
      <c r="E9" s="15"/>
      <c r="F9" s="17"/>
      <c r="G9" s="17"/>
      <c r="H9" s="18"/>
      <c r="I9" s="18"/>
      <c r="J9" s="17"/>
      <c r="K9" s="23"/>
      <c r="L9" s="2"/>
      <c r="M9" s="1"/>
      <c r="N9" s="6"/>
      <c r="O9" s="201"/>
      <c r="P9" s="201"/>
      <c r="Q9" s="7"/>
      <c r="R9" s="7"/>
      <c r="S9" s="7"/>
      <c r="T9" s="7"/>
      <c r="U9" s="7"/>
      <c r="V9" s="2"/>
      <c r="W9" s="1"/>
      <c r="X9" s="1"/>
      <c r="Y9" s="1"/>
      <c r="Z9" s="1"/>
    </row>
    <row r="10" spans="1:26" ht="15.75" thickBot="1" x14ac:dyDescent="0.3">
      <c r="A10" s="22" t="s">
        <v>28</v>
      </c>
      <c r="B10" s="16"/>
      <c r="C10" s="17"/>
      <c r="D10" s="18"/>
      <c r="E10" s="15"/>
      <c r="F10" s="17"/>
      <c r="G10" s="17"/>
      <c r="H10" s="18"/>
      <c r="I10" s="18"/>
      <c r="J10" s="17"/>
      <c r="K10" s="23"/>
      <c r="L10" s="2"/>
      <c r="M10" s="1"/>
      <c r="N10" s="6"/>
      <c r="O10" s="201"/>
      <c r="P10" s="201"/>
      <c r="Q10" s="7"/>
      <c r="R10" s="7"/>
      <c r="S10" s="7"/>
      <c r="T10" s="7"/>
      <c r="U10" s="7"/>
      <c r="V10" s="2"/>
      <c r="W10" s="1"/>
      <c r="X10" s="1"/>
      <c r="Y10" s="1"/>
      <c r="Z10" s="1"/>
    </row>
    <row r="11" spans="1:26" ht="30.75" thickBot="1" x14ac:dyDescent="0.3">
      <c r="A11" s="22" t="s">
        <v>44</v>
      </c>
      <c r="B11" s="12"/>
      <c r="C11" s="9"/>
      <c r="D11" s="4"/>
      <c r="E11" s="10"/>
      <c r="F11" s="9"/>
      <c r="G11" s="9"/>
      <c r="H11" s="4"/>
      <c r="I11" s="4"/>
      <c r="J11" s="9"/>
      <c r="K11" s="24"/>
      <c r="L11" s="2"/>
      <c r="M11" s="1"/>
      <c r="N11" s="6"/>
      <c r="O11" s="201"/>
      <c r="P11" s="201"/>
      <c r="Q11" s="7"/>
      <c r="R11" s="7"/>
      <c r="S11" s="7"/>
      <c r="T11" s="7"/>
      <c r="U11" s="7"/>
      <c r="V11" s="2"/>
      <c r="W11" s="1"/>
      <c r="X11" s="1"/>
      <c r="Y11" s="1"/>
      <c r="Z11" s="1"/>
    </row>
    <row r="12" spans="1:26" ht="30.75" thickBot="1" x14ac:dyDescent="0.3">
      <c r="A12" s="25" t="s">
        <v>45</v>
      </c>
      <c r="B12" s="12"/>
      <c r="C12" s="9"/>
      <c r="D12" s="4"/>
      <c r="E12" s="10"/>
      <c r="F12" s="9"/>
      <c r="G12" s="9"/>
      <c r="H12" s="4"/>
      <c r="I12" s="4"/>
      <c r="J12" s="9"/>
      <c r="K12" s="24"/>
      <c r="L12" s="2"/>
      <c r="M12" s="1"/>
      <c r="N12" s="6"/>
      <c r="O12" s="201"/>
      <c r="P12" s="201"/>
      <c r="Q12" s="7"/>
      <c r="R12" s="7"/>
      <c r="S12" s="7"/>
      <c r="T12" s="7"/>
      <c r="U12" s="7"/>
      <c r="V12" s="2"/>
      <c r="W12" s="1"/>
      <c r="X12" s="1"/>
      <c r="Y12" s="1"/>
      <c r="Z12" s="1"/>
    </row>
    <row r="13" spans="1:26" ht="15.75" thickBot="1" x14ac:dyDescent="0.3">
      <c r="A13" s="25" t="s">
        <v>38</v>
      </c>
      <c r="B13" s="12"/>
      <c r="C13" s="9"/>
      <c r="D13" s="4"/>
      <c r="E13" s="10"/>
      <c r="F13" s="9"/>
      <c r="G13" s="9"/>
      <c r="H13" s="4"/>
      <c r="I13" s="4"/>
      <c r="J13" s="9"/>
      <c r="K13" s="24"/>
      <c r="L13" s="2"/>
      <c r="M13" s="1"/>
      <c r="N13" s="6"/>
      <c r="O13" s="14"/>
      <c r="P13" s="14"/>
      <c r="Q13" s="7"/>
      <c r="R13" s="7"/>
      <c r="S13" s="7"/>
      <c r="T13" s="7"/>
      <c r="U13" s="7"/>
      <c r="V13" s="2"/>
      <c r="W13" s="1"/>
      <c r="X13" s="1"/>
      <c r="Y13" s="1"/>
      <c r="Z13" s="1"/>
    </row>
    <row r="14" spans="1:26" ht="15.75" thickBot="1" x14ac:dyDescent="0.3">
      <c r="A14" s="40" t="s">
        <v>1</v>
      </c>
      <c r="B14" s="41"/>
      <c r="C14" s="42"/>
      <c r="D14" s="42"/>
      <c r="E14" s="43"/>
      <c r="F14" s="42"/>
      <c r="G14" s="42"/>
      <c r="H14" s="42"/>
      <c r="I14" s="42"/>
      <c r="J14" s="42"/>
      <c r="K14" s="44"/>
      <c r="L14" s="172"/>
      <c r="M14" s="5"/>
      <c r="N14" s="6"/>
      <c r="O14" s="7"/>
      <c r="P14" s="7"/>
      <c r="Q14" s="7"/>
      <c r="R14" s="7"/>
      <c r="S14" s="7"/>
      <c r="T14" s="7"/>
      <c r="U14" s="7"/>
      <c r="V14" s="2"/>
      <c r="W14" s="1"/>
      <c r="X14" s="1"/>
      <c r="Y14" s="1"/>
      <c r="Z14" s="1"/>
    </row>
    <row r="15" spans="1:26" ht="30.75" thickBot="1" x14ac:dyDescent="0.3">
      <c r="A15" s="25" t="s">
        <v>82</v>
      </c>
      <c r="B15" s="12">
        <v>8.4</v>
      </c>
      <c r="C15" s="12">
        <f>15*1</f>
        <v>15</v>
      </c>
      <c r="D15" s="4">
        <v>7.05</v>
      </c>
      <c r="E15" s="4">
        <f>15*1</f>
        <v>15</v>
      </c>
      <c r="F15" s="9">
        <v>6.5</v>
      </c>
      <c r="G15" s="12">
        <f>15*1</f>
        <v>15</v>
      </c>
      <c r="H15" s="4">
        <v>6.05</v>
      </c>
      <c r="I15" s="4">
        <f>15*1</f>
        <v>15</v>
      </c>
      <c r="J15" s="9">
        <v>11.15</v>
      </c>
      <c r="K15" s="170"/>
      <c r="L15" s="4">
        <v>10.35</v>
      </c>
      <c r="M15" s="4">
        <f>55*0.75</f>
        <v>41.25</v>
      </c>
      <c r="N15" s="171"/>
      <c r="O15" s="7"/>
      <c r="P15" s="7"/>
      <c r="Q15" s="7"/>
      <c r="R15" s="7"/>
      <c r="S15" s="7"/>
      <c r="T15" s="7"/>
      <c r="U15" s="7"/>
      <c r="V15" s="2"/>
      <c r="W15" s="1"/>
      <c r="X15" s="1"/>
      <c r="Y15" s="1"/>
      <c r="Z15" s="1"/>
    </row>
    <row r="16" spans="1:26" ht="15.75" thickBot="1" x14ac:dyDescent="0.3">
      <c r="A16" s="25" t="s">
        <v>3</v>
      </c>
      <c r="B16" s="12"/>
      <c r="C16" s="9"/>
      <c r="D16" s="4"/>
      <c r="E16" s="10"/>
      <c r="F16" s="9"/>
      <c r="G16" s="9"/>
      <c r="H16" s="4"/>
      <c r="I16" s="4"/>
      <c r="J16" s="9"/>
      <c r="K16" s="170"/>
      <c r="L16" s="4"/>
      <c r="M16" s="4"/>
      <c r="N16" s="171"/>
      <c r="O16" s="7"/>
      <c r="P16" s="7"/>
      <c r="Q16" s="7"/>
      <c r="R16" s="7"/>
      <c r="S16" s="7"/>
      <c r="T16" s="7"/>
      <c r="U16" s="7"/>
      <c r="V16" s="2"/>
      <c r="W16" s="1"/>
      <c r="X16" s="1"/>
      <c r="Y16" s="1"/>
      <c r="Z16" s="1"/>
    </row>
    <row r="17" spans="1:26" ht="15.75" thickBot="1" x14ac:dyDescent="0.3">
      <c r="A17" s="25" t="s">
        <v>25</v>
      </c>
      <c r="B17" s="12"/>
      <c r="C17" s="9"/>
      <c r="D17" s="4"/>
      <c r="E17" s="10"/>
      <c r="F17" s="9"/>
      <c r="G17" s="9"/>
      <c r="H17" s="4"/>
      <c r="I17" s="4"/>
      <c r="J17" s="9"/>
      <c r="K17" s="170"/>
      <c r="L17" s="4"/>
      <c r="M17" s="4"/>
      <c r="N17" s="171"/>
      <c r="O17" s="7"/>
      <c r="P17" s="7"/>
      <c r="Q17" s="7"/>
      <c r="R17" s="7"/>
      <c r="S17" s="7"/>
      <c r="T17" s="7"/>
      <c r="U17" s="7"/>
      <c r="V17" s="2"/>
      <c r="W17" s="1"/>
      <c r="X17" s="1"/>
      <c r="Y17" s="1"/>
      <c r="Z17" s="1"/>
    </row>
    <row r="18" spans="1:26" ht="15.75" thickBot="1" x14ac:dyDescent="0.3">
      <c r="A18" s="45" t="s">
        <v>4</v>
      </c>
      <c r="B18" s="46"/>
      <c r="C18" s="47"/>
      <c r="D18" s="47"/>
      <c r="E18" s="48"/>
      <c r="F18" s="47"/>
      <c r="G18" s="47"/>
      <c r="H18" s="47"/>
      <c r="I18" s="47"/>
      <c r="J18" s="47"/>
      <c r="K18" s="49"/>
      <c r="L18" s="173"/>
      <c r="M18" s="3"/>
      <c r="N18" s="1"/>
      <c r="O18" s="3"/>
      <c r="P18" s="3"/>
      <c r="Q18" s="3"/>
      <c r="R18" s="3"/>
      <c r="S18" s="3"/>
      <c r="T18" s="3"/>
      <c r="U18" s="3"/>
      <c r="V18" s="1"/>
      <c r="W18" s="1"/>
      <c r="X18" s="1"/>
      <c r="Y18" s="1"/>
      <c r="Z18" s="1"/>
    </row>
    <row r="19" spans="1:26" ht="45.75" thickBot="1" x14ac:dyDescent="0.3">
      <c r="A19" s="25" t="s">
        <v>81</v>
      </c>
      <c r="B19" s="13"/>
      <c r="C19" s="9"/>
      <c r="D19" s="4"/>
      <c r="E19" s="4"/>
      <c r="F19" s="11"/>
      <c r="G19" s="9"/>
      <c r="H19" s="4"/>
      <c r="I19" s="4"/>
      <c r="J19" s="11"/>
      <c r="K19" s="24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75" thickBot="1" x14ac:dyDescent="0.3">
      <c r="A20" s="25" t="s">
        <v>6</v>
      </c>
      <c r="B20" s="13"/>
      <c r="C20" s="9"/>
      <c r="D20" s="4"/>
      <c r="E20" s="4"/>
      <c r="F20" s="11"/>
      <c r="G20" s="9"/>
      <c r="H20" s="4"/>
      <c r="I20" s="4"/>
      <c r="J20" s="11"/>
      <c r="K20" s="24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thickBot="1" x14ac:dyDescent="0.3">
      <c r="A21" s="25" t="s">
        <v>30</v>
      </c>
      <c r="B21" s="12"/>
      <c r="C21" s="9"/>
      <c r="D21" s="4"/>
      <c r="E21" s="4"/>
      <c r="F21" s="9"/>
      <c r="G21" s="9"/>
      <c r="H21" s="4"/>
      <c r="I21" s="4"/>
      <c r="J21" s="9"/>
      <c r="K21" s="24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25" t="s">
        <v>31</v>
      </c>
      <c r="B22" s="13"/>
      <c r="C22" s="9"/>
      <c r="D22" s="4"/>
      <c r="E22" s="4"/>
      <c r="F22" s="11"/>
      <c r="G22" s="9"/>
      <c r="H22" s="4"/>
      <c r="I22" s="4"/>
      <c r="J22" s="11"/>
      <c r="K22" s="24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25" t="s">
        <v>34</v>
      </c>
      <c r="B23" s="13"/>
      <c r="C23" s="9"/>
      <c r="D23" s="4"/>
      <c r="E23" s="4"/>
      <c r="F23" s="11"/>
      <c r="G23" s="9"/>
      <c r="H23" s="4"/>
      <c r="I23" s="4"/>
      <c r="J23" s="11"/>
      <c r="K23" s="24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25" t="s">
        <v>7</v>
      </c>
      <c r="B24" s="13"/>
      <c r="C24" s="9"/>
      <c r="D24" s="4"/>
      <c r="E24" s="4"/>
      <c r="F24" s="11"/>
      <c r="G24" s="9"/>
      <c r="H24" s="4"/>
      <c r="I24" s="4"/>
      <c r="J24" s="11"/>
      <c r="K24" s="24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35" t="s">
        <v>8</v>
      </c>
      <c r="B25" s="36"/>
      <c r="C25" s="37"/>
      <c r="D25" s="38"/>
      <c r="E25" s="37"/>
      <c r="F25" s="37"/>
      <c r="G25" s="37"/>
      <c r="H25" s="37"/>
      <c r="I25" s="37"/>
      <c r="J25" s="37"/>
      <c r="K25" s="39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thickBot="1" x14ac:dyDescent="0.3">
      <c r="A26" s="25" t="s">
        <v>54</v>
      </c>
      <c r="B26" s="13"/>
      <c r="C26" s="9"/>
      <c r="D26" s="10"/>
      <c r="E26" s="4"/>
      <c r="F26" s="11"/>
      <c r="G26" s="9"/>
      <c r="H26" s="4"/>
      <c r="I26" s="4"/>
      <c r="J26" s="11"/>
      <c r="K26" s="2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25" t="s">
        <v>80</v>
      </c>
      <c r="B27" s="13"/>
      <c r="C27" s="9"/>
      <c r="D27" s="4"/>
      <c r="E27" s="4"/>
      <c r="F27" s="11"/>
      <c r="G27" s="9"/>
      <c r="H27" s="4"/>
      <c r="I27" s="4"/>
      <c r="J27" s="11"/>
      <c r="K27" s="24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50" t="s">
        <v>9</v>
      </c>
      <c r="B28" s="51"/>
      <c r="C28" s="52"/>
      <c r="D28" s="52"/>
      <c r="E28" s="52"/>
      <c r="F28" s="52"/>
      <c r="G28" s="52"/>
      <c r="H28" s="52"/>
      <c r="I28" s="52"/>
      <c r="J28" s="52"/>
      <c r="K28" s="5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.75" thickBot="1" x14ac:dyDescent="0.3">
      <c r="A29" s="25" t="s">
        <v>46</v>
      </c>
      <c r="B29" s="12"/>
      <c r="C29" s="9"/>
      <c r="D29" s="4"/>
      <c r="E29" s="4"/>
      <c r="F29" s="9"/>
      <c r="G29" s="9"/>
      <c r="H29" s="4"/>
      <c r="I29" s="4"/>
      <c r="J29" s="9"/>
      <c r="K29" s="24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25" t="s">
        <v>10</v>
      </c>
      <c r="B30" s="13"/>
      <c r="C30" s="9"/>
      <c r="D30" s="4"/>
      <c r="E30" s="4"/>
      <c r="F30" s="11"/>
      <c r="G30" s="9"/>
      <c r="H30" s="4"/>
      <c r="I30" s="4"/>
      <c r="J30" s="11"/>
      <c r="K30" s="24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thickBot="1" x14ac:dyDescent="0.3">
      <c r="A31" s="25" t="s">
        <v>36</v>
      </c>
      <c r="B31" s="13"/>
      <c r="C31" s="9"/>
      <c r="D31" s="4"/>
      <c r="E31" s="4"/>
      <c r="F31" s="11"/>
      <c r="G31" s="9"/>
      <c r="H31" s="4"/>
      <c r="I31" s="4"/>
      <c r="J31" s="11"/>
      <c r="K31" s="24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54" t="s">
        <v>11</v>
      </c>
      <c r="B32" s="55"/>
      <c r="C32" s="56"/>
      <c r="D32" s="56"/>
      <c r="E32" s="56"/>
      <c r="F32" s="56"/>
      <c r="G32" s="56"/>
      <c r="H32" s="56"/>
      <c r="I32" s="56"/>
      <c r="J32" s="56"/>
      <c r="K32" s="57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26" t="s">
        <v>33</v>
      </c>
      <c r="B33" s="12"/>
      <c r="C33" s="9"/>
      <c r="D33" s="4"/>
      <c r="E33" s="4"/>
      <c r="F33" s="9"/>
      <c r="G33" s="9"/>
      <c r="H33" s="4"/>
      <c r="I33" s="4"/>
      <c r="J33" s="9"/>
      <c r="K33" s="24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26" t="s">
        <v>12</v>
      </c>
      <c r="B34" s="12"/>
      <c r="C34" s="9"/>
      <c r="D34" s="4"/>
      <c r="E34" s="4"/>
      <c r="F34" s="9"/>
      <c r="G34" s="9"/>
      <c r="H34" s="4"/>
      <c r="I34" s="4"/>
      <c r="J34" s="9"/>
      <c r="K34" s="24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58" t="s">
        <v>17</v>
      </c>
      <c r="B35" s="59"/>
      <c r="C35" s="60"/>
      <c r="D35" s="60"/>
      <c r="E35" s="60"/>
      <c r="F35" s="60"/>
      <c r="G35" s="60"/>
      <c r="H35" s="60"/>
      <c r="I35" s="60"/>
      <c r="J35" s="60"/>
      <c r="K35" s="6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27" t="s">
        <v>13</v>
      </c>
      <c r="B36" s="12"/>
      <c r="C36" s="9"/>
      <c r="D36" s="4"/>
      <c r="E36" s="4"/>
      <c r="F36" s="9"/>
      <c r="G36" s="9"/>
      <c r="H36" s="4"/>
      <c r="I36" s="4"/>
      <c r="J36" s="9"/>
      <c r="K36" s="24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thickBot="1" x14ac:dyDescent="0.3">
      <c r="A37" s="27" t="s">
        <v>14</v>
      </c>
      <c r="B37" s="12"/>
      <c r="C37" s="9"/>
      <c r="D37" s="4"/>
      <c r="E37" s="4"/>
      <c r="F37" s="9"/>
      <c r="G37" s="9"/>
      <c r="H37" s="4"/>
      <c r="I37" s="4"/>
      <c r="J37" s="9"/>
      <c r="K37" s="24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27" t="s">
        <v>15</v>
      </c>
      <c r="B38" s="12"/>
      <c r="C38" s="9"/>
      <c r="D38" s="4"/>
      <c r="E38" s="4"/>
      <c r="F38" s="9"/>
      <c r="G38" s="9"/>
      <c r="H38" s="4"/>
      <c r="I38" s="4"/>
      <c r="J38" s="9"/>
      <c r="K38" s="24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27" t="s">
        <v>16</v>
      </c>
      <c r="B39" s="12"/>
      <c r="C39" s="9"/>
      <c r="D39" s="4"/>
      <c r="E39" s="4"/>
      <c r="F39" s="9"/>
      <c r="G39" s="9"/>
      <c r="H39" s="4"/>
      <c r="I39" s="4"/>
      <c r="J39" s="9"/>
      <c r="K39" s="24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27" t="s">
        <v>37</v>
      </c>
      <c r="B40" s="12"/>
      <c r="C40" s="9"/>
      <c r="D40" s="4"/>
      <c r="E40" s="4"/>
      <c r="F40" s="9"/>
      <c r="G40" s="9"/>
      <c r="H40" s="4"/>
      <c r="I40" s="4"/>
      <c r="J40" s="9"/>
      <c r="K40" s="24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27" t="s">
        <v>32</v>
      </c>
      <c r="B41" s="12"/>
      <c r="C41" s="9"/>
      <c r="D41" s="4"/>
      <c r="E41" s="4"/>
      <c r="F41" s="9"/>
      <c r="G41" s="9"/>
      <c r="H41" s="4"/>
      <c r="I41" s="4"/>
      <c r="J41" s="9"/>
      <c r="K41" s="24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28"/>
      <c r="B42" s="12"/>
      <c r="C42" s="9"/>
      <c r="D42" s="4"/>
      <c r="E42" s="4"/>
      <c r="F42" s="9"/>
      <c r="G42" s="9"/>
      <c r="H42" s="4"/>
      <c r="I42" s="4"/>
      <c r="J42" s="9"/>
      <c r="K42" s="24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28"/>
      <c r="B43" s="12"/>
      <c r="C43" s="9"/>
      <c r="D43" s="4"/>
      <c r="E43" s="4"/>
      <c r="F43" s="9"/>
      <c r="G43" s="9"/>
      <c r="H43" s="4"/>
      <c r="I43" s="4"/>
      <c r="J43" s="9"/>
      <c r="K43" s="24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67"/>
      <c r="B44" s="68"/>
      <c r="C44" s="69"/>
      <c r="D44" s="70"/>
      <c r="E44" s="70"/>
      <c r="F44" s="69"/>
      <c r="G44" s="69"/>
      <c r="H44" s="70"/>
      <c r="I44" s="70"/>
      <c r="J44" s="69"/>
      <c r="K44" s="7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73"/>
      <c r="B45" s="9"/>
      <c r="C45" s="9"/>
      <c r="D45" s="30"/>
      <c r="E45" s="30"/>
      <c r="F45" s="9"/>
      <c r="G45" s="9"/>
      <c r="H45" s="30"/>
      <c r="I45" s="30"/>
      <c r="J45" s="9"/>
      <c r="K45" s="24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73"/>
      <c r="B46" s="9"/>
      <c r="C46" s="9"/>
      <c r="D46" s="30"/>
      <c r="E46" s="30"/>
      <c r="F46" s="9"/>
      <c r="G46" s="9"/>
      <c r="H46" s="30"/>
      <c r="I46" s="30"/>
      <c r="J46" s="9"/>
      <c r="K46" s="24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73"/>
      <c r="B47" s="9"/>
      <c r="C47" s="9"/>
      <c r="D47" s="30"/>
      <c r="E47" s="30"/>
      <c r="F47" s="9"/>
      <c r="G47" s="9"/>
      <c r="H47" s="30"/>
      <c r="I47" s="30"/>
      <c r="J47" s="9"/>
      <c r="K47" s="24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73"/>
      <c r="B48" s="9"/>
      <c r="C48" s="9"/>
      <c r="D48" s="30"/>
      <c r="E48" s="30"/>
      <c r="F48" s="9"/>
      <c r="G48" s="9"/>
      <c r="H48" s="30"/>
      <c r="I48" s="30"/>
      <c r="J48" s="9"/>
      <c r="K48" s="24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74"/>
      <c r="B49" s="9"/>
      <c r="C49" s="9"/>
      <c r="D49" s="30"/>
      <c r="E49" s="30"/>
      <c r="F49" s="9"/>
      <c r="G49" s="9"/>
      <c r="H49" s="30"/>
      <c r="I49" s="30"/>
      <c r="J49" s="9"/>
      <c r="K49" s="24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74"/>
      <c r="B50" s="9"/>
      <c r="C50" s="9"/>
      <c r="D50" s="30"/>
      <c r="E50" s="30"/>
      <c r="F50" s="9"/>
      <c r="G50" s="9"/>
      <c r="H50" s="30"/>
      <c r="I50" s="30"/>
      <c r="J50" s="9"/>
      <c r="K50" s="24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74"/>
      <c r="B51" s="9"/>
      <c r="C51" s="9"/>
      <c r="D51" s="30"/>
      <c r="E51" s="30"/>
      <c r="F51" s="9"/>
      <c r="G51" s="9"/>
      <c r="H51" s="30"/>
      <c r="I51" s="30"/>
      <c r="J51" s="9"/>
      <c r="K51" s="24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75"/>
      <c r="B52" s="29"/>
      <c r="C52" s="29"/>
      <c r="D52" s="76"/>
      <c r="E52" s="76"/>
      <c r="F52" s="29"/>
      <c r="G52" s="29"/>
      <c r="H52" s="76"/>
      <c r="I52" s="76"/>
      <c r="J52" s="29"/>
      <c r="K52" s="77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15">
    <mergeCell ref="A5:A6"/>
    <mergeCell ref="O8:P12"/>
    <mergeCell ref="B5:C5"/>
    <mergeCell ref="D5:E5"/>
    <mergeCell ref="F5:G5"/>
    <mergeCell ref="H5:I5"/>
    <mergeCell ref="J5:K5"/>
    <mergeCell ref="B4:E4"/>
    <mergeCell ref="I4:K4"/>
    <mergeCell ref="F4:H4"/>
    <mergeCell ref="A1:K1"/>
    <mergeCell ref="F3:G3"/>
    <mergeCell ref="B3:E3"/>
    <mergeCell ref="A2:K2"/>
    <mergeCell ref="H3:K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E16" sqref="E16"/>
    </sheetView>
  </sheetViews>
  <sheetFormatPr defaultRowHeight="15" x14ac:dyDescent="0.25"/>
  <cols>
    <col min="1" max="1" width="20.5703125" customWidth="1"/>
  </cols>
  <sheetData>
    <row r="1" spans="1:11" ht="23.25" x14ac:dyDescent="0.35">
      <c r="A1" s="178" t="s">
        <v>59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23.25" x14ac:dyDescent="0.35">
      <c r="A2" s="181" t="s">
        <v>40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11" ht="31.5" x14ac:dyDescent="0.25">
      <c r="A3" s="72" t="s">
        <v>62</v>
      </c>
      <c r="B3" s="184" t="s">
        <v>64</v>
      </c>
      <c r="C3" s="184"/>
      <c r="D3" s="184"/>
      <c r="E3" s="184"/>
      <c r="F3" s="185" t="s">
        <v>48</v>
      </c>
      <c r="G3" s="185"/>
      <c r="H3" s="186" t="s">
        <v>63</v>
      </c>
      <c r="I3" s="186"/>
      <c r="J3" s="186"/>
      <c r="K3" s="187"/>
    </row>
    <row r="4" spans="1:11" ht="31.5" customHeight="1" thickBot="1" x14ac:dyDescent="0.3">
      <c r="A4" s="72"/>
      <c r="B4" s="188" t="s">
        <v>51</v>
      </c>
      <c r="C4" s="188"/>
      <c r="D4" s="188"/>
      <c r="E4" s="188"/>
      <c r="F4" s="189" t="s">
        <v>60</v>
      </c>
      <c r="G4" s="189"/>
      <c r="H4" s="189"/>
      <c r="I4" s="189" t="s">
        <v>61</v>
      </c>
      <c r="J4" s="189"/>
      <c r="K4" s="190"/>
    </row>
    <row r="5" spans="1:11" ht="16.5" thickBot="1" x14ac:dyDescent="0.3">
      <c r="A5" s="191" t="s">
        <v>39</v>
      </c>
      <c r="B5" s="193" t="s">
        <v>19</v>
      </c>
      <c r="C5" s="194"/>
      <c r="D5" s="195" t="s">
        <v>20</v>
      </c>
      <c r="E5" s="196"/>
      <c r="F5" s="176" t="s">
        <v>21</v>
      </c>
      <c r="G5" s="194"/>
      <c r="H5" s="195" t="s">
        <v>22</v>
      </c>
      <c r="I5" s="196"/>
      <c r="J5" s="176" t="s">
        <v>24</v>
      </c>
      <c r="K5" s="202"/>
    </row>
    <row r="6" spans="1:11" ht="27" thickBot="1" x14ac:dyDescent="0.3">
      <c r="A6" s="192"/>
      <c r="B6" s="62" t="s">
        <v>0</v>
      </c>
      <c r="C6" s="63" t="s">
        <v>50</v>
      </c>
      <c r="D6" s="64" t="s">
        <v>0</v>
      </c>
      <c r="E6" s="64" t="s">
        <v>50</v>
      </c>
      <c r="F6" s="63" t="s">
        <v>0</v>
      </c>
      <c r="G6" s="63" t="s">
        <v>50</v>
      </c>
      <c r="H6" s="64" t="s">
        <v>0</v>
      </c>
      <c r="I6" s="63" t="s">
        <v>50</v>
      </c>
      <c r="J6" s="63" t="s">
        <v>0</v>
      </c>
      <c r="K6" s="63" t="s">
        <v>50</v>
      </c>
    </row>
    <row r="7" spans="1:11" x14ac:dyDescent="0.25">
      <c r="A7" s="31" t="s">
        <v>26</v>
      </c>
      <c r="B7" s="32"/>
      <c r="C7" s="33"/>
      <c r="D7" s="33"/>
      <c r="E7" s="33"/>
      <c r="F7" s="33"/>
      <c r="G7" s="33"/>
      <c r="H7" s="33"/>
      <c r="I7" s="33"/>
      <c r="J7" s="33"/>
      <c r="K7" s="34"/>
    </row>
    <row r="8" spans="1:11" x14ac:dyDescent="0.25">
      <c r="A8" s="22" t="s">
        <v>27</v>
      </c>
      <c r="B8" s="85">
        <v>3.1</v>
      </c>
      <c r="C8" s="86">
        <f>55*0.25</f>
        <v>13.75</v>
      </c>
      <c r="D8" s="87"/>
      <c r="E8" s="15"/>
      <c r="F8" s="86"/>
      <c r="G8" s="86"/>
      <c r="H8" s="87"/>
      <c r="I8" s="87"/>
      <c r="J8" s="86"/>
      <c r="K8" s="88"/>
    </row>
    <row r="9" spans="1:11" x14ac:dyDescent="0.25">
      <c r="A9" s="22" t="s">
        <v>29</v>
      </c>
      <c r="B9" s="85">
        <v>2.65</v>
      </c>
      <c r="C9" s="86">
        <f>55*0.2</f>
        <v>11</v>
      </c>
      <c r="D9" s="87"/>
      <c r="E9" s="15"/>
      <c r="F9" s="86"/>
      <c r="G9" s="86"/>
      <c r="H9" s="87"/>
      <c r="I9" s="87"/>
      <c r="J9" s="86"/>
      <c r="K9" s="88"/>
    </row>
    <row r="10" spans="1:11" x14ac:dyDescent="0.25">
      <c r="A10" s="22" t="s">
        <v>28</v>
      </c>
      <c r="B10" s="85">
        <v>3.2</v>
      </c>
      <c r="C10" s="86">
        <f>55*0.2</f>
        <v>11</v>
      </c>
      <c r="D10" s="87"/>
      <c r="E10" s="15"/>
      <c r="F10" s="86"/>
      <c r="G10" s="86"/>
      <c r="H10" s="87"/>
      <c r="I10" s="87"/>
      <c r="J10" s="86"/>
      <c r="K10" s="88"/>
    </row>
    <row r="11" spans="1:11" ht="45" x14ac:dyDescent="0.25">
      <c r="A11" s="66" t="s">
        <v>41</v>
      </c>
      <c r="B11" s="85">
        <v>6.15</v>
      </c>
      <c r="C11" s="86">
        <f>55*0.65</f>
        <v>35.75</v>
      </c>
      <c r="D11" s="87"/>
      <c r="E11" s="15"/>
      <c r="F11" s="86"/>
      <c r="G11" s="86"/>
      <c r="H11" s="87"/>
      <c r="I11" s="87"/>
      <c r="J11" s="86"/>
      <c r="K11" s="88"/>
    </row>
    <row r="12" spans="1:11" ht="45" x14ac:dyDescent="0.25">
      <c r="A12" s="22" t="s">
        <v>35</v>
      </c>
      <c r="B12" s="85">
        <v>2.25</v>
      </c>
      <c r="C12" s="86">
        <f>0.8*5</f>
        <v>4</v>
      </c>
      <c r="D12" s="87"/>
      <c r="E12" s="15"/>
      <c r="F12" s="86"/>
      <c r="G12" s="86"/>
      <c r="H12" s="87"/>
      <c r="I12" s="87"/>
      <c r="J12" s="86"/>
      <c r="K12" s="88"/>
    </row>
    <row r="13" spans="1:11" x14ac:dyDescent="0.25">
      <c r="A13" s="22" t="s">
        <v>38</v>
      </c>
      <c r="B13" s="86">
        <f>2.2-1.95-0.2</f>
        <v>5.0000000000000211E-2</v>
      </c>
      <c r="C13" s="86">
        <f>0.5*5</f>
        <v>2.5</v>
      </c>
      <c r="D13" s="87"/>
      <c r="E13" s="15"/>
      <c r="F13" s="86"/>
      <c r="G13" s="86"/>
      <c r="H13" s="87"/>
      <c r="I13" s="87"/>
      <c r="J13" s="86"/>
      <c r="K13" s="88"/>
    </row>
    <row r="14" spans="1:11" x14ac:dyDescent="0.25">
      <c r="A14" s="124" t="s">
        <v>1</v>
      </c>
      <c r="B14" s="125"/>
      <c r="C14" s="126"/>
      <c r="D14" s="126"/>
      <c r="E14" s="95"/>
      <c r="F14" s="126"/>
      <c r="G14" s="126"/>
      <c r="H14" s="126"/>
      <c r="I14" s="126"/>
      <c r="J14" s="126"/>
      <c r="K14" s="127"/>
    </row>
    <row r="15" spans="1:11" x14ac:dyDescent="0.25">
      <c r="A15" s="22" t="s">
        <v>2</v>
      </c>
      <c r="B15" s="85">
        <v>9.6</v>
      </c>
      <c r="C15" s="86">
        <f>0.7*55</f>
        <v>38.5</v>
      </c>
      <c r="D15" s="87"/>
      <c r="E15" s="15"/>
      <c r="F15" s="86"/>
      <c r="G15" s="86"/>
      <c r="H15" s="87"/>
      <c r="I15" s="87"/>
      <c r="J15" s="86"/>
      <c r="K15" s="88"/>
    </row>
    <row r="16" spans="1:11" ht="30" x14ac:dyDescent="0.25">
      <c r="A16" s="22" t="s">
        <v>3</v>
      </c>
      <c r="B16" s="85">
        <v>8.75</v>
      </c>
      <c r="C16" s="85">
        <f>0.6*55</f>
        <v>33</v>
      </c>
      <c r="D16" s="87"/>
      <c r="E16" s="15"/>
      <c r="F16" s="86"/>
      <c r="G16" s="86"/>
      <c r="H16" s="87"/>
      <c r="I16" s="87"/>
      <c r="J16" s="86"/>
      <c r="K16" s="88"/>
    </row>
    <row r="17" spans="1:11" x14ac:dyDescent="0.25">
      <c r="A17" s="22" t="s">
        <v>25</v>
      </c>
      <c r="B17" s="85">
        <v>16.75</v>
      </c>
      <c r="C17" s="85">
        <f>0.8*55</f>
        <v>44</v>
      </c>
      <c r="D17" s="87"/>
      <c r="E17" s="15"/>
      <c r="F17" s="86"/>
      <c r="G17" s="86"/>
      <c r="H17" s="87"/>
      <c r="I17" s="87"/>
      <c r="J17" s="86"/>
      <c r="K17" s="88"/>
    </row>
    <row r="18" spans="1:11" x14ac:dyDescent="0.25">
      <c r="A18" s="128" t="s">
        <v>4</v>
      </c>
      <c r="B18" s="129"/>
      <c r="C18" s="130"/>
      <c r="D18" s="130"/>
      <c r="E18" s="99"/>
      <c r="F18" s="130"/>
      <c r="G18" s="130"/>
      <c r="H18" s="130"/>
      <c r="I18" s="130"/>
      <c r="J18" s="130"/>
      <c r="K18" s="131"/>
    </row>
    <row r="19" spans="1:11" ht="30" x14ac:dyDescent="0.25">
      <c r="A19" s="22" t="s">
        <v>5</v>
      </c>
      <c r="B19" s="132"/>
      <c r="C19" s="86"/>
      <c r="D19" s="87"/>
      <c r="E19" s="87"/>
      <c r="F19" s="133"/>
      <c r="G19" s="86"/>
      <c r="H19" s="87"/>
      <c r="I19" s="87"/>
      <c r="J19" s="133"/>
      <c r="K19" s="88"/>
    </row>
    <row r="20" spans="1:11" ht="45" x14ac:dyDescent="0.25">
      <c r="A20" s="22" t="s">
        <v>6</v>
      </c>
      <c r="B20" s="132">
        <v>1.75</v>
      </c>
      <c r="C20" s="86">
        <f>0.2*55</f>
        <v>11</v>
      </c>
      <c r="D20" s="87"/>
      <c r="E20" s="87"/>
      <c r="F20" s="133"/>
      <c r="G20" s="86"/>
      <c r="H20" s="87"/>
      <c r="I20" s="87"/>
      <c r="J20" s="133"/>
      <c r="K20" s="88"/>
    </row>
    <row r="21" spans="1:11" ht="45" x14ac:dyDescent="0.25">
      <c r="A21" s="22" t="s">
        <v>30</v>
      </c>
      <c r="B21" s="85">
        <v>1.85</v>
      </c>
      <c r="C21" s="86">
        <f>55*0.3</f>
        <v>16.5</v>
      </c>
      <c r="D21" s="87"/>
      <c r="E21" s="87"/>
      <c r="F21" s="86"/>
      <c r="G21" s="86"/>
      <c r="H21" s="87"/>
      <c r="I21" s="87"/>
      <c r="J21" s="86"/>
      <c r="K21" s="88"/>
    </row>
    <row r="22" spans="1:11" ht="30" x14ac:dyDescent="0.25">
      <c r="A22" s="22" t="s">
        <v>31</v>
      </c>
      <c r="B22" s="132">
        <v>5.2</v>
      </c>
      <c r="C22" s="86">
        <f>55*0.7</f>
        <v>38.5</v>
      </c>
      <c r="D22" s="87">
        <v>3.3</v>
      </c>
      <c r="E22" s="87">
        <f>55*0.2</f>
        <v>11</v>
      </c>
      <c r="F22" s="133"/>
      <c r="G22" s="86"/>
      <c r="H22" s="87"/>
      <c r="I22" s="87"/>
      <c r="J22" s="133"/>
      <c r="K22" s="88"/>
    </row>
    <row r="23" spans="1:11" x14ac:dyDescent="0.25">
      <c r="A23" s="22" t="s">
        <v>34</v>
      </c>
      <c r="B23" s="132">
        <v>1.1000000000000001</v>
      </c>
      <c r="C23" s="86">
        <f>55*0.1</f>
        <v>5.5</v>
      </c>
      <c r="D23" s="87"/>
      <c r="E23" s="87"/>
      <c r="F23" s="133"/>
      <c r="G23" s="86"/>
      <c r="H23" s="87"/>
      <c r="I23" s="87"/>
      <c r="J23" s="133"/>
      <c r="K23" s="88"/>
    </row>
    <row r="24" spans="1:11" x14ac:dyDescent="0.25">
      <c r="A24" s="22" t="s">
        <v>7</v>
      </c>
      <c r="B24" s="132">
        <v>11.35</v>
      </c>
      <c r="C24" s="86">
        <f>55*0.8</f>
        <v>44</v>
      </c>
      <c r="D24" s="87">
        <v>13.35</v>
      </c>
      <c r="E24" s="87">
        <f>0.9*55</f>
        <v>49.5</v>
      </c>
      <c r="F24" s="133"/>
      <c r="G24" s="86"/>
      <c r="H24" s="87"/>
      <c r="I24" s="87"/>
      <c r="J24" s="133"/>
      <c r="K24" s="88"/>
    </row>
    <row r="25" spans="1:11" x14ac:dyDescent="0.25">
      <c r="A25" s="134" t="s">
        <v>8</v>
      </c>
      <c r="B25" s="135"/>
      <c r="C25" s="136"/>
      <c r="D25" s="105"/>
      <c r="E25" s="136"/>
      <c r="F25" s="136"/>
      <c r="G25" s="136"/>
      <c r="H25" s="136"/>
      <c r="I25" s="136"/>
      <c r="J25" s="136"/>
      <c r="K25" s="137"/>
    </row>
    <row r="26" spans="1:11" ht="30" x14ac:dyDescent="0.25">
      <c r="A26" s="22" t="s">
        <v>54</v>
      </c>
      <c r="B26" s="132">
        <v>4.5</v>
      </c>
      <c r="C26" s="86">
        <f>55*0.1</f>
        <v>5.5</v>
      </c>
      <c r="D26" s="15"/>
      <c r="E26" s="87"/>
      <c r="F26" s="133"/>
      <c r="G26" s="86"/>
      <c r="H26" s="87"/>
      <c r="I26" s="87"/>
      <c r="J26" s="133"/>
      <c r="K26" s="88"/>
    </row>
    <row r="27" spans="1:11" x14ac:dyDescent="0.25">
      <c r="A27" s="22" t="s">
        <v>55</v>
      </c>
      <c r="B27" s="132">
        <v>4.6500000000000004</v>
      </c>
      <c r="C27" s="86">
        <f>55*0.1</f>
        <v>5.5</v>
      </c>
      <c r="D27" s="87"/>
      <c r="E27" s="87"/>
      <c r="F27" s="133"/>
      <c r="G27" s="86"/>
      <c r="H27" s="87"/>
      <c r="I27" s="87"/>
      <c r="J27" s="133"/>
      <c r="K27" s="88"/>
    </row>
    <row r="28" spans="1:11" x14ac:dyDescent="0.25">
      <c r="A28" s="138" t="s">
        <v>9</v>
      </c>
      <c r="B28" s="139"/>
      <c r="C28" s="140"/>
      <c r="D28" s="140"/>
      <c r="E28" s="140"/>
      <c r="F28" s="140"/>
      <c r="G28" s="140"/>
      <c r="H28" s="140"/>
      <c r="I28" s="140"/>
      <c r="J28" s="140"/>
      <c r="K28" s="141"/>
    </row>
    <row r="29" spans="1:11" ht="45" x14ac:dyDescent="0.25">
      <c r="A29" s="22" t="s">
        <v>42</v>
      </c>
      <c r="B29" s="85">
        <v>1</v>
      </c>
      <c r="C29" s="86">
        <f>55*0.05</f>
        <v>2.75</v>
      </c>
      <c r="D29" s="87"/>
      <c r="E29" s="87"/>
      <c r="F29" s="86"/>
      <c r="G29" s="86"/>
      <c r="H29" s="87"/>
      <c r="I29" s="87"/>
      <c r="J29" s="86"/>
      <c r="K29" s="88"/>
    </row>
    <row r="30" spans="1:11" x14ac:dyDescent="0.25">
      <c r="A30" s="22" t="s">
        <v>10</v>
      </c>
      <c r="B30" s="132">
        <v>1.1000000000000001</v>
      </c>
      <c r="C30" s="86">
        <f t="shared" ref="C30" si="0">55*0.1</f>
        <v>5.5</v>
      </c>
      <c r="D30" s="87"/>
      <c r="E30" s="87"/>
      <c r="F30" s="133"/>
      <c r="G30" s="86"/>
      <c r="H30" s="87"/>
      <c r="I30" s="87"/>
      <c r="J30" s="133"/>
      <c r="K30" s="88"/>
    </row>
    <row r="31" spans="1:11" x14ac:dyDescent="0.25">
      <c r="A31" s="22" t="s">
        <v>36</v>
      </c>
      <c r="B31" s="132">
        <v>1</v>
      </c>
      <c r="C31" s="86">
        <f>55*0.05</f>
        <v>2.75</v>
      </c>
      <c r="D31" s="87"/>
      <c r="E31" s="87"/>
      <c r="F31" s="133"/>
      <c r="G31" s="86"/>
      <c r="H31" s="87"/>
      <c r="I31" s="87"/>
      <c r="J31" s="133"/>
      <c r="K31" s="88"/>
    </row>
    <row r="32" spans="1:11" x14ac:dyDescent="0.25">
      <c r="A32" s="142" t="s">
        <v>11</v>
      </c>
      <c r="B32" s="143"/>
      <c r="C32" s="144"/>
      <c r="D32" s="144"/>
      <c r="E32" s="144"/>
      <c r="F32" s="144"/>
      <c r="G32" s="144"/>
      <c r="H32" s="144"/>
      <c r="I32" s="144"/>
      <c r="J32" s="144"/>
      <c r="K32" s="145"/>
    </row>
    <row r="33" spans="1:11" x14ac:dyDescent="0.25">
      <c r="A33" s="146" t="s">
        <v>33</v>
      </c>
      <c r="B33" s="85">
        <v>35.15</v>
      </c>
      <c r="C33" s="86">
        <f>55*0.8</f>
        <v>44</v>
      </c>
      <c r="D33" s="87"/>
      <c r="E33" s="87"/>
      <c r="F33" s="86"/>
      <c r="G33" s="86"/>
      <c r="H33" s="87"/>
      <c r="I33" s="87"/>
      <c r="J33" s="86"/>
      <c r="K33" s="88"/>
    </row>
    <row r="34" spans="1:11" x14ac:dyDescent="0.25">
      <c r="A34" s="146" t="s">
        <v>12</v>
      </c>
      <c r="B34" s="85"/>
      <c r="C34" s="86"/>
      <c r="D34" s="87"/>
      <c r="E34" s="87"/>
      <c r="F34" s="86"/>
      <c r="G34" s="86"/>
      <c r="H34" s="87"/>
      <c r="I34" s="87"/>
      <c r="J34" s="86"/>
      <c r="K34" s="88"/>
    </row>
    <row r="35" spans="1:11" x14ac:dyDescent="0.25">
      <c r="A35" s="147" t="s">
        <v>17</v>
      </c>
      <c r="B35" s="148"/>
      <c r="C35" s="149"/>
      <c r="D35" s="149"/>
      <c r="E35" s="149"/>
      <c r="F35" s="149"/>
      <c r="G35" s="149"/>
      <c r="H35" s="149"/>
      <c r="I35" s="149"/>
      <c r="J35" s="149"/>
      <c r="K35" s="150"/>
    </row>
    <row r="36" spans="1:11" ht="26.25" x14ac:dyDescent="0.25">
      <c r="A36" s="151" t="s">
        <v>13</v>
      </c>
      <c r="B36" s="85"/>
      <c r="C36" s="86"/>
      <c r="D36" s="87"/>
      <c r="E36" s="87"/>
      <c r="F36" s="86"/>
      <c r="G36" s="86"/>
      <c r="H36" s="87"/>
      <c r="I36" s="87"/>
      <c r="J36" s="86"/>
      <c r="K36" s="88"/>
    </row>
    <row r="37" spans="1:11" ht="26.25" x14ac:dyDescent="0.25">
      <c r="A37" s="151" t="s">
        <v>14</v>
      </c>
      <c r="B37" s="85"/>
      <c r="C37" s="86"/>
      <c r="D37" s="87"/>
      <c r="E37" s="87"/>
      <c r="F37" s="86"/>
      <c r="G37" s="86"/>
      <c r="H37" s="87"/>
      <c r="I37" s="87"/>
      <c r="J37" s="86"/>
      <c r="K37" s="88"/>
    </row>
    <row r="38" spans="1:11" x14ac:dyDescent="0.25">
      <c r="A38" s="151" t="s">
        <v>15</v>
      </c>
      <c r="B38" s="85"/>
      <c r="C38" s="86"/>
      <c r="D38" s="87"/>
      <c r="E38" s="87"/>
      <c r="F38" s="86"/>
      <c r="G38" s="86"/>
      <c r="H38" s="87"/>
      <c r="I38" s="87"/>
      <c r="J38" s="86"/>
      <c r="K38" s="88"/>
    </row>
    <row r="39" spans="1:11" x14ac:dyDescent="0.25">
      <c r="A39" s="151" t="s">
        <v>16</v>
      </c>
      <c r="B39" s="123"/>
      <c r="C39" s="152"/>
      <c r="D39" s="87"/>
      <c r="E39" s="87"/>
      <c r="F39" s="86"/>
      <c r="G39" s="86"/>
      <c r="H39" s="87"/>
      <c r="I39" s="87"/>
      <c r="J39" s="86"/>
      <c r="K39" s="88"/>
    </row>
    <row r="40" spans="1:11" x14ac:dyDescent="0.25">
      <c r="A40" s="151" t="s">
        <v>37</v>
      </c>
      <c r="B40" s="85"/>
      <c r="C40" s="86"/>
      <c r="D40" s="87"/>
      <c r="E40" s="87"/>
      <c r="F40" s="86"/>
      <c r="G40" s="86"/>
      <c r="H40" s="87"/>
      <c r="I40" s="87"/>
      <c r="J40" s="86"/>
      <c r="K40" s="88"/>
    </row>
    <row r="41" spans="1:11" x14ac:dyDescent="0.25">
      <c r="A41" s="151" t="s">
        <v>32</v>
      </c>
      <c r="B41" s="85"/>
      <c r="C41" s="86"/>
      <c r="D41" s="87"/>
      <c r="E41" s="87"/>
      <c r="F41" s="86"/>
      <c r="G41" s="86"/>
      <c r="H41" s="87"/>
      <c r="I41" s="87"/>
      <c r="J41" s="86"/>
      <c r="K41" s="88"/>
    </row>
  </sheetData>
  <mergeCells count="14">
    <mergeCell ref="J5:K5"/>
    <mergeCell ref="A1:K1"/>
    <mergeCell ref="A2:K2"/>
    <mergeCell ref="B3:E3"/>
    <mergeCell ref="F3:G3"/>
    <mergeCell ref="H3:K3"/>
    <mergeCell ref="B4:E4"/>
    <mergeCell ref="F4:H4"/>
    <mergeCell ref="I4:K4"/>
    <mergeCell ref="A5:A6"/>
    <mergeCell ref="B5:C5"/>
    <mergeCell ref="D5:E5"/>
    <mergeCell ref="F5:G5"/>
    <mergeCell ref="H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workbookViewId="0">
      <selection activeCell="J5" sqref="J5:K5"/>
    </sheetView>
  </sheetViews>
  <sheetFormatPr defaultRowHeight="15" x14ac:dyDescent="0.25"/>
  <cols>
    <col min="1" max="1" width="27.42578125" customWidth="1"/>
  </cols>
  <sheetData>
    <row r="1" spans="1:11" ht="23.25" x14ac:dyDescent="0.35">
      <c r="A1" s="178" t="s">
        <v>59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23.25" x14ac:dyDescent="0.35">
      <c r="A2" s="181" t="s">
        <v>40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11" ht="57.75" customHeight="1" x14ac:dyDescent="0.25">
      <c r="A3" s="72" t="s">
        <v>47</v>
      </c>
      <c r="B3" s="184" t="s">
        <v>64</v>
      </c>
      <c r="C3" s="184"/>
      <c r="D3" s="184"/>
      <c r="E3" s="184"/>
      <c r="F3" s="185" t="s">
        <v>48</v>
      </c>
      <c r="G3" s="185"/>
      <c r="H3" s="186" t="s">
        <v>49</v>
      </c>
      <c r="I3" s="186"/>
      <c r="J3" s="186"/>
      <c r="K3" s="187"/>
    </row>
    <row r="4" spans="1:11" ht="48.75" customHeight="1" thickBot="1" x14ac:dyDescent="0.3">
      <c r="A4" s="72"/>
      <c r="B4" s="188" t="s">
        <v>51</v>
      </c>
      <c r="C4" s="188"/>
      <c r="D4" s="188"/>
      <c r="E4" s="188"/>
      <c r="F4" s="189" t="s">
        <v>52</v>
      </c>
      <c r="G4" s="189"/>
      <c r="H4" s="189"/>
      <c r="I4" s="189" t="s">
        <v>53</v>
      </c>
      <c r="J4" s="189"/>
      <c r="K4" s="190"/>
    </row>
    <row r="5" spans="1:11" ht="16.5" thickBot="1" x14ac:dyDescent="0.3">
      <c r="A5" s="191" t="s">
        <v>39</v>
      </c>
      <c r="B5" s="193" t="s">
        <v>19</v>
      </c>
      <c r="C5" s="194"/>
      <c r="D5" s="195" t="s">
        <v>20</v>
      </c>
      <c r="E5" s="196"/>
      <c r="F5" s="176" t="s">
        <v>21</v>
      </c>
      <c r="G5" s="194"/>
      <c r="H5" s="195" t="s">
        <v>22</v>
      </c>
      <c r="I5" s="196"/>
      <c r="J5" s="176" t="s">
        <v>24</v>
      </c>
      <c r="K5" s="202"/>
    </row>
    <row r="6" spans="1:11" ht="27" thickBot="1" x14ac:dyDescent="0.3">
      <c r="A6" s="192"/>
      <c r="B6" s="62" t="s">
        <v>0</v>
      </c>
      <c r="C6" s="63" t="s">
        <v>50</v>
      </c>
      <c r="D6" s="64" t="s">
        <v>0</v>
      </c>
      <c r="E6" s="64" t="s">
        <v>50</v>
      </c>
      <c r="F6" s="63" t="s">
        <v>0</v>
      </c>
      <c r="G6" s="63" t="s">
        <v>50</v>
      </c>
      <c r="H6" s="64" t="s">
        <v>0</v>
      </c>
      <c r="I6" s="63" t="s">
        <v>50</v>
      </c>
      <c r="J6" s="63" t="s">
        <v>0</v>
      </c>
      <c r="K6" s="63" t="s">
        <v>50</v>
      </c>
    </row>
    <row r="7" spans="1:11" x14ac:dyDescent="0.25">
      <c r="A7" s="31" t="s">
        <v>26</v>
      </c>
      <c r="B7" s="32"/>
      <c r="C7" s="33"/>
      <c r="D7" s="33"/>
      <c r="E7" s="33"/>
      <c r="F7" s="33"/>
      <c r="G7" s="33"/>
      <c r="H7" s="33"/>
      <c r="I7" s="33"/>
      <c r="J7" s="33"/>
      <c r="K7" s="34"/>
    </row>
    <row r="8" spans="1:11" x14ac:dyDescent="0.25">
      <c r="A8" s="22" t="s">
        <v>27</v>
      </c>
      <c r="B8" s="85">
        <v>3</v>
      </c>
      <c r="C8" s="86">
        <f>55*0.3</f>
        <v>16.5</v>
      </c>
      <c r="D8" s="87"/>
      <c r="E8" s="15"/>
      <c r="F8" s="86"/>
      <c r="G8" s="86"/>
      <c r="H8" s="87"/>
      <c r="I8" s="87"/>
      <c r="J8" s="86"/>
      <c r="K8" s="88"/>
    </row>
    <row r="9" spans="1:11" ht="18" customHeight="1" x14ac:dyDescent="0.25">
      <c r="A9" s="22" t="s">
        <v>29</v>
      </c>
      <c r="B9" s="85">
        <v>4.6500000000000004</v>
      </c>
      <c r="C9" s="86">
        <f>0.5*55</f>
        <v>27.5</v>
      </c>
      <c r="D9" s="87"/>
      <c r="E9" s="15"/>
      <c r="F9" s="86"/>
      <c r="G9" s="86"/>
      <c r="H9" s="87"/>
      <c r="I9" s="87"/>
      <c r="J9" s="86"/>
      <c r="K9" s="88"/>
    </row>
    <row r="10" spans="1:11" x14ac:dyDescent="0.25">
      <c r="A10" s="22" t="s">
        <v>28</v>
      </c>
      <c r="B10" s="85">
        <v>3.2</v>
      </c>
      <c r="C10" s="86">
        <f>0.3*55</f>
        <v>16.5</v>
      </c>
      <c r="D10" s="87"/>
      <c r="E10" s="15"/>
      <c r="F10" s="86"/>
      <c r="G10" s="86"/>
      <c r="H10" s="87"/>
      <c r="I10" s="87"/>
      <c r="J10" s="86"/>
      <c r="K10" s="88"/>
    </row>
    <row r="11" spans="1:11" ht="30" customHeight="1" x14ac:dyDescent="0.25">
      <c r="A11" s="66" t="s">
        <v>41</v>
      </c>
      <c r="B11" s="89">
        <v>13.5</v>
      </c>
      <c r="C11" s="90">
        <f>0.75*55</f>
        <v>41.25</v>
      </c>
      <c r="D11" s="91"/>
      <c r="E11" s="15"/>
      <c r="F11" s="90"/>
      <c r="G11" s="90"/>
      <c r="H11" s="91"/>
      <c r="I11" s="91"/>
      <c r="J11" s="90"/>
      <c r="K11" s="92"/>
    </row>
    <row r="12" spans="1:11" ht="29.25" customHeight="1" x14ac:dyDescent="0.25">
      <c r="A12" s="25" t="s">
        <v>35</v>
      </c>
      <c r="B12" s="89">
        <v>2</v>
      </c>
      <c r="C12" s="90">
        <f>0.5*5</f>
        <v>2.5</v>
      </c>
      <c r="D12" s="91"/>
      <c r="E12" s="15"/>
      <c r="F12" s="90"/>
      <c r="G12" s="90"/>
      <c r="H12" s="91"/>
      <c r="I12" s="91"/>
      <c r="J12" s="90"/>
      <c r="K12" s="92"/>
    </row>
    <row r="13" spans="1:11" x14ac:dyDescent="0.25">
      <c r="A13" s="25" t="s">
        <v>38</v>
      </c>
      <c r="B13" s="89">
        <v>2.1</v>
      </c>
      <c r="C13" s="90">
        <f>0.5*5</f>
        <v>2.5</v>
      </c>
      <c r="D13" s="91"/>
      <c r="E13" s="15"/>
      <c r="F13" s="90"/>
      <c r="G13" s="90"/>
      <c r="H13" s="91"/>
      <c r="I13" s="91"/>
      <c r="J13" s="90"/>
      <c r="K13" s="92"/>
    </row>
    <row r="14" spans="1:11" x14ac:dyDescent="0.25">
      <c r="A14" s="40" t="s">
        <v>1</v>
      </c>
      <c r="B14" s="93"/>
      <c r="C14" s="94"/>
      <c r="D14" s="94"/>
      <c r="E14" s="95"/>
      <c r="F14" s="94"/>
      <c r="G14" s="94"/>
      <c r="H14" s="94"/>
      <c r="I14" s="94"/>
      <c r="J14" s="94"/>
      <c r="K14" s="96"/>
    </row>
    <row r="15" spans="1:11" x14ac:dyDescent="0.25">
      <c r="A15" s="25" t="s">
        <v>2</v>
      </c>
      <c r="B15" s="89">
        <v>12.7</v>
      </c>
      <c r="C15" s="90">
        <f>0.5*55</f>
        <v>27.5</v>
      </c>
      <c r="D15" s="91"/>
      <c r="E15" s="15"/>
      <c r="F15" s="90"/>
      <c r="G15" s="90"/>
      <c r="H15" s="91"/>
      <c r="I15" s="91"/>
      <c r="J15" s="90"/>
      <c r="K15" s="92"/>
    </row>
    <row r="16" spans="1:11" ht="23.25" customHeight="1" x14ac:dyDescent="0.25">
      <c r="A16" s="25" t="s">
        <v>3</v>
      </c>
      <c r="B16" s="89">
        <v>13.25</v>
      </c>
      <c r="C16" s="90">
        <f>0.6*55</f>
        <v>33</v>
      </c>
      <c r="D16" s="91"/>
      <c r="E16" s="15"/>
      <c r="F16" s="90"/>
      <c r="G16" s="90"/>
      <c r="H16" s="91"/>
      <c r="I16" s="91"/>
      <c r="J16" s="90"/>
      <c r="K16" s="92"/>
    </row>
    <row r="17" spans="1:11" x14ac:dyDescent="0.25">
      <c r="A17" s="25" t="s">
        <v>25</v>
      </c>
      <c r="B17" s="89">
        <v>8.6</v>
      </c>
      <c r="C17" s="90">
        <f>0.65*(55)</f>
        <v>35.75</v>
      </c>
      <c r="D17" s="91">
        <v>7.3</v>
      </c>
      <c r="E17" s="15">
        <f>0.5*55</f>
        <v>27.5</v>
      </c>
      <c r="F17" s="90"/>
      <c r="G17" s="90"/>
      <c r="H17" s="91"/>
      <c r="I17" s="91"/>
      <c r="J17" s="90"/>
      <c r="K17" s="92"/>
    </row>
    <row r="18" spans="1:11" x14ac:dyDescent="0.25">
      <c r="A18" s="45" t="s">
        <v>4</v>
      </c>
      <c r="B18" s="97"/>
      <c r="C18" s="98"/>
      <c r="D18" s="98"/>
      <c r="E18" s="99"/>
      <c r="F18" s="98"/>
      <c r="G18" s="98"/>
      <c r="H18" s="98"/>
      <c r="I18" s="98"/>
      <c r="J18" s="98"/>
      <c r="K18" s="100"/>
    </row>
    <row r="19" spans="1:11" ht="36.75" customHeight="1" x14ac:dyDescent="0.25">
      <c r="A19" s="25" t="s">
        <v>5</v>
      </c>
      <c r="B19" s="101"/>
      <c r="C19" s="90"/>
      <c r="D19" s="91"/>
      <c r="E19" s="91"/>
      <c r="F19" s="102"/>
      <c r="G19" s="90"/>
      <c r="H19" s="91"/>
      <c r="I19" s="91"/>
      <c r="J19" s="102"/>
      <c r="K19" s="92"/>
    </row>
    <row r="20" spans="1:11" ht="33" customHeight="1" x14ac:dyDescent="0.25">
      <c r="A20" s="25" t="s">
        <v>6</v>
      </c>
      <c r="B20" s="101">
        <v>1.65</v>
      </c>
      <c r="C20" s="90">
        <f>0.15*(55)</f>
        <v>8.25</v>
      </c>
      <c r="D20" s="91"/>
      <c r="E20" s="91"/>
      <c r="F20" s="102"/>
      <c r="G20" s="90"/>
      <c r="H20" s="91"/>
      <c r="I20" s="91"/>
      <c r="J20" s="102"/>
      <c r="K20" s="92"/>
    </row>
    <row r="21" spans="1:11" ht="32.25" customHeight="1" x14ac:dyDescent="0.25">
      <c r="A21" s="25" t="s">
        <v>30</v>
      </c>
      <c r="B21" s="89">
        <v>2.65</v>
      </c>
      <c r="C21" s="90">
        <f>0.25*55</f>
        <v>13.75</v>
      </c>
      <c r="D21" s="91"/>
      <c r="E21" s="91"/>
      <c r="F21" s="90"/>
      <c r="G21" s="90"/>
      <c r="H21" s="91"/>
      <c r="I21" s="91"/>
      <c r="J21" s="90"/>
      <c r="K21" s="92"/>
    </row>
    <row r="22" spans="1:11" ht="18.75" customHeight="1" x14ac:dyDescent="0.25">
      <c r="A22" s="25" t="s">
        <v>31</v>
      </c>
      <c r="B22" s="101">
        <v>6.6</v>
      </c>
      <c r="C22" s="90">
        <f>0.9*55</f>
        <v>49.5</v>
      </c>
      <c r="D22" s="91"/>
      <c r="E22" s="91"/>
      <c r="F22" s="102"/>
      <c r="G22" s="90"/>
      <c r="H22" s="91"/>
      <c r="I22" s="91"/>
      <c r="J22" s="102"/>
      <c r="K22" s="92"/>
    </row>
    <row r="23" spans="1:11" ht="22.5" customHeight="1" x14ac:dyDescent="0.25">
      <c r="A23" s="25" t="s">
        <v>34</v>
      </c>
      <c r="B23" s="101">
        <v>0.9</v>
      </c>
      <c r="C23" s="90">
        <f>0.1*55</f>
        <v>5.5</v>
      </c>
      <c r="D23" s="91"/>
      <c r="E23" s="91"/>
      <c r="F23" s="102"/>
      <c r="G23" s="90"/>
      <c r="H23" s="91"/>
      <c r="I23" s="91"/>
      <c r="J23" s="102"/>
      <c r="K23" s="92"/>
    </row>
    <row r="24" spans="1:11" ht="22.5" customHeight="1" x14ac:dyDescent="0.25">
      <c r="A24" s="25" t="s">
        <v>7</v>
      </c>
      <c r="B24" s="101">
        <v>12.55</v>
      </c>
      <c r="C24" s="90">
        <f>0.8*55</f>
        <v>44</v>
      </c>
      <c r="D24" s="91"/>
      <c r="E24" s="91"/>
      <c r="F24" s="102"/>
      <c r="G24" s="90"/>
      <c r="H24" s="91"/>
      <c r="I24" s="91"/>
      <c r="J24" s="102"/>
      <c r="K24" s="92"/>
    </row>
    <row r="25" spans="1:11" x14ac:dyDescent="0.25">
      <c r="A25" s="35" t="s">
        <v>8</v>
      </c>
      <c r="B25" s="103"/>
      <c r="C25" s="104"/>
      <c r="D25" s="105"/>
      <c r="E25" s="104"/>
      <c r="F25" s="104"/>
      <c r="G25" s="104"/>
      <c r="H25" s="104"/>
      <c r="I25" s="104"/>
      <c r="J25" s="104"/>
      <c r="K25" s="106"/>
    </row>
    <row r="26" spans="1:11" ht="35.25" customHeight="1" x14ac:dyDescent="0.25">
      <c r="A26" s="25" t="s">
        <v>54</v>
      </c>
      <c r="B26" s="101">
        <v>1.85</v>
      </c>
      <c r="C26" s="90">
        <f>0.05*55</f>
        <v>2.75</v>
      </c>
      <c r="D26" s="15"/>
      <c r="E26" s="91"/>
      <c r="F26" s="102"/>
      <c r="G26" s="90"/>
      <c r="H26" s="91"/>
      <c r="I26" s="91"/>
      <c r="J26" s="102"/>
      <c r="K26" s="92"/>
    </row>
    <row r="27" spans="1:11" ht="18" customHeight="1" x14ac:dyDescent="0.25">
      <c r="A27" s="25" t="s">
        <v>55</v>
      </c>
      <c r="B27" s="101"/>
      <c r="C27" s="90"/>
      <c r="D27" s="91"/>
      <c r="E27" s="91"/>
      <c r="F27" s="102"/>
      <c r="G27" s="90"/>
      <c r="H27" s="91"/>
      <c r="I27" s="91"/>
      <c r="J27" s="102"/>
      <c r="K27" s="92"/>
    </row>
    <row r="28" spans="1:11" x14ac:dyDescent="0.25">
      <c r="A28" s="50" t="s">
        <v>9</v>
      </c>
      <c r="B28" s="107"/>
      <c r="C28" s="108"/>
      <c r="D28" s="108"/>
      <c r="E28" s="108"/>
      <c r="F28" s="108"/>
      <c r="G28" s="108"/>
      <c r="H28" s="108"/>
      <c r="I28" s="108"/>
      <c r="J28" s="108"/>
      <c r="K28" s="109"/>
    </row>
    <row r="29" spans="1:11" ht="31.5" customHeight="1" x14ac:dyDescent="0.25">
      <c r="A29" s="25" t="s">
        <v>42</v>
      </c>
      <c r="B29" s="89"/>
      <c r="C29" s="90"/>
      <c r="D29" s="91"/>
      <c r="E29" s="91"/>
      <c r="F29" s="90"/>
      <c r="G29" s="90"/>
      <c r="H29" s="91"/>
      <c r="I29" s="91"/>
      <c r="J29" s="90"/>
      <c r="K29" s="92"/>
    </row>
    <row r="30" spans="1:11" ht="21" customHeight="1" x14ac:dyDescent="0.25">
      <c r="A30" s="25" t="s">
        <v>10</v>
      </c>
      <c r="B30" s="101">
        <v>0.65</v>
      </c>
      <c r="C30" s="90">
        <f>0.1*55</f>
        <v>5.5</v>
      </c>
      <c r="D30" s="91"/>
      <c r="E30" s="91"/>
      <c r="F30" s="102"/>
      <c r="G30" s="90"/>
      <c r="H30" s="91"/>
      <c r="I30" s="91"/>
      <c r="J30" s="102"/>
      <c r="K30" s="92"/>
    </row>
    <row r="31" spans="1:11" ht="21" customHeight="1" x14ac:dyDescent="0.25">
      <c r="A31" s="25" t="s">
        <v>36</v>
      </c>
      <c r="B31" s="101">
        <v>0.5</v>
      </c>
      <c r="C31" s="90">
        <f>0.25*55</f>
        <v>13.75</v>
      </c>
      <c r="D31" s="91"/>
      <c r="E31" s="91"/>
      <c r="F31" s="102"/>
      <c r="G31" s="90"/>
      <c r="H31" s="91"/>
      <c r="I31" s="91"/>
      <c r="J31" s="102"/>
      <c r="K31" s="92"/>
    </row>
    <row r="32" spans="1:11" x14ac:dyDescent="0.25">
      <c r="A32" s="110" t="s">
        <v>11</v>
      </c>
      <c r="B32" s="111"/>
      <c r="C32" s="112"/>
      <c r="D32" s="112"/>
      <c r="E32" s="112"/>
      <c r="F32" s="112"/>
      <c r="G32" s="112"/>
      <c r="H32" s="112"/>
      <c r="I32" s="112"/>
      <c r="J32" s="112"/>
      <c r="K32" s="113"/>
    </row>
    <row r="33" spans="1:11" x14ac:dyDescent="0.25">
      <c r="A33" s="26" t="s">
        <v>33</v>
      </c>
      <c r="B33" s="89">
        <v>19.5</v>
      </c>
      <c r="C33" s="90">
        <f>0.2*55</f>
        <v>11</v>
      </c>
      <c r="D33" s="91"/>
      <c r="E33" s="91"/>
      <c r="F33" s="90"/>
      <c r="G33" s="90"/>
      <c r="H33" s="91"/>
      <c r="I33" s="91"/>
      <c r="J33" s="90"/>
      <c r="K33" s="92"/>
    </row>
    <row r="34" spans="1:11" ht="16.5" customHeight="1" x14ac:dyDescent="0.25">
      <c r="A34" s="26" t="s">
        <v>12</v>
      </c>
      <c r="B34" s="89">
        <v>6</v>
      </c>
      <c r="C34" s="90">
        <f>0.5*5</f>
        <v>2.5</v>
      </c>
      <c r="D34" s="91"/>
      <c r="E34" s="91"/>
      <c r="F34" s="90"/>
      <c r="G34" s="90"/>
      <c r="H34" s="91"/>
      <c r="I34" s="91"/>
      <c r="J34" s="90"/>
      <c r="K34" s="92"/>
    </row>
    <row r="35" spans="1:11" x14ac:dyDescent="0.25">
      <c r="A35" s="58" t="s">
        <v>17</v>
      </c>
      <c r="B35" s="114"/>
      <c r="C35" s="115"/>
      <c r="D35" s="115"/>
      <c r="E35" s="115"/>
      <c r="F35" s="115"/>
      <c r="G35" s="115"/>
      <c r="H35" s="115"/>
      <c r="I35" s="115"/>
      <c r="J35" s="115"/>
      <c r="K35" s="116"/>
    </row>
    <row r="36" spans="1:11" ht="18.75" customHeight="1" x14ac:dyDescent="0.25">
      <c r="A36" s="117" t="s">
        <v>13</v>
      </c>
      <c r="B36" s="89"/>
      <c r="C36" s="90"/>
      <c r="D36" s="91"/>
      <c r="E36" s="91"/>
      <c r="F36" s="90"/>
      <c r="G36" s="90"/>
      <c r="H36" s="91"/>
      <c r="I36" s="91"/>
      <c r="J36" s="90"/>
      <c r="K36" s="92"/>
    </row>
    <row r="37" spans="1:11" ht="33" customHeight="1" x14ac:dyDescent="0.25">
      <c r="A37" s="117" t="s">
        <v>14</v>
      </c>
      <c r="B37" s="89">
        <v>3.75</v>
      </c>
      <c r="C37" s="90">
        <f>0.5*5</f>
        <v>2.5</v>
      </c>
      <c r="D37" s="91"/>
      <c r="E37" s="91"/>
      <c r="F37" s="90"/>
      <c r="G37" s="90"/>
      <c r="H37" s="91"/>
      <c r="I37" s="91"/>
      <c r="J37" s="90"/>
      <c r="K37" s="92"/>
    </row>
    <row r="38" spans="1:11" x14ac:dyDescent="0.25">
      <c r="A38" s="117" t="s">
        <v>15</v>
      </c>
      <c r="B38" s="89">
        <v>1E-3</v>
      </c>
      <c r="C38" s="90">
        <f>0.005*5</f>
        <v>2.5000000000000001E-2</v>
      </c>
      <c r="D38" s="91"/>
      <c r="E38" s="91"/>
      <c r="F38" s="90"/>
      <c r="G38" s="90"/>
      <c r="H38" s="91"/>
      <c r="I38" s="91"/>
      <c r="J38" s="90"/>
      <c r="K38" s="92"/>
    </row>
    <row r="39" spans="1:11" x14ac:dyDescent="0.25">
      <c r="A39" s="117" t="s">
        <v>16</v>
      </c>
      <c r="B39" s="118" t="s">
        <v>57</v>
      </c>
      <c r="C39" s="119" t="s">
        <v>58</v>
      </c>
      <c r="D39" s="91"/>
      <c r="E39" s="91"/>
      <c r="F39" s="90"/>
      <c r="G39" s="90"/>
      <c r="H39" s="91"/>
      <c r="I39" s="91"/>
      <c r="J39" s="90"/>
      <c r="K39" s="92"/>
    </row>
    <row r="40" spans="1:11" ht="17.25" customHeight="1" x14ac:dyDescent="0.25">
      <c r="A40" s="117" t="s">
        <v>37</v>
      </c>
      <c r="B40" s="89">
        <v>5.16</v>
      </c>
      <c r="C40" s="90">
        <f>1*5</f>
        <v>5</v>
      </c>
      <c r="D40" s="91"/>
      <c r="E40" s="91"/>
      <c r="F40" s="90"/>
      <c r="G40" s="90"/>
      <c r="H40" s="91"/>
      <c r="I40" s="91"/>
      <c r="J40" s="90"/>
      <c r="K40" s="92"/>
    </row>
    <row r="41" spans="1:11" ht="17.25" customHeight="1" x14ac:dyDescent="0.25">
      <c r="A41" s="117" t="s">
        <v>32</v>
      </c>
      <c r="B41" s="89">
        <v>0.25</v>
      </c>
      <c r="C41" s="90" t="s">
        <v>56</v>
      </c>
      <c r="D41" s="91"/>
      <c r="E41" s="91"/>
      <c r="F41" s="90"/>
      <c r="G41" s="90"/>
      <c r="H41" s="91"/>
      <c r="I41" s="91"/>
      <c r="J41" s="90"/>
      <c r="K41" s="92"/>
    </row>
    <row r="42" spans="1:11" x14ac:dyDescent="0.25">
      <c r="A42" s="120"/>
      <c r="B42" s="121"/>
      <c r="C42" s="121"/>
      <c r="D42" s="15"/>
      <c r="E42" s="15"/>
      <c r="F42" s="121"/>
      <c r="G42" s="121"/>
      <c r="H42" s="15"/>
      <c r="I42" s="15"/>
      <c r="J42" s="121"/>
      <c r="K42" s="122"/>
    </row>
    <row r="43" spans="1:11" x14ac:dyDescent="0.25">
      <c r="A43" s="120"/>
      <c r="B43" s="121"/>
      <c r="C43" s="121"/>
      <c r="D43" s="15"/>
      <c r="E43" s="15"/>
      <c r="F43" s="121"/>
      <c r="G43" s="121"/>
      <c r="H43" s="15"/>
      <c r="I43" s="15"/>
      <c r="J43" s="121"/>
      <c r="K43" s="122"/>
    </row>
    <row r="44" spans="1:11" x14ac:dyDescent="0.25">
      <c r="A44" s="120"/>
      <c r="B44" s="121"/>
      <c r="C44" s="121"/>
      <c r="D44" s="15"/>
      <c r="E44" s="15"/>
      <c r="F44" s="121"/>
      <c r="G44" s="121"/>
      <c r="H44" s="15"/>
      <c r="I44" s="15"/>
      <c r="J44" s="121"/>
      <c r="K44" s="122"/>
    </row>
    <row r="45" spans="1:11" x14ac:dyDescent="0.25">
      <c r="A45" s="120"/>
      <c r="B45" s="121"/>
      <c r="C45" s="121"/>
      <c r="D45" s="15"/>
      <c r="E45" s="15"/>
      <c r="F45" s="121"/>
      <c r="G45" s="121"/>
      <c r="H45" s="15"/>
      <c r="I45" s="15"/>
      <c r="J45" s="121"/>
      <c r="K45" s="122"/>
    </row>
    <row r="46" spans="1:11" x14ac:dyDescent="0.25">
      <c r="A46" s="79"/>
      <c r="B46" s="78"/>
      <c r="C46" s="78"/>
      <c r="D46" s="10"/>
      <c r="E46" s="10"/>
      <c r="F46" s="78"/>
      <c r="G46" s="78"/>
      <c r="H46" s="10"/>
      <c r="I46" s="10"/>
      <c r="J46" s="78"/>
      <c r="K46" s="80"/>
    </row>
    <row r="47" spans="1:11" x14ac:dyDescent="0.25">
      <c r="A47" s="79"/>
      <c r="B47" s="78"/>
      <c r="C47" s="78"/>
      <c r="D47" s="10"/>
      <c r="E47" s="10"/>
      <c r="F47" s="78"/>
      <c r="G47" s="78"/>
      <c r="H47" s="10"/>
      <c r="I47" s="10"/>
      <c r="J47" s="78"/>
      <c r="K47" s="80"/>
    </row>
    <row r="48" spans="1:11" x14ac:dyDescent="0.25">
      <c r="A48" s="79"/>
      <c r="B48" s="78"/>
      <c r="C48" s="78"/>
      <c r="D48" s="10"/>
      <c r="E48" s="10"/>
      <c r="F48" s="78"/>
      <c r="G48" s="78"/>
      <c r="H48" s="10"/>
      <c r="I48" s="10"/>
      <c r="J48" s="78"/>
      <c r="K48" s="80"/>
    </row>
    <row r="49" spans="1:11" ht="15.75" thickBot="1" x14ac:dyDescent="0.3">
      <c r="A49" s="81"/>
      <c r="B49" s="82"/>
      <c r="C49" s="82"/>
      <c r="D49" s="83"/>
      <c r="E49" s="83"/>
      <c r="F49" s="82"/>
      <c r="G49" s="82"/>
      <c r="H49" s="83"/>
      <c r="I49" s="83"/>
      <c r="J49" s="82"/>
      <c r="K49" s="84"/>
    </row>
  </sheetData>
  <mergeCells count="14">
    <mergeCell ref="J5:K5"/>
    <mergeCell ref="A1:K1"/>
    <mergeCell ref="A2:K2"/>
    <mergeCell ref="B3:E3"/>
    <mergeCell ref="F3:G3"/>
    <mergeCell ref="H3:K3"/>
    <mergeCell ref="B4:E4"/>
    <mergeCell ref="F4:H4"/>
    <mergeCell ref="I4:K4"/>
    <mergeCell ref="A5:A6"/>
    <mergeCell ref="B5:C5"/>
    <mergeCell ref="D5:E5"/>
    <mergeCell ref="F5:G5"/>
    <mergeCell ref="H5:I5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13" sqref="J13"/>
    </sheetView>
  </sheetViews>
  <sheetFormatPr defaultRowHeight="15" x14ac:dyDescent="0.25"/>
  <sheetData>
    <row r="1" spans="1:2" x14ac:dyDescent="0.25">
      <c r="A1">
        <v>1</v>
      </c>
      <c r="B1" t="s">
        <v>84</v>
      </c>
    </row>
    <row r="2" spans="1:2" x14ac:dyDescent="0.25">
      <c r="A2">
        <v>2</v>
      </c>
      <c r="B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QLC Dumpster</vt:lpstr>
      <vt:lpstr>QLC Recycling </vt:lpstr>
      <vt:lpstr>Arch Dumpster</vt:lpstr>
      <vt:lpstr>BusAd Dumpster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Chatterson</dc:creator>
  <cp:lastModifiedBy>Nicole Chatterson</cp:lastModifiedBy>
  <cp:lastPrinted>2017-10-19T00:01:18Z</cp:lastPrinted>
  <dcterms:created xsi:type="dcterms:W3CDTF">2017-10-09T20:51:41Z</dcterms:created>
  <dcterms:modified xsi:type="dcterms:W3CDTF">2018-10-18T01:58:32Z</dcterms:modified>
</cp:coreProperties>
</file>