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BJWi\Dropbox\PC (3)\Desktop\"/>
    </mc:Choice>
  </mc:AlternateContent>
  <xr:revisionPtr revIDLastSave="0" documentId="8_{88D73539-A334-4540-81ED-F49733D72FDD}" xr6:coauthVersionLast="47" xr6:coauthVersionMax="47" xr10:uidLastSave="{00000000-0000-0000-0000-000000000000}"/>
  <bookViews>
    <workbookView xWindow="-96" yWindow="-96" windowWidth="23232" windowHeight="12432" firstSheet="1" activeTab="1" xr2:uid="{C1C9AB46-8D47-4CF6-8C15-0608C3AB861E}"/>
  </bookViews>
  <sheets>
    <sheet name="monster treasure formulas" sheetId="13" state="hidden" r:id="rId1"/>
    <sheet name="Pathfinder Ability Calculations" sheetId="19" r:id="rId2"/>
    <sheet name="Initatiave Tracker" sheetId="11" state="hidden" r:id="rId3"/>
    <sheet name="PlayerSkillChecker" sheetId="12" state="hidden" r:id="rId4"/>
    <sheet name="Background" sheetId="6" r:id="rId5"/>
    <sheet name="Class Proficiencies" sheetId="10" state="hidden" r:id="rId6"/>
    <sheet name="Racial Bonus's" sheetId="8" state="hidden" r:id="rId7"/>
    <sheet name="Skill Hiearchy" sheetId="7" state="hidden" r:id="rId8"/>
  </sheets>
  <definedNames>
    <definedName name="Constitution_Ability_Score" localSheetId="1">'Pathfinder Ability Calculations'!$K$4</definedName>
    <definedName name="Constitution_Modifier">'Pathfinder Ability Calculations'!$L$4</definedName>
    <definedName name="Health_Dice" localSheetId="1">'Pathfinder Ability Calculations'!$E$8</definedName>
    <definedName name="Level" localSheetId="1">'Pathfinder Ability Calculations'!$E$7</definedName>
    <definedName name="Proficiency" localSheetId="1">'Pathfinder Ability Calculations'!$E$10</definedName>
    <definedName name="Spell_Attack_Modifier">'Pathfinder Ability Calculations'!$E$12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7" i="19" l="1"/>
  <c r="M26" i="19"/>
  <c r="M25" i="19"/>
  <c r="I2" i="19"/>
  <c r="G11" i="19" l="1"/>
  <c r="H8" i="19"/>
  <c r="J2" i="19"/>
  <c r="E10" i="19"/>
  <c r="J7" i="19"/>
  <c r="J6" i="19"/>
  <c r="J5" i="19"/>
  <c r="J4" i="19"/>
  <c r="J3" i="19"/>
  <c r="M19" i="19"/>
  <c r="M23" i="19"/>
  <c r="M13" i="19"/>
  <c r="M12" i="19"/>
  <c r="M18" i="19"/>
  <c r="M22" i="19"/>
  <c r="M17" i="19"/>
  <c r="M21" i="19"/>
  <c r="M16" i="19"/>
  <c r="M20" i="19"/>
  <c r="M15" i="19"/>
  <c r="M24" i="19"/>
  <c r="M10" i="19"/>
  <c r="M14" i="19"/>
  <c r="M11" i="19"/>
  <c r="I7" i="19"/>
  <c r="I6" i="19"/>
  <c r="I5" i="19"/>
  <c r="I4" i="19"/>
  <c r="I3" i="19"/>
  <c r="P27" i="13"/>
  <c r="O27" i="13"/>
  <c r="N27" i="13"/>
  <c r="M27" i="13"/>
  <c r="L27" i="13"/>
  <c r="P26" i="13"/>
  <c r="O26" i="13"/>
  <c r="N26" i="13"/>
  <c r="M26" i="13"/>
  <c r="L26" i="13"/>
  <c r="P25" i="13"/>
  <c r="O25" i="13"/>
  <c r="N25" i="13"/>
  <c r="M25" i="13"/>
  <c r="L25" i="13"/>
  <c r="P24" i="13"/>
  <c r="O24" i="13"/>
  <c r="N24" i="13"/>
  <c r="M24" i="13"/>
  <c r="L24" i="13"/>
  <c r="P23" i="13"/>
  <c r="O23" i="13"/>
  <c r="N23" i="13"/>
  <c r="M23" i="13"/>
  <c r="L23" i="13"/>
  <c r="D27" i="13" a="1"/>
  <c r="D27" i="13" s="1"/>
  <c r="C25" i="13"/>
  <c r="C24" i="13"/>
  <c r="C23" i="13"/>
  <c r="K2" i="19" l="1"/>
  <c r="N10" i="19" s="1" a="1"/>
  <c r="N10" i="19" s="1"/>
  <c r="K3" i="19"/>
  <c r="K7" i="19"/>
  <c r="K6" i="19"/>
  <c r="K4" i="19"/>
  <c r="K5" i="19"/>
  <c r="N18" i="19" s="1" a="1"/>
  <c r="N18" i="19" s="1"/>
  <c r="D30" i="13"/>
  <c r="D29" i="13"/>
  <c r="D28" i="13"/>
  <c r="N24" i="19" l="1" a="1"/>
  <c r="N24" i="19" s="1"/>
  <c r="N27" i="19" a="1"/>
  <c r="N27" i="19" s="1"/>
  <c r="N26" i="19" a="1"/>
  <c r="N26" i="19" s="1"/>
  <c r="N25" i="19" a="1"/>
  <c r="N25" i="19" s="1"/>
  <c r="N17" i="19" a="1"/>
  <c r="N17" i="19" s="1"/>
  <c r="N21" i="19" a="1"/>
  <c r="N21" i="19" s="1"/>
  <c r="L6" i="19"/>
  <c r="N22" i="19" a="1"/>
  <c r="N22" i="19" s="1"/>
  <c r="N23" i="19" a="1"/>
  <c r="N23" i="19" s="1"/>
  <c r="N16" i="19" a="1"/>
  <c r="N16" i="19" s="1"/>
  <c r="N14" i="19" a="1"/>
  <c r="N14" i="19" s="1"/>
  <c r="N19" i="19" a="1"/>
  <c r="N19" i="19" s="1"/>
  <c r="N20" i="19" a="1"/>
  <c r="N20" i="19" s="1"/>
  <c r="N15" i="19" a="1"/>
  <c r="N15" i="19" s="1"/>
  <c r="N13" i="19" a="1"/>
  <c r="N13" i="19" s="1"/>
  <c r="N12" i="19" a="1"/>
  <c r="N12" i="19" s="1"/>
  <c r="N11" i="19" a="1"/>
  <c r="N11" i="19" s="1"/>
  <c r="L4" i="19"/>
  <c r="M4" i="19" s="1"/>
  <c r="L3" i="19"/>
  <c r="M3" i="19" s="1"/>
  <c r="L2" i="19"/>
  <c r="M2" i="19" s="1"/>
  <c r="L5" i="19"/>
  <c r="M5" i="19" s="1"/>
  <c r="L7" i="19"/>
  <c r="M7" i="19" s="1"/>
  <c r="M6" i="19" l="1"/>
  <c r="E12" i="19"/>
  <c r="E13" i="19" s="1"/>
  <c r="E9" i="19" a="1"/>
  <c r="E9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<sst xmlns="http://schemas.openxmlformats.org/spreadsheetml/2006/main" count="497" uniqueCount="208">
  <si>
    <t>Strength</t>
  </si>
  <si>
    <t>Constitution</t>
  </si>
  <si>
    <t>Wisdom</t>
  </si>
  <si>
    <t>Intelligence</t>
  </si>
  <si>
    <t>Charisma</t>
  </si>
  <si>
    <t>Dexterity</t>
  </si>
  <si>
    <t xml:space="preserve">Acrobatics </t>
  </si>
  <si>
    <t xml:space="preserve">Animal Handling </t>
  </si>
  <si>
    <t xml:space="preserve">Arcana </t>
  </si>
  <si>
    <t xml:space="preserve">Athletics </t>
  </si>
  <si>
    <t xml:space="preserve">Deception </t>
  </si>
  <si>
    <t xml:space="preserve">History </t>
  </si>
  <si>
    <t xml:space="preserve">Insight </t>
  </si>
  <si>
    <t xml:space="preserve">Intimidation </t>
  </si>
  <si>
    <t xml:space="preserve">Investigation </t>
  </si>
  <si>
    <t xml:space="preserve">Medicine </t>
  </si>
  <si>
    <t xml:space="preserve">Nature </t>
  </si>
  <si>
    <t xml:space="preserve">Perception </t>
  </si>
  <si>
    <t xml:space="preserve">Performance </t>
  </si>
  <si>
    <t xml:space="preserve">Persuasion </t>
  </si>
  <si>
    <t xml:space="preserve">Religion </t>
  </si>
  <si>
    <t xml:space="preserve">Sleight of Hand </t>
  </si>
  <si>
    <t xml:space="preserve">Stealth </t>
  </si>
  <si>
    <t xml:space="preserve">Survival </t>
  </si>
  <si>
    <t>Proficiency</t>
  </si>
  <si>
    <t>No</t>
  </si>
  <si>
    <t>Level</t>
  </si>
  <si>
    <t>Health</t>
  </si>
  <si>
    <t>Health Dice</t>
  </si>
  <si>
    <t>d12</t>
  </si>
  <si>
    <t>Barbarian</t>
  </si>
  <si>
    <t>Bard</t>
  </si>
  <si>
    <t>Cleric</t>
  </si>
  <si>
    <t>Druid</t>
  </si>
  <si>
    <t>Monk</t>
  </si>
  <si>
    <t>Paladin</t>
  </si>
  <si>
    <t>Ranger</t>
  </si>
  <si>
    <t>Sorcerer</t>
  </si>
  <si>
    <t>Warlock</t>
  </si>
  <si>
    <t>Wizard</t>
  </si>
  <si>
    <t>Outlander</t>
  </si>
  <si>
    <t>Acolyte</t>
  </si>
  <si>
    <t>Hermit</t>
  </si>
  <si>
    <t>Soldier</t>
  </si>
  <si>
    <t>Noble</t>
  </si>
  <si>
    <t>Charalatan</t>
  </si>
  <si>
    <t>Sage</t>
  </si>
  <si>
    <t>Background</t>
  </si>
  <si>
    <t>Skill 1</t>
  </si>
  <si>
    <t>Skill 2</t>
  </si>
  <si>
    <t>Insight</t>
  </si>
  <si>
    <t>Religion</t>
  </si>
  <si>
    <t>Deception</t>
  </si>
  <si>
    <t>Slight of Hand</t>
  </si>
  <si>
    <t>Criminal</t>
  </si>
  <si>
    <t>Stealth</t>
  </si>
  <si>
    <t>Acrobatics</t>
  </si>
  <si>
    <t>Performance</t>
  </si>
  <si>
    <t>Guild Artisan</t>
  </si>
  <si>
    <t>Persuasion</t>
  </si>
  <si>
    <t>Medicine</t>
  </si>
  <si>
    <t>History</t>
  </si>
  <si>
    <t>Athletics</t>
  </si>
  <si>
    <t>Survival</t>
  </si>
  <si>
    <t>Arcana</t>
  </si>
  <si>
    <t>Sailor</t>
  </si>
  <si>
    <t>Perception</t>
  </si>
  <si>
    <t>Intimidation</t>
  </si>
  <si>
    <t>Urchin</t>
  </si>
  <si>
    <t>Sleight of Hand</t>
  </si>
  <si>
    <t>Strength &amp; Constitution</t>
  </si>
  <si>
    <t>d8</t>
  </si>
  <si>
    <t>Dexterity &amp; Charisma</t>
  </si>
  <si>
    <t>Wisdom &amp; Charisma</t>
  </si>
  <si>
    <t>Intelligence &amp; Wisdom</t>
  </si>
  <si>
    <t>Fighter</t>
  </si>
  <si>
    <t>d10</t>
  </si>
  <si>
    <t>Strength &amp; Dexterity</t>
  </si>
  <si>
    <t>Dexterity &amp; Wisdom</t>
  </si>
  <si>
    <t>Strength &amp; Charisma</t>
  </si>
  <si>
    <t>Rogue</t>
  </si>
  <si>
    <t>Dexterity &amp; Intelligence</t>
  </si>
  <si>
    <t>d6</t>
  </si>
  <si>
    <t>Constitution &amp; Charisma</t>
  </si>
  <si>
    <t>Entertainer</t>
  </si>
  <si>
    <t>Dragonborn</t>
  </si>
  <si>
    <t>Half-Orc</t>
  </si>
  <si>
    <t>Human</t>
  </si>
  <si>
    <t>Halfling</t>
  </si>
  <si>
    <t>Dwarf</t>
  </si>
  <si>
    <t>Gnome</t>
  </si>
  <si>
    <t>Tiefling</t>
  </si>
  <si>
    <t>Half-Elf</t>
  </si>
  <si>
    <t>Drow</t>
  </si>
  <si>
    <t>Folk Hero</t>
  </si>
  <si>
    <t>Animal Handling</t>
  </si>
  <si>
    <t>Proficient</t>
  </si>
  <si>
    <t>Value</t>
  </si>
  <si>
    <t>Elf (general)</t>
  </si>
  <si>
    <t>Elf (High)</t>
  </si>
  <si>
    <t>Elf (Wood)</t>
  </si>
  <si>
    <t>Gnome (Forest)</t>
  </si>
  <si>
    <t>Gnome (Rock)</t>
  </si>
  <si>
    <t>Halfling (Stout)</t>
  </si>
  <si>
    <t>Halfling (Lightfoot)</t>
  </si>
  <si>
    <t>Yes</t>
  </si>
  <si>
    <t>Ability</t>
  </si>
  <si>
    <t>Race</t>
  </si>
  <si>
    <t>Class</t>
  </si>
  <si>
    <t>Hit Dice</t>
  </si>
  <si>
    <t>Primary Ability</t>
  </si>
  <si>
    <t>Saving Throw Proficiency</t>
  </si>
  <si>
    <t>Data Type</t>
  </si>
  <si>
    <t>Skill Type</t>
  </si>
  <si>
    <t>Quick Backgrounds</t>
  </si>
  <si>
    <t>Dwarf (Hill)</t>
  </si>
  <si>
    <t>Dwarf (Mountain)</t>
  </si>
  <si>
    <t>Footnote</t>
  </si>
  <si>
    <t>Skills To Choose</t>
  </si>
  <si>
    <r>
      <rPr>
        <b/>
        <sz val="16"/>
        <color theme="1"/>
        <rFont val="Segoe UI"/>
        <family val="2"/>
      </rPr>
      <t>Dwarven Toughness:</t>
    </r>
    <r>
      <rPr>
        <sz val="16"/>
        <color theme="1"/>
        <rFont val="Segoe UI"/>
        <family val="2"/>
      </rPr>
      <t xml:space="preserve"> Your hit point maximum increases by 1, and it increases by 1 every time you gain a leveI.</t>
    </r>
  </si>
  <si>
    <t>Initiative</t>
  </si>
  <si>
    <t>Is Enemy?</t>
  </si>
  <si>
    <t>AC</t>
  </si>
  <si>
    <t>Proficiencies</t>
  </si>
  <si>
    <t>Level/CR</t>
  </si>
  <si>
    <t>Name</t>
  </si>
  <si>
    <t>Player 1</t>
  </si>
  <si>
    <t>Player 2</t>
  </si>
  <si>
    <t>Player 3</t>
  </si>
  <si>
    <t>Player 4</t>
  </si>
  <si>
    <t>Player 5</t>
  </si>
  <si>
    <t>Skills</t>
  </si>
  <si>
    <t>PlayerName1</t>
  </si>
  <si>
    <t>PlayerName2</t>
  </si>
  <si>
    <t>PlayerName3</t>
  </si>
  <si>
    <t>PlayerName4</t>
  </si>
  <si>
    <t>PlayerName5</t>
  </si>
  <si>
    <t>PlayerName6</t>
  </si>
  <si>
    <t>PlayerName7</t>
  </si>
  <si>
    <t>Statistic</t>
  </si>
  <si>
    <t>Saving Throw</t>
  </si>
  <si>
    <t>Column1</t>
  </si>
  <si>
    <t>PROBABILITY FOR 4d6</t>
  </si>
  <si>
    <t>SWITCH(TRUE,1&gt;="Cell",4,5&gt;="Cell",5,15&gt;="Cell",6,35&gt;="Cell",7,70&gt;="Cell",8,126&gt;="Cell",9,206&gt;="Cell",10,310&gt;="Cell",11,435&gt;="Cell",12,575&gt;="Cell",13,721&gt;="Cell",14,861&gt;="Cell",15,986&gt;="Cell",16,1090&gt;="Cell",17,1170&gt;="Cell",18,1226&gt;="Cell",19,1261&gt;="Cell",20,1281&gt;="Cell",21,1291&gt;="Cell",22,1295&gt;="Cell",23,1296&gt;="Cell",24)</t>
  </si>
  <si>
    <t>PROBABILITY FOR 5d6</t>
  </si>
  <si>
    <t>SWITCH(TRUE,1&gt;=Cell,5,6&gt;=Cell,6,21&gt;=Cell,7,56&gt;=Cell,8,126&gt;=Cell,9,252&gt;=Cell,10,457&gt;=Cell,11,762&gt;=Cell,12,1182&gt;=Cell,13,1722&gt;=Cell,14,2373&gt;=Cell,15,3108&gt;=Cell,16,3888&gt;=Cell,17,4668&gt;=Cell,18,5403&gt;=Cell,19,6054&gt;=Cell,20,6594&gt;=Cell,21,7014&gt;=Cell,22,7319&gt;=Cell,23,7524&gt;=Cell,24,7650&gt;=Cell,25,7720&gt;=Cell,26,7755&gt;=Cell,27,7770&gt;=Cell,28,7775&gt;=Cell,29,7776&gt;=Cell,30)</t>
  </si>
  <si>
    <t>SWITCH(TRUE,30&gt;=Cell,"5d6 cp",60&gt;=Cell,"4d6 sp",70&gt;=Cell,"3d6 ep",95&gt;=Cell,"3d6 gp",100&gt;=Cell,"1d6 pp")</t>
  </si>
  <si>
    <t>CHALLENGE 0-4: INDIVIDUAL TREASURE CALCULATIONS PER MONSTER</t>
  </si>
  <si>
    <t>4d6 × 100 &amp; 1d6 × 100 gp</t>
  </si>
  <si>
    <t>1d6 × 100 ep &amp; 1d6 × 100 gp</t>
  </si>
  <si>
    <t>2d6 × 100 gp</t>
  </si>
  <si>
    <t>cp</t>
  </si>
  <si>
    <t>sp</t>
  </si>
  <si>
    <t>ep</t>
  </si>
  <si>
    <t>gp</t>
  </si>
  <si>
    <t>pp</t>
  </si>
  <si>
    <t>4d6×100</t>
  </si>
  <si>
    <t>1d6×10</t>
  </si>
  <si>
    <t>2d6×10</t>
  </si>
  <si>
    <t>3d6×10</t>
  </si>
  <si>
    <t>4d6×10</t>
  </si>
  <si>
    <t>INDIVIDUAL MONSTER CHALLENGE RATING 5 - 10</t>
  </si>
  <si>
    <t>INDIVIDUAL MONSTER CHALLENGE RATING 0 - 4</t>
  </si>
  <si>
    <t>5d6</t>
  </si>
  <si>
    <t>4d6</t>
  </si>
  <si>
    <t>3d6</t>
  </si>
  <si>
    <t>1d6</t>
  </si>
  <si>
    <t>4d6×10 gp</t>
  </si>
  <si>
    <t>2d6×10 gp, 3d6×10 pp</t>
  </si>
  <si>
    <t>4d6×100  cp, 1d6×10 ep</t>
  </si>
  <si>
    <t>6d6×10 sp, 2d6×10 gp</t>
  </si>
  <si>
    <t>3d6×10 ep, 2d6×10 gp</t>
  </si>
  <si>
    <t>SWITCH(TRUE,30&gt;=Cell,"4d6×100  cp, 1d6×10 ep",60&gt;=Cell,"6d6×10 sp, 2d6×10 gp",70&gt;=Cell,"3d6×10 ep, 2d6×10 gp",95&gt;=Cell,"4d6×10 gp",100&gt;=Cell,"2d6×10 gp, 3d6×10 pp")</t>
  </si>
  <si>
    <t>CHALLENGE 5-10: INDIVIDUAL TREASURE CALCULATIONS PER MONSTER</t>
  </si>
  <si>
    <t>HP Maximum</t>
  </si>
  <si>
    <t>POINTS</t>
  </si>
  <si>
    <t>SCORES</t>
  </si>
  <si>
    <t>Campaign Type</t>
  </si>
  <si>
    <t>Points</t>
  </si>
  <si>
    <t>Scores</t>
  </si>
  <si>
    <t>Ability Score</t>
  </si>
  <si>
    <t>Low Fantasy</t>
  </si>
  <si>
    <t>Standard Fantasy</t>
  </si>
  <si>
    <t>High Fantasy</t>
  </si>
  <si>
    <t>Epic Fantasy</t>
  </si>
  <si>
    <t>Total</t>
  </si>
  <si>
    <t>Boost</t>
  </si>
  <si>
    <t>Description</t>
  </si>
  <si>
    <t>Ability Modifier</t>
  </si>
  <si>
    <t>Boosts</t>
  </si>
  <si>
    <t>Investigation</t>
  </si>
  <si>
    <t>Nature</t>
  </si>
  <si>
    <t>Race Bonus</t>
  </si>
  <si>
    <t>Skill</t>
  </si>
  <si>
    <t>Skill Modifier</t>
  </si>
  <si>
    <t>ST Modifier</t>
  </si>
  <si>
    <t>ST Proficiency</t>
  </si>
  <si>
    <t>Bonus</t>
  </si>
  <si>
    <t>Spell Atk. Mod</t>
  </si>
  <si>
    <t>Spell Save DC</t>
  </si>
  <si>
    <t>Telekinetic Feat</t>
  </si>
  <si>
    <t>Spell Ability</t>
  </si>
  <si>
    <t>Date Stamp</t>
  </si>
  <si>
    <t>2</t>
  </si>
  <si>
    <t>3</t>
  </si>
  <si>
    <t>4</t>
  </si>
  <si>
    <t>Cleric Base Class</t>
  </si>
  <si>
    <t>Acolyte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</si>
</sst>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2"/>
      <color theme="1"/>
      <name val="Arial"/>
      <family val="1"/>
      <scheme val="minor"/>
    </font>
    <font>
      <sz val="12"/>
      <color theme="1"/>
      <name val="Segoe UI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8"/>
      <name val="Consolas"/>
      <family val="2"/>
    </font>
    <font>
      <sz val="16"/>
      <color theme="1"/>
      <name val="Segoe UI"/>
      <family val="2"/>
    </font>
    <font>
      <sz val="18"/>
      <color theme="0"/>
      <name val="Segoe UI"/>
      <family val="2"/>
    </font>
    <font>
      <sz val="14"/>
      <color theme="1"/>
      <name val="Segoe UI"/>
      <family val="2"/>
    </font>
    <font>
      <b/>
      <sz val="16"/>
      <color theme="1"/>
      <name val="Segoe UI"/>
      <family val="2"/>
    </font>
    <font>
      <sz val="18"/>
      <color theme="1"/>
      <name val="Arial"/>
      <family val="2"/>
    </font>
    <font>
      <sz val="18"/>
      <color theme="1"/>
      <name val="Segoe UI"/>
      <family val="2"/>
    </font>
    <font>
      <b/>
      <sz val="14"/>
      <color theme="0"/>
      <name val="Arial"/>
      <family val="2"/>
    </font>
    <font>
      <sz val="14"/>
      <name val="Arial"/>
      <family val="2"/>
    </font>
    <font>
      <sz val="18"/>
      <color theme="7"/>
      <name val="Segoe UI"/>
      <family val="2"/>
    </font>
    <font>
      <b/>
      <sz val="18"/>
      <name val="Segoe UI"/>
      <family val="2"/>
    </font>
    <font>
      <sz val="12"/>
      <color theme="1"/>
      <name val="Consolas"/>
      <family val="2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b/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9" fontId="15" fillId="0" borderId="0" applyFont="0" applyFill="0" applyBorder="0" applyAlignment="0" applyProtection="0"/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10" fillId="0" borderId="0" xfId="0" applyFont="1">
      <alignment vertical="center"/>
    </xf>
    <xf numFmtId="0" fontId="10" fillId="0" borderId="0" xfId="0" applyFont="1" applyAlignment="1">
      <alignment horizontal="left" indent="1"/>
    </xf>
    <xf numFmtId="0" fontId="10" fillId="0" borderId="0" xfId="0" applyFont="1" applyAlignment="1">
      <alignment horizontal="left" indent="2"/>
    </xf>
    <xf numFmtId="0" fontId="10" fillId="2" borderId="0" xfId="0" applyFont="1" applyFill="1" applyAlignment="1">
      <alignment horizontal="left" indent="1"/>
    </xf>
    <xf numFmtId="0" fontId="10" fillId="2" borderId="0" xfId="0" applyFont="1" applyFill="1">
      <alignment vertical="center"/>
    </xf>
    <xf numFmtId="0" fontId="10" fillId="2" borderId="0" xfId="0" applyFont="1" applyFill="1" applyAlignment="1">
      <alignment horizontal="left" indent="2"/>
    </xf>
    <xf numFmtId="0" fontId="5" fillId="0" borderId="0" xfId="0" applyFont="1" applyAlignment="1">
      <alignment horizontal="center" textRotation="180" wrapText="1"/>
    </xf>
    <xf numFmtId="0" fontId="8" fillId="0" borderId="0" xfId="0" applyFont="1">
      <alignment vertical="center"/>
    </xf>
    <xf numFmtId="0" fontId="1" fillId="0" borderId="0" xfId="0" applyFont="1">
      <alignment vertical="center"/>
    </xf>
    <xf numFmtId="0" fontId="12" fillId="0" borderId="0" xfId="0" applyFont="1">
      <alignment vertical="center"/>
    </xf>
    <xf numFmtId="0" fontId="11" fillId="4" borderId="0" xfId="0" applyFont="1" applyFill="1">
      <alignment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9" fontId="0" fillId="0" borderId="0" xfId="1" applyFont="1"/>
    <xf numFmtId="0" fontId="6" fillId="3" borderId="0" xfId="0" applyFont="1" applyFill="1" applyAlignment="1">
      <alignment horizontal="center"/>
    </xf>
    <xf numFmtId="0" fontId="16" fillId="6" borderId="9" xfId="0" applyFont="1" applyFill="1" applyBorder="1" applyAlignment="1">
      <alignment horizontal="center"/>
    </xf>
    <xf numFmtId="0" fontId="16" fillId="6" borderId="10" xfId="0" applyFont="1" applyFill="1" applyBorder="1" applyAlignment="1">
      <alignment horizontal="center"/>
    </xf>
    <xf numFmtId="0" fontId="16" fillId="6" borderId="1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 indent="3"/>
    </xf>
    <xf numFmtId="0" fontId="0" fillId="0" borderId="0" xfId="0" applyAlignment="1">
      <alignment horizontal="right" vertical="center" indent="4"/>
    </xf>
    <xf numFmtId="0" fontId="18" fillId="7" borderId="0" xfId="0" applyFont="1" applyFill="1">
      <alignment vertical="center"/>
    </xf>
    <xf numFmtId="0" fontId="16" fillId="5" borderId="9" xfId="0" applyFont="1" applyFill="1" applyBorder="1" applyAlignment="1">
      <alignment horizontal="center"/>
    </xf>
    <xf numFmtId="0" fontId="16" fillId="5" borderId="10" xfId="0" applyFont="1" applyFill="1" applyBorder="1" applyAlignment="1">
      <alignment horizontal="center"/>
    </xf>
    <xf numFmtId="0" fontId="16" fillId="5" borderId="11" xfId="0" applyFont="1" applyFill="1" applyBorder="1" applyAlignment="1">
      <alignment horizontal="center"/>
    </xf>
    <xf numFmtId="0" fontId="19" fillId="8" borderId="0" xfId="0" applyFont="1" applyFill="1" applyAlignment="1">
      <alignment horizontal="center" vertical="center"/>
    </xf>
    <xf numFmtId="22" fontId="18" fillId="7" borderId="0" xfId="0" applyNumberFormat="1" applyFont="1" applyFill="1" applyAlignment="1">
      <alignment horizontal="center" vertical="center"/>
    </xf>
  </cellXfs>
  <cellStyles count="2">
    <cellStyle name="Normal" xfId="0" builtinId="0" customBuiltin="1"/>
    <cellStyle name="Percent" xfId="1" builtinId="5"/>
  </cellStyles>
  <dxfs count="116">
    <dxf>
      <font>
        <strike val="0"/>
        <color rgb="FFFF0000"/>
      </font>
    </dxf>
    <dxf>
      <font>
        <color rgb="FF00B050"/>
      </font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ont>
        <b/>
        <i val="0"/>
        <color rgb="FF00B050"/>
      </font>
    </dxf>
    <dxf>
      <font>
        <b/>
        <i val="0"/>
        <strike val="0"/>
        <color rgb="FFFF0000"/>
      </font>
    </dxf>
    <dxf>
      <font>
        <b/>
        <i val="0"/>
        <color rgb="FF00B050"/>
      </font>
    </dxf>
    <dxf>
      <font>
        <b/>
        <i val="0"/>
        <strike val="0"/>
        <color rgb="FFFF0000"/>
      </font>
    </dxf>
    <dxf>
      <font>
        <color rgb="FF00B050"/>
      </font>
    </dxf>
    <dxf>
      <font>
        <strike val="0"/>
        <color rgb="FFFF0000"/>
      </font>
    </dxf>
    <dxf>
      <font>
        <b/>
        <i val="0"/>
        <color rgb="FF00B050"/>
      </font>
    </dxf>
    <dxf>
      <font>
        <b/>
        <i val="0"/>
        <strike val="0"/>
        <color rgb="FFFF0000"/>
      </font>
    </dxf>
    <dxf>
      <font>
        <strike val="0"/>
        <outline val="0"/>
        <shadow val="0"/>
        <u val="none"/>
        <vertAlign val="baseline"/>
        <sz val="18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Segoe UI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8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8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Segoe UI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Segoe UI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Segoe UI"/>
        <family val="2"/>
        <scheme val="none"/>
      </font>
      <alignment horizontal="center" vertical="center" textRotation="18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7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7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7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7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7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7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7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7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7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7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7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7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Segoe U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Segoe UI"/>
        <family val="2"/>
        <scheme val="none"/>
      </font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</dxf>
    <dxf>
      <alignment horizontal="center" vertical="center" textRotation="0" wrapText="0" indent="0" justifyLastLine="0" shrinkToFit="0" readingOrder="0"/>
    </dxf>
    <dxf>
      <border outline="0">
        <top style="thick">
          <color auto="1"/>
        </top>
      </border>
    </dxf>
    <dxf>
      <numFmt numFmtId="0" formatCode="General"/>
      <alignment horizontal="right" vertical="center" textRotation="0" wrapText="0" relativeIndent="1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</dxf>
    <dxf>
      <font>
        <b val="0"/>
        <family val="2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</dxf>
    <dxf>
      <alignment horizontal="right" vertical="center" textRotation="0" wrapText="0" indent="4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</dxf>
    <dxf>
      <alignment horizontal="righ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</dxf>
    <dxf>
      <font>
        <b/>
        <family val="2"/>
      </font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top style="thick">
          <color auto="1"/>
        </top>
      </border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rgb="FF0070C0"/>
      </font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6"/>
        </patternFill>
      </fill>
    </dxf>
    <dxf>
      <fill>
        <patternFill>
          <bgColor theme="0"/>
        </patternFill>
      </fill>
    </dxf>
  </dxfs>
  <tableStyles count="7" defaultTableStyle="TableStyleMedium2" defaultPivotStyle="PivotStyleLight16">
    <tableStyle name="Invisible" pivot="0" table="0" count="0" xr9:uid="{9AADC343-9168-41E7-9AFF-CF870000AE12}"/>
    <tableStyle name="Table Style 1" pivot="0" count="0" xr9:uid="{454B8476-1A09-4A65-B7A7-08D83CEBB3F7}"/>
    <tableStyle name="Table Style 2" pivot="0" count="1" xr9:uid="{EA90921F-A1F2-4829-83F7-4A5DC08DBBB0}">
      <tableStyleElement type="secondColumnStripe" dxfId="115"/>
    </tableStyle>
    <tableStyle name="Table Style 3" pivot="0" count="3" xr9:uid="{54775850-18FE-4DC2-9CBF-38D1B53822E2}">
      <tableStyleElement type="headerRow" dxfId="114"/>
      <tableStyleElement type="firstRowStripe" dxfId="113"/>
      <tableStyleElement type="secondRowStripe" dxfId="112"/>
    </tableStyle>
    <tableStyle name="Table Style 3 2" pivot="0" count="3" xr9:uid="{AA8119B5-E800-4718-A927-CB85CFF4E1F9}">
      <tableStyleElement type="headerRow" dxfId="111"/>
      <tableStyleElement type="firstRowStripe" dxfId="110"/>
      <tableStyleElement type="secondRowStripe" dxfId="109"/>
    </tableStyle>
    <tableStyle name="Table Style 3-2" pivot="0" count="4" xr9:uid="{2AF33E74-DB1D-4A7C-AECF-7A9C2478F30F}">
      <tableStyleElement type="headerRow" dxfId="108"/>
      <tableStyleElement type="firstRowStripe" dxfId="107"/>
      <tableStyleElement type="secondRowStripe" dxfId="106"/>
      <tableStyleElement type="firstHeaderCell" dxfId="105"/>
    </tableStyle>
    <tableStyle name="Table Style 3-3" pivot="0" count="3" xr9:uid="{2A5F4EAF-053F-4E3B-BFFF-A64516921019}">
      <tableStyleElement type="headerRow" dxfId="104"/>
      <tableStyleElement type="firstRowStripe" dxfId="103"/>
      <tableStyleElement type="secondRowStripe" dxfId="10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6787789-15A3-4489-9398-5E84D216F11A}" name="AbilityBoostsRecords" displayName="AbilityBoostsRecords" ref="A22:D25" totalsRowShown="0" tableBorderDxfId="101" headerRowCellStyle="Normal" dataCellStyle="Normal">
  <tableColumns count="4">
    <tableColumn id="4" xr3:uid="{44C8A954-639D-4073-8D50-08CAC408FD26}" name="Level" dataDxfId="100" dataCellStyle="Normal"/>
    <tableColumn id="1" xr3:uid="{7179FE0B-211B-4703-A2BE-5A864D010764}" name="Ability" dataDxfId="99" dataCellStyle="Normal"/>
    <tableColumn id="2" xr3:uid="{AE3E0E0C-EFDF-4879-9505-67AC8600E900}" name="Boost" dataCellStyle="Normal"/>
    <tableColumn id="3" xr3:uid="{2EAB38AB-2CCA-4DD7-9742-A76BB5FFB692}" name="Description" dataDxfId="98" dataCellStyle="Norma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EBA59FC-4DE8-4FFB-B4DB-9D4B859942AE}" name="AbilityAndSavingThrows" displayName="AbilityAndSavingThrows" ref="G1:N8" totalsRowCount="1" headerRowDxfId="97" totalsRowDxfId="96" headerRowCellStyle="Normal" dataCellStyle="Normal" totalsRowCellStyle="Normal">
  <autoFilter ref="G1:N7" xr:uid="{6EBA59FC-4DE8-4FFB-B4DB-9D4B859942A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5128840B-C708-4F4B-9134-BB133833AB8F}" name="Ability" totalsRowLabel="Total" totalsRowDxfId="95" dataCellStyle="Normal"/>
    <tableColumn id="2" xr3:uid="{9B7065CB-83DB-4289-A317-0D98AE47D1F4}" name="Points" totalsRowFunction="sum" totalsRowDxfId="94" dataCellStyle="Normal"/>
    <tableColumn id="3" xr3:uid="{F1224B7F-2C91-47C0-B938-617B06C3E9B7}" name="Scores" totalsRowDxfId="93" dataCellStyle="Normal"/>
    <tableColumn id="4" xr3:uid="{4590CB26-1BC2-4352-AB28-AB0EC1FBF544}" name="Boosts" dataDxfId="92" totalsRowDxfId="91" dataCellStyle="Normal">
      <calculatedColumnFormula>SUMIFS(AbilityBoostsRecords[Boost],AbilityBoostsRecords[Ability],AbilityAndSavingThrows[[#This Row],[Ability]],AbilityBoostsRecords[Level],"&lt;="&amp;Level)</calculatedColumnFormula>
    </tableColumn>
    <tableColumn id="5" xr3:uid="{AD22DCCA-8D76-4603-9998-F3A01A8582D5}" name="Ability Score" totalsRowDxfId="90" dataCellStyle="Normal">
      <calculatedColumnFormula>AbilityAndSavingThrows[[#This Row],[Scores]]+AbilityAndSavingThrows[[#This Row],[Boosts]]</calculatedColumnFormula>
    </tableColumn>
    <tableColumn id="6" xr3:uid="{945DE708-C828-47FF-A967-9E96CAE639B8}" name="Ability Modifier" dataDxfId="89" totalsRowDxfId="88" dataCellStyle="Normal">
      <calculatedColumnFormula>_xlfn.FLOOR.MATH((AbilityAndSavingThrows[[#This Row],[Ability Score]]-10)/2,1,0)</calculatedColumnFormula>
    </tableColumn>
    <tableColumn id="7" xr3:uid="{555469C5-D5EA-4597-AD11-0D02D2998E7F}" name="ST Modifier" dataDxfId="87" totalsRowDxfId="86" dataCellStyle="Normal">
      <calculatedColumnFormula>IF(AbilityAndSavingThrows[[#This Row],[ST Proficiency]]="No",AbilityAndSavingThrows[[#This Row],[Ability Modifier]],AbilityAndSavingThrows[[#This Row],[Ability Modifier]]+Proficiency)</calculatedColumnFormula>
    </tableColumn>
    <tableColumn id="8" xr3:uid="{47B5EB57-1B29-4421-B587-372E06AB6AF5}" name="ST Proficiency" dataDxfId="85" totalsRowDxfId="84" dataCellStyle="Normal"/>
  </tableColumns>
  <tableStyleInfo name="TableStyleMedium20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B3D0C28-4BCD-4320-BB66-58D240F90F2F}" name="AbilityTable" displayName="AbilityTable" ref="K9:N27" totalsRowShown="0" headerRowCellStyle="Normal" dataCellStyle="Normal">
  <autoFilter ref="K9:N27" xr:uid="{EB3D0C28-4BCD-4320-BB66-58D240F90F2F}"/>
  <sortState xmlns:xlrd2="http://schemas.microsoft.com/office/spreadsheetml/2017/richdata2" ref="K10:N27">
    <sortCondition ref="K10:K27" customList="Strength,Dexterity,Constitution,Intelligence,Wisdom,Charisma"/>
  </sortState>
  <tableColumns count="4">
    <tableColumn id="1" xr3:uid="{0760964D-9854-499F-BC0A-714BE0D49C92}" name="Ability" dataCellStyle="Normal"/>
    <tableColumn id="2" xr3:uid="{5D10604E-1DC2-46EB-B50E-6D95CFCC4C32}" name="Skill" dataCellStyle="Normal"/>
    <tableColumn id="3" xr3:uid="{DFE43FC0-5D53-427B-8547-2362B2873E27}" name="Proficient" dataDxfId="83" dataCellStyle="Normal">
      <calculatedColumnFormula>_xlfn.XLOOKUP(AbilityTable[[#This Row],[Skill]],SkillBoostRecords[Skill],SkillBoostRecords[Bonus],"No")</calculatedColumnFormula>
    </tableColumn>
    <tableColumn id="4" xr3:uid="{9AC337A1-3C8C-40DA-A7A2-515D5739E209}" name="Skill Modifier" dataDxfId="82" dataCellStyle="Normal">
      <calculatedColumnFormula array="1">_xlfn.FLOOR.MATH((_xlfn.XLOOKUP(AbilityTable[[#This Row],[Ability]],AbilityAndSavingThrows[Ability],AbilityAndSavingThrows[Ability Score],"Missing",0)-10)/2,1)+_xlfn.SWITCH(AbilityTable[[#This Row],[Proficient]],"No",0,"1/2 Yes",1/2*Proficiency,"Yes",Proficiency,"2x Yes",2*Proficiency)</calculatedColumnFormula>
    </tableColumn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2B979E2-9B5D-4C3E-9698-26E21D6FB4FC}" name="SkillBoostRecords" displayName="SkillBoostRecords" ref="A15:D19" totalsRowShown="0" tableBorderDxfId="81" headerRowCellStyle="Normal" dataCellStyle="Normal">
  <tableColumns count="4">
    <tableColumn id="2" xr3:uid="{F4A0E25C-7326-4794-89C9-38D13040B4B2}" name="Level" dataCellStyle="Normal"/>
    <tableColumn id="1" xr3:uid="{F9707F48-AC1E-4A9D-ADFC-1D1293AB8542}" name="Skill" dataCellStyle="Normal"/>
    <tableColumn id="3" xr3:uid="{476348C3-0E28-477A-AE90-34ABD5A99EFA}" name="Bonus" dataDxfId="80" dataCellStyle="Normal"/>
    <tableColumn id="4" xr3:uid="{52C71B17-7430-422B-9CA3-3ED9BCF53D52}" name="Description" dataCellStyle="Normal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2033657-9370-495A-BC2B-40E50D3982DC}" name="GenericStats" displayName="GenericStats" ref="D6:E13" totalsRowShown="0" headerRowCellStyle="Normal" dataCellStyle="Normal">
  <tableColumns count="2">
    <tableColumn id="1" xr3:uid="{D7D040B7-4292-452D-A4B8-68529E00752C}" name="Data Type" dataCellStyle="Normal"/>
    <tableColumn id="2" xr3:uid="{DB57BADE-DFA4-493E-BF32-9FAF1B0DECD8}" name="Value" dataCellStyle="Normal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94C0AF-C90C-45C5-867D-2453819BE8EA}" name="CampaignTypes" displayName="CampaignTypes" ref="D1:E5" totalsRowShown="0" headerRowDxfId="79">
  <tableColumns count="2">
    <tableColumn id="1" xr3:uid="{19CDBA7D-AD45-4B13-8F4E-18AF79383E60}" name="Campaign Type"/>
    <tableColumn id="2" xr3:uid="{C3CA0CF9-3C95-467C-86F5-13F44A84F909}" name="Points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CD32FE-7DAF-4C56-AC2A-C3FF7189C3EA}" name="PathfinderScoreDictionary" displayName="PathfinderScoreDictionary" ref="A1:B13" totalsRowShown="0" headerRowDxfId="78">
  <tableColumns count="2">
    <tableColumn id="1" xr3:uid="{145559C3-9EED-4450-AAAC-6643A6A74BAD}" name="POINTS"/>
    <tableColumn id="2" xr3:uid="{A819EDD0-FA60-42EE-A943-A650A77E8246}" name="SCORES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D23F09-0F31-4F4D-BD7F-1F21363D6511}" name="InitiativeTracker" displayName="InitiativeTracker" ref="A1:I6" totalsRowShown="0" headerRowDxfId="77" dataDxfId="76">
  <tableColumns count="9">
    <tableColumn id="1" xr3:uid="{6862765D-6930-48DD-8E7B-8AE1CE32ACCA}" name="Initiative" dataDxfId="75"/>
    <tableColumn id="2" xr3:uid="{7EA08A9C-BDB7-4183-A724-1B2DD2BA03E9}" name="Is Enemy?" dataDxfId="74"/>
    <tableColumn id="4" xr3:uid="{EF9F4236-BEFD-4D36-851E-8202DF8C4A82}" name="Level/CR" dataDxfId="73"/>
    <tableColumn id="3" xr3:uid="{928AC84D-2EAC-47F4-BD66-12C1A01D3906}" name="Column1" dataDxfId="72"/>
    <tableColumn id="8" xr3:uid="{AA10AEC2-B9EE-4322-A71C-BDADF03C27C9}" name="Name" dataDxfId="71"/>
    <tableColumn id="9" xr3:uid="{B1C4093C-D245-4C67-8FEB-3894AE0114AF}" name="Dexterity" dataDxfId="70"/>
    <tableColumn id="7" xr3:uid="{88915E1E-AE0B-4233-AD0E-5A8B25644450}" name="Proficiencies" dataDxfId="69"/>
    <tableColumn id="5" xr3:uid="{29BAA2A5-5D28-4AEF-8725-53973F97D38F}" name="Health" dataDxfId="68"/>
    <tableColumn id="6" xr3:uid="{B429759F-BF4B-493F-A945-70F626F5427A}" name="AC" dataDxfId="67"/>
  </tableColumns>
  <tableStyleInfo name="Table Style 3-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633ACB-FDB4-4A95-B7AB-5F9FE65D679D}" name="Background" displayName="Background" ref="A1:C14" totalsRowShown="0" headerRowDxfId="66" dataDxfId="65">
  <autoFilter ref="A1:C14" xr:uid="{273BB220-B9EA-46BF-AFBD-05C691D16F46}">
    <filterColumn colId="0" hiddenButton="1"/>
    <filterColumn colId="1" hiddenButton="1"/>
    <filterColumn colId="2" hiddenButton="1"/>
  </autoFilter>
  <tableColumns count="3">
    <tableColumn id="1" xr3:uid="{BC89D698-5C35-4A81-8AD3-0C26997C69D8}" name="Background" dataDxfId="64"/>
    <tableColumn id="2" xr3:uid="{EC8E3F62-CFB9-4E51-88E7-8EA4A0CF9039}" name="Skill 1" dataDxfId="63"/>
    <tableColumn id="3" xr3:uid="{0F9EADAF-8172-4CDC-8C6D-1580959CF244}" name="Skill 2" dataDxfId="62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554019-B85D-4A9E-9DB6-E4A6F6A9E856}" name="ClassProficiency" displayName="ClassProficiency" ref="A1:M20" totalsRowCount="1" headerRowDxfId="61" dataDxfId="60">
  <tableColumns count="13">
    <tableColumn id="1" xr3:uid="{16F9F223-81FA-4C7E-9E2B-7B5AF1B2F616}" name="Skill Type" totalsRowLabel="Skills To Choose" dataDxfId="59" totalsRowDxfId="58"/>
    <tableColumn id="2" xr3:uid="{24E57C0E-E3E0-4A04-9384-395A382B523A}" name="Barbarian" totalsRowLabel="2" dataDxfId="57" totalsRowDxfId="56"/>
    <tableColumn id="3" xr3:uid="{AC8E1871-CA70-47A1-BF24-4031F4087274}" name="Bard" totalsRowLabel="3" dataDxfId="55" totalsRowDxfId="54"/>
    <tableColumn id="4" xr3:uid="{B1B1DA07-A490-4DF2-9693-1027C6C45676}" name="Cleric" totalsRowLabel="2" dataDxfId="53" totalsRowDxfId="52"/>
    <tableColumn id="5" xr3:uid="{CB7CCD33-828E-47A7-87C2-2005F077DA02}" name="Druid" totalsRowLabel="2" dataDxfId="51" totalsRowDxfId="50"/>
    <tableColumn id="6" xr3:uid="{FB1FCC00-7E3F-46D3-ACC6-1F21E11183BD}" name="Fighter" totalsRowLabel="2" dataDxfId="49" totalsRowDxfId="48"/>
    <tableColumn id="7" xr3:uid="{191965D5-301A-4833-9159-934AF30CF0A0}" name="Monk" totalsRowLabel="2" dataDxfId="47" totalsRowDxfId="46"/>
    <tableColumn id="8" xr3:uid="{B4D0EEF1-332A-4263-B240-1583298DDE96}" name="Paladin" totalsRowLabel="2" dataDxfId="45" totalsRowDxfId="44"/>
    <tableColumn id="9" xr3:uid="{E62A62BA-1AF8-4FD5-A6C0-39612FFEE13B}" name="Ranger" totalsRowLabel="3" dataDxfId="43" totalsRowDxfId="42"/>
    <tableColumn id="10" xr3:uid="{102FABF9-1D63-411F-BF09-0BC865EC2FDD}" name="Rogue" totalsRowLabel="4" dataDxfId="41" totalsRowDxfId="40"/>
    <tableColumn id="11" xr3:uid="{FC1354B6-527E-4AA0-B57A-07F47C7CDA8E}" name="Sorcerer" totalsRowLabel="2" dataDxfId="39" totalsRowDxfId="38"/>
    <tableColumn id="12" xr3:uid="{28B0F00F-9CCD-49BC-9B30-6F2268D5A433}" name="Warlock" totalsRowLabel="2" dataDxfId="37" totalsRowDxfId="36"/>
    <tableColumn id="13" xr3:uid="{567E0C22-C590-41B1-A800-7FA71ED377AB}" name="Wizard" totalsRowLabel="2" dataDxfId="35" totalsRowDxfId="34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B49353-F2AC-48B4-AA28-DF17AE0CC87F}" name="racial_bonus" displayName="racial_bonus" ref="A1:H19" totalsRowShown="0" headerRowDxfId="33" dataDxfId="32">
  <sortState xmlns:xlrd2="http://schemas.microsoft.com/office/spreadsheetml/2017/richdata2" ref="A2:G19">
    <sortCondition ref="A1:A19"/>
  </sortState>
  <tableColumns count="8">
    <tableColumn id="1" xr3:uid="{11977626-174A-406F-81EF-CC88ED11FB2E}" name="Race" dataDxfId="31"/>
    <tableColumn id="2" xr3:uid="{A1CCF964-F426-427F-8B49-EBA0FB2E6751}" name="Strength" dataDxfId="30"/>
    <tableColumn id="4" xr3:uid="{C9040DB2-20BF-481E-99D4-0A08D3E4D1CD}" name="Dexterity" dataDxfId="29"/>
    <tableColumn id="3" xr3:uid="{DDD67746-5310-49BF-A4E4-B9ECF5912AF1}" name="Constitution" dataDxfId="28"/>
    <tableColumn id="6" xr3:uid="{E5E491F5-786B-45C3-880E-18024E3B21AB}" name="Intelligence" dataDxfId="27"/>
    <tableColumn id="5" xr3:uid="{9BC97C6D-FEC5-48F8-938B-94974FFBFBEA}" name="Wisdom" dataDxfId="26"/>
    <tableColumn id="7" xr3:uid="{0245F295-F740-44F0-8E95-7D1DF72C8A0B}" name="Charisma" dataDxfId="25"/>
    <tableColumn id="8" xr3:uid="{6D51A407-1341-40D1-B869-222EBCADE9AD}" name="Footnote" dataDxfId="24"/>
  </tableColumns>
  <tableStyleInfo name="Table Style 3-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791142-4A38-4288-BC54-1E4F74C20E0E}" name="skill_hiearchy" displayName="skill_hiearchy" ref="A1:F13" totalsRowShown="0" headerRowDxfId="23" dataDxfId="22">
  <tableColumns count="6">
    <tableColumn id="1" xr3:uid="{143E7FDF-BD32-4A81-8ACA-AF4548EF84C4}" name="Class" dataDxfId="21"/>
    <tableColumn id="3" xr3:uid="{29EF8C4A-67C3-4E19-8883-9FA91FA8EBD4}" name="Hit Dice" dataDxfId="20"/>
    <tableColumn id="4" xr3:uid="{840D2682-6B13-4E44-91CB-2ECDA330E6D1}" name="Primary Ability" dataDxfId="19"/>
    <tableColumn id="7" xr3:uid="{E2BF3B52-69B8-4F3D-BB7C-B6DEC4E34804}" name="Quick Backgrounds" dataDxfId="18"/>
    <tableColumn id="2" xr3:uid="{8A56E795-FEA1-4DD0-8594-EDC6CBB1006A}" name="Saving Throw Proficiency" dataDxfId="17"/>
    <tableColumn id="6" xr3:uid="{C5A43B5B-1179-4B14-96B1-7703E0B32E1D}" name="Proficiencies" dataDxfId="16"/>
  </tableColumns>
  <tableStyleInfo name="Table Style 3-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 Rainbow Colour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FF583A"/>
      </a:accent1>
      <a:accent2>
        <a:srgbClr val="FF9032"/>
      </a:accent2>
      <a:accent3>
        <a:srgbClr val="FEDD0F"/>
      </a:accent3>
      <a:accent4>
        <a:srgbClr val="4B963E"/>
      </a:accent4>
      <a:accent5>
        <a:srgbClr val="23439F"/>
      </a:accent5>
      <a:accent6>
        <a:srgbClr val="561475"/>
      </a:accent6>
      <a:hlink>
        <a:srgbClr val="0000FF"/>
      </a:hlink>
      <a:folHlink>
        <a:srgbClr val="FF7777"/>
      </a:folHlink>
    </a:clrScheme>
    <a:fontScheme name="Custom 1">
      <a:majorFont>
        <a:latin typeface="Consolas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3018-BADE-4FE9-8AB8-17F1FE666C4E}">
  <dimension ref="A1:AI30"/>
  <sheetViews>
    <sheetView workbookViewId="0">
      <selection activeCell="K17" sqref="K17"/>
    </sheetView>
  </sheetViews>
  <sheetFormatPr defaultRowHeight="15" x14ac:dyDescent="0.5"/>
  <cols>
    <col min="31" max="35" width="4.08984375" customWidth="1"/>
  </cols>
  <sheetData>
    <row r="1" spans="1:35" x14ac:dyDescent="0.5">
      <c r="A1" t="s">
        <v>142</v>
      </c>
    </row>
    <row r="2" spans="1:35" x14ac:dyDescent="0.5">
      <c r="A2" t="s">
        <v>143</v>
      </c>
    </row>
    <row r="4" spans="1:35" x14ac:dyDescent="0.5">
      <c r="A4" t="s">
        <v>144</v>
      </c>
    </row>
    <row r="5" spans="1:35" x14ac:dyDescent="0.5">
      <c r="A5" t="s">
        <v>145</v>
      </c>
    </row>
    <row r="7" spans="1:35" ht="15.3" x14ac:dyDescent="0.5">
      <c r="A7" s="40" t="s">
        <v>147</v>
      </c>
    </row>
    <row r="8" spans="1:35" ht="14.65" customHeight="1" x14ac:dyDescent="0.5">
      <c r="A8" t="s">
        <v>146</v>
      </c>
    </row>
    <row r="9" spans="1:35" ht="15.6" thickBot="1" x14ac:dyDescent="0.55000000000000004">
      <c r="A9" s="40" t="s">
        <v>173</v>
      </c>
    </row>
    <row r="10" spans="1:35" ht="15.9" thickTop="1" thickBot="1" x14ac:dyDescent="0.6">
      <c r="A10" t="s">
        <v>172</v>
      </c>
      <c r="G10" s="49" t="s">
        <v>162</v>
      </c>
      <c r="H10" s="50"/>
      <c r="I10" s="50"/>
      <c r="J10" s="50"/>
      <c r="K10" s="51"/>
      <c r="O10" s="49" t="s">
        <v>161</v>
      </c>
      <c r="P10" s="50"/>
      <c r="Q10" s="50"/>
      <c r="R10" s="50"/>
      <c r="S10" s="51"/>
      <c r="W10" s="40" t="s">
        <v>161</v>
      </c>
    </row>
    <row r="11" spans="1:35" ht="15.9" thickTop="1" thickBot="1" x14ac:dyDescent="0.6">
      <c r="G11" s="26" t="s">
        <v>151</v>
      </c>
      <c r="H11" s="27" t="s">
        <v>152</v>
      </c>
      <c r="I11" s="27" t="s">
        <v>153</v>
      </c>
      <c r="J11" s="27" t="s">
        <v>154</v>
      </c>
      <c r="K11" s="28" t="s">
        <v>155</v>
      </c>
      <c r="O11" s="26" t="s">
        <v>151</v>
      </c>
      <c r="P11" s="27" t="s">
        <v>152</v>
      </c>
      <c r="Q11" s="27" t="s">
        <v>153</v>
      </c>
      <c r="R11" s="27" t="s">
        <v>154</v>
      </c>
      <c r="S11" s="28" t="s">
        <v>155</v>
      </c>
      <c r="U11">
        <v>1</v>
      </c>
      <c r="V11">
        <v>30</v>
      </c>
      <c r="W11" s="39" t="s">
        <v>169</v>
      </c>
      <c r="AA11" t="s">
        <v>172</v>
      </c>
      <c r="AE11" s="38"/>
      <c r="AF11" s="38"/>
      <c r="AG11" s="38"/>
      <c r="AH11" s="38"/>
      <c r="AI11" s="38"/>
    </row>
    <row r="12" spans="1:35" ht="15.6" thickTop="1" x14ac:dyDescent="0.5">
      <c r="G12" s="29" t="s">
        <v>163</v>
      </c>
      <c r="H12" s="30"/>
      <c r="I12" s="30"/>
      <c r="J12" s="30"/>
      <c r="K12" s="31"/>
      <c r="O12" s="29" t="s">
        <v>156</v>
      </c>
      <c r="P12" s="30"/>
      <c r="Q12" s="30" t="s">
        <v>157</v>
      </c>
      <c r="R12" s="30"/>
      <c r="S12" s="31"/>
      <c r="U12">
        <v>31</v>
      </c>
      <c r="V12">
        <v>60</v>
      </c>
      <c r="W12" s="39" t="s">
        <v>170</v>
      </c>
      <c r="X12" s="38"/>
    </row>
    <row r="13" spans="1:35" ht="15.3" x14ac:dyDescent="0.5">
      <c r="G13" s="32"/>
      <c r="H13" s="33" t="s">
        <v>164</v>
      </c>
      <c r="I13" s="33"/>
      <c r="J13" s="33"/>
      <c r="K13" s="34"/>
      <c r="O13" s="32"/>
      <c r="P13" s="33"/>
      <c r="Q13" s="33"/>
      <c r="R13" s="33" t="s">
        <v>158</v>
      </c>
      <c r="S13" s="34"/>
      <c r="U13">
        <v>61</v>
      </c>
      <c r="V13">
        <v>70</v>
      </c>
      <c r="W13" s="39" t="s">
        <v>171</v>
      </c>
    </row>
    <row r="14" spans="1:35" ht="15.3" x14ac:dyDescent="0.5">
      <c r="G14" s="32"/>
      <c r="H14" s="33"/>
      <c r="I14" s="33" t="s">
        <v>165</v>
      </c>
      <c r="J14" s="33"/>
      <c r="K14" s="34"/>
      <c r="O14" s="32"/>
      <c r="P14" s="33"/>
      <c r="Q14" s="33" t="s">
        <v>159</v>
      </c>
      <c r="R14" s="33" t="s">
        <v>158</v>
      </c>
      <c r="S14" s="34"/>
      <c r="U14">
        <v>71</v>
      </c>
      <c r="V14">
        <v>95</v>
      </c>
      <c r="W14" s="39" t="s">
        <v>167</v>
      </c>
    </row>
    <row r="15" spans="1:35" ht="15.3" x14ac:dyDescent="0.5">
      <c r="G15" s="32"/>
      <c r="H15" s="33"/>
      <c r="I15" s="33"/>
      <c r="J15" s="33" t="s">
        <v>165</v>
      </c>
      <c r="K15" s="34"/>
      <c r="O15" s="32"/>
      <c r="P15" s="33"/>
      <c r="Q15" s="33"/>
      <c r="R15" s="33" t="s">
        <v>160</v>
      </c>
      <c r="S15" s="34"/>
      <c r="U15">
        <v>96</v>
      </c>
      <c r="V15">
        <v>100</v>
      </c>
      <c r="W15" s="39" t="s">
        <v>168</v>
      </c>
    </row>
    <row r="16" spans="1:35" ht="15.3" thickBot="1" x14ac:dyDescent="0.55000000000000004">
      <c r="G16" s="35"/>
      <c r="H16" s="36"/>
      <c r="I16" s="36"/>
      <c r="J16" s="36"/>
      <c r="K16" s="37" t="s">
        <v>166</v>
      </c>
      <c r="O16" s="35"/>
      <c r="P16" s="36"/>
      <c r="Q16" s="36"/>
      <c r="R16" s="36" t="s">
        <v>158</v>
      </c>
      <c r="S16" s="37" t="s">
        <v>159</v>
      </c>
    </row>
    <row r="17" spans="3:16" ht="15.3" thickTop="1" x14ac:dyDescent="0.5">
      <c r="C17">
        <v>1</v>
      </c>
      <c r="D17">
        <v>20</v>
      </c>
      <c r="E17" t="s">
        <v>148</v>
      </c>
    </row>
    <row r="18" spans="3:16" x14ac:dyDescent="0.5">
      <c r="C18">
        <v>21</v>
      </c>
      <c r="D18">
        <v>35</v>
      </c>
      <c r="E18" t="s">
        <v>149</v>
      </c>
    </row>
    <row r="19" spans="3:16" x14ac:dyDescent="0.5">
      <c r="C19">
        <v>36</v>
      </c>
      <c r="D19">
        <v>75</v>
      </c>
      <c r="E19" t="s">
        <v>150</v>
      </c>
    </row>
    <row r="20" spans="3:16" x14ac:dyDescent="0.5">
      <c r="C20">
        <v>76</v>
      </c>
      <c r="D20">
        <v>100</v>
      </c>
    </row>
    <row r="22" spans="3:16" x14ac:dyDescent="0.5">
      <c r="D22">
        <v>20</v>
      </c>
      <c r="F22" t="s">
        <v>151</v>
      </c>
      <c r="G22" t="s">
        <v>152</v>
      </c>
      <c r="H22" t="s">
        <v>153</v>
      </c>
      <c r="I22" t="s">
        <v>154</v>
      </c>
      <c r="J22" t="s">
        <v>155</v>
      </c>
      <c r="L22" t="s">
        <v>151</v>
      </c>
      <c r="M22" t="s">
        <v>152</v>
      </c>
      <c r="N22" t="s">
        <v>153</v>
      </c>
      <c r="O22" t="s">
        <v>154</v>
      </c>
      <c r="P22" t="s">
        <v>155</v>
      </c>
    </row>
    <row r="23" spans="3:16" x14ac:dyDescent="0.5">
      <c r="C23">
        <f>D18-C18</f>
        <v>14</v>
      </c>
      <c r="D23">
        <v>15</v>
      </c>
      <c r="F23">
        <v>5</v>
      </c>
      <c r="L23" t="str">
        <f>IF(LEN(F23)&gt;0,F23&amp;"d6","")</f>
        <v>5d6</v>
      </c>
      <c r="M23" t="str">
        <f t="shared" ref="M23:M27" si="0">IF(LEN(G23)&gt;0,G23&amp;"d6","")</f>
        <v/>
      </c>
      <c r="N23" t="str">
        <f t="shared" ref="N23:N27" si="1">IF(LEN(H23)&gt;0,H23&amp;"d6","")</f>
        <v/>
      </c>
      <c r="O23" t="str">
        <f t="shared" ref="O23:O27" si="2">IF(LEN(I23)&gt;0,I23&amp;"d6","")</f>
        <v/>
      </c>
      <c r="P23" t="str">
        <f t="shared" ref="P23:P27" si="3">IF(LEN(J23)&gt;0,J23&amp;"d6","")</f>
        <v/>
      </c>
    </row>
    <row r="24" spans="3:16" x14ac:dyDescent="0.5">
      <c r="C24">
        <f>D19-C19</f>
        <v>39</v>
      </c>
      <c r="D24">
        <v>40</v>
      </c>
      <c r="G24">
        <v>4</v>
      </c>
      <c r="L24" t="str">
        <f t="shared" ref="L24:L27" si="4">IF(LEN(F24)&gt;0,F24&amp;"d6","")</f>
        <v/>
      </c>
      <c r="M24" t="str">
        <f t="shared" si="0"/>
        <v>4d6</v>
      </c>
      <c r="N24" t="str">
        <f t="shared" si="1"/>
        <v/>
      </c>
      <c r="O24" t="str">
        <f t="shared" si="2"/>
        <v/>
      </c>
      <c r="P24" t="str">
        <f t="shared" si="3"/>
        <v/>
      </c>
    </row>
    <row r="25" spans="3:16" x14ac:dyDescent="0.5">
      <c r="C25">
        <f>D20-C20</f>
        <v>24</v>
      </c>
      <c r="D25">
        <v>25</v>
      </c>
      <c r="H25">
        <v>3</v>
      </c>
      <c r="L25" t="str">
        <f t="shared" si="4"/>
        <v/>
      </c>
      <c r="M25" t="str">
        <f t="shared" si="0"/>
        <v/>
      </c>
      <c r="N25" t="str">
        <f t="shared" si="1"/>
        <v>3d6</v>
      </c>
      <c r="O25" t="str">
        <f t="shared" si="2"/>
        <v/>
      </c>
      <c r="P25" t="str">
        <f t="shared" si="3"/>
        <v/>
      </c>
    </row>
    <row r="26" spans="3:16" x14ac:dyDescent="0.5">
      <c r="I26">
        <v>3</v>
      </c>
      <c r="L26" t="str">
        <f t="shared" si="4"/>
        <v/>
      </c>
      <c r="M26" t="str">
        <f t="shared" si="0"/>
        <v/>
      </c>
      <c r="N26" t="str">
        <f t="shared" si="1"/>
        <v/>
      </c>
      <c r="O26" t="str">
        <f t="shared" si="2"/>
        <v>3d6</v>
      </c>
      <c r="P26" t="str">
        <f t="shared" si="3"/>
        <v/>
      </c>
    </row>
    <row r="27" spans="3:16" x14ac:dyDescent="0.5">
      <c r="D27" s="24">
        <f t="array" ref="D27:D30">D22:D25/100</f>
        <v>0.2</v>
      </c>
      <c r="J27">
        <v>1</v>
      </c>
      <c r="L27" t="str">
        <f t="shared" si="4"/>
        <v/>
      </c>
      <c r="M27" t="str">
        <f t="shared" si="0"/>
        <v/>
      </c>
      <c r="N27" t="str">
        <f t="shared" si="1"/>
        <v/>
      </c>
      <c r="O27" t="str">
        <f t="shared" si="2"/>
        <v/>
      </c>
      <c r="P27" t="str">
        <f t="shared" si="3"/>
        <v>1d6</v>
      </c>
    </row>
    <row r="28" spans="3:16" x14ac:dyDescent="0.5">
      <c r="D28" s="24">
        <v>0.15</v>
      </c>
    </row>
    <row r="29" spans="3:16" x14ac:dyDescent="0.5">
      <c r="D29" s="24">
        <v>0.4</v>
      </c>
    </row>
    <row r="30" spans="3:16" x14ac:dyDescent="0.5">
      <c r="D30" s="24">
        <v>0.25</v>
      </c>
    </row>
  </sheetData>
  <mergeCells count="2">
    <mergeCell ref="O10:S10"/>
    <mergeCell ref="G10:K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3451-585C-4B9B-AD46-1F0FEC93A1AB}">
  <sheetPr>
    <pageSetUpPr fitToPage="1"/>
  </sheetPr>
  <dimension ref="A1:Q27"/>
  <sheetViews>
    <sheetView showGridLines="0" tabSelected="1" zoomScale="85" zoomScaleNormal="85" workbookViewId="0">
      <selection activeCell="M13" sqref="M13"/>
    </sheetView>
  </sheetViews>
  <sheetFormatPr defaultColWidth="9.36328125" defaultRowHeight="15" x14ac:dyDescent="0.5"/>
  <cols>
    <col min="1" max="1" width="7.40625" bestFit="1" customWidth="1"/>
    <col min="2" max="2" width="9.953125" bestFit="1" customWidth="1"/>
    <col min="3" max="3" width="6.2265625" bestFit="1" customWidth="1"/>
    <col min="4" max="4" width="16.04296875" bestFit="1" customWidth="1"/>
    <col min="5" max="5" width="7.26953125" bestFit="1" customWidth="1"/>
    <col min="6" max="6" width="3.90625" customWidth="1"/>
    <col min="7" max="7" width="11.2265625" bestFit="1" customWidth="1"/>
    <col min="8" max="8" width="6.1796875" bestFit="1" customWidth="1"/>
    <col min="9" max="9" width="6.7265625" bestFit="1" customWidth="1"/>
    <col min="10" max="10" width="6.76953125" bestFit="1" customWidth="1"/>
    <col min="11" max="11" width="11.6328125" bestFit="1" customWidth="1"/>
    <col min="12" max="12" width="13.6328125" bestFit="1" customWidth="1"/>
    <col min="13" max="13" width="12.76953125" bestFit="1" customWidth="1"/>
    <col min="14" max="14" width="15.7265625" bestFit="1" customWidth="1"/>
    <col min="15" max="15" width="15.1328125" bestFit="1" customWidth="1"/>
  </cols>
  <sheetData>
    <row r="1" spans="1:17" x14ac:dyDescent="0.5">
      <c r="A1" s="45" t="s">
        <v>175</v>
      </c>
      <c r="B1" s="45" t="s">
        <v>176</v>
      </c>
      <c r="D1" s="42" t="s">
        <v>177</v>
      </c>
      <c r="E1" s="42" t="s">
        <v>178</v>
      </c>
      <c r="G1" s="41" t="s">
        <v>106</v>
      </c>
      <c r="H1" s="41" t="s">
        <v>178</v>
      </c>
      <c r="I1" s="41" t="s">
        <v>179</v>
      </c>
      <c r="J1" s="41" t="s">
        <v>189</v>
      </c>
      <c r="K1" s="41" t="s">
        <v>180</v>
      </c>
      <c r="L1" s="41" t="s">
        <v>188</v>
      </c>
      <c r="M1" s="41" t="s">
        <v>195</v>
      </c>
      <c r="N1" s="41" t="s">
        <v>196</v>
      </c>
    </row>
    <row r="2" spans="1:17" x14ac:dyDescent="0.5">
      <c r="A2">
        <v>-4</v>
      </c>
      <c r="B2">
        <v>7</v>
      </c>
      <c r="D2" t="s">
        <v>181</v>
      </c>
      <c r="E2">
        <v>10</v>
      </c>
      <c r="G2" t="s">
        <v>0</v>
      </c>
      <c r="H2">
        <v>3</v>
      </c>
      <c r="I2">
        <f>VLOOKUP(H2,$A$2:$B$13,2,FALSE)</f>
        <v>13</v>
      </c>
      <c r="J2">
        <f>SUMIFS(AbilityBoostsRecords[Boost],AbilityBoostsRecords[Ability],AbilityAndSavingThrows[[#This Row],[Ability]],AbilityBoostsRecords[Level],"&lt;="&amp;Level)</f>
        <v>0</v>
      </c>
      <c r="K2">
        <f>AbilityAndSavingThrows[[#This Row],[Scores]]+AbilityAndSavingThrows[[#This Row],[Boosts]]</f>
        <v>13</v>
      </c>
      <c r="L2" s="47">
        <f>_xlfn.FLOOR.MATH((AbilityAndSavingThrows[[#This Row],[Ability Score]]-10)/2,1,0)</f>
        <v>1</v>
      </c>
      <c r="M2" s="47">
        <f>IF(AbilityAndSavingThrows[[#This Row],[ST Proficiency]]="No",AbilityAndSavingThrows[[#This Row],[Ability Modifier]],AbilityAndSavingThrows[[#This Row],[Ability Modifier]]+Proficiency)</f>
        <v>1</v>
      </c>
      <c r="N2" s="41" t="s">
        <v>25</v>
      </c>
    </row>
    <row r="3" spans="1:17" x14ac:dyDescent="0.5">
      <c r="A3">
        <v>-2</v>
      </c>
      <c r="B3">
        <v>8</v>
      </c>
      <c r="D3" s="48" t="s">
        <v>182</v>
      </c>
      <c r="E3" s="48">
        <v>15</v>
      </c>
      <c r="G3" t="s">
        <v>5</v>
      </c>
      <c r="H3">
        <v>2</v>
      </c>
      <c r="I3">
        <f t="shared" ref="I3:I7" si="0">VLOOKUP(H3,$A$2:$B$13,2,FALSE)</f>
        <v>12</v>
      </c>
      <c r="J3">
        <f>SUMIFS(AbilityBoostsRecords[Boost],AbilityBoostsRecords[Ability],AbilityAndSavingThrows[[#This Row],[Ability]],AbilityBoostsRecords[Level],"&lt;="&amp;Level)</f>
        <v>0</v>
      </c>
      <c r="K3">
        <f>AbilityAndSavingThrows[[#This Row],[Scores]]+AbilityAndSavingThrows[[#This Row],[Boosts]]</f>
        <v>12</v>
      </c>
      <c r="L3" s="47">
        <f>_xlfn.FLOOR.MATH((AbilityAndSavingThrows[[#This Row],[Ability Score]]-10)/2,1,0)</f>
        <v>1</v>
      </c>
      <c r="M3" s="47">
        <f>IF(AbilityAndSavingThrows[[#This Row],[ST Proficiency]]="No",AbilityAndSavingThrows[[#This Row],[Ability Modifier]],AbilityAndSavingThrows[[#This Row],[Ability Modifier]]+Proficiency)</f>
        <v>1</v>
      </c>
      <c r="N3" s="41" t="s">
        <v>25</v>
      </c>
    </row>
    <row r="4" spans="1:17" x14ac:dyDescent="0.5">
      <c r="A4">
        <v>-1</v>
      </c>
      <c r="B4">
        <v>9</v>
      </c>
      <c r="D4" t="s">
        <v>183</v>
      </c>
      <c r="E4">
        <v>20</v>
      </c>
      <c r="G4" t="s">
        <v>1</v>
      </c>
      <c r="H4">
        <v>5</v>
      </c>
      <c r="I4">
        <f t="shared" si="0"/>
        <v>14</v>
      </c>
      <c r="J4">
        <f>SUMIFS(AbilityBoostsRecords[Boost],AbilityBoostsRecords[Ability],AbilityAndSavingThrows[[#This Row],[Ability]],AbilityBoostsRecords[Level],"&lt;="&amp;Level)</f>
        <v>0</v>
      </c>
      <c r="K4">
        <f>AbilityAndSavingThrows[[#This Row],[Scores]]+AbilityAndSavingThrows[[#This Row],[Boosts]]</f>
        <v>14</v>
      </c>
      <c r="L4" s="47">
        <f>_xlfn.FLOOR.MATH((AbilityAndSavingThrows[[#This Row],[Ability Score]]-10)/2,1,0)</f>
        <v>2</v>
      </c>
      <c r="M4" s="47">
        <f>IF(AbilityAndSavingThrows[[#This Row],[ST Proficiency]]="No",AbilityAndSavingThrows[[#This Row],[Ability Modifier]],AbilityAndSavingThrows[[#This Row],[Ability Modifier]]+Proficiency)</f>
        <v>2</v>
      </c>
      <c r="N4" s="41" t="s">
        <v>25</v>
      </c>
    </row>
    <row r="5" spans="1:17" x14ac:dyDescent="0.5">
      <c r="A5">
        <v>0</v>
      </c>
      <c r="B5">
        <v>10</v>
      </c>
      <c r="D5" t="s">
        <v>184</v>
      </c>
      <c r="E5">
        <v>25</v>
      </c>
      <c r="G5" t="s">
        <v>3</v>
      </c>
      <c r="H5">
        <v>-4</v>
      </c>
      <c r="I5">
        <f t="shared" si="0"/>
        <v>7</v>
      </c>
      <c r="J5">
        <f>SUMIFS(AbilityBoostsRecords[Boost],AbilityBoostsRecords[Ability],AbilityAndSavingThrows[[#This Row],[Ability]],AbilityBoostsRecords[Level],"&lt;="&amp;Level)</f>
        <v>1</v>
      </c>
      <c r="K5">
        <f>AbilityAndSavingThrows[[#This Row],[Scores]]+AbilityAndSavingThrows[[#This Row],[Boosts]]</f>
        <v>8</v>
      </c>
      <c r="L5" s="47">
        <f>_xlfn.FLOOR.MATH((AbilityAndSavingThrows[[#This Row],[Ability Score]]-10)/2,1,0)</f>
        <v>-1</v>
      </c>
      <c r="M5" s="47">
        <f>IF(AbilityAndSavingThrows[[#This Row],[ST Proficiency]]="No",AbilityAndSavingThrows[[#This Row],[Ability Modifier]],AbilityAndSavingThrows[[#This Row],[Ability Modifier]]+Proficiency)</f>
        <v>-1</v>
      </c>
      <c r="N5" s="41" t="s">
        <v>25</v>
      </c>
    </row>
    <row r="6" spans="1:17" x14ac:dyDescent="0.5">
      <c r="A6">
        <v>1</v>
      </c>
      <c r="B6">
        <v>11</v>
      </c>
      <c r="D6" t="s">
        <v>112</v>
      </c>
      <c r="E6" t="s">
        <v>97</v>
      </c>
      <c r="G6" t="s">
        <v>2</v>
      </c>
      <c r="H6">
        <v>7</v>
      </c>
      <c r="I6">
        <f t="shared" si="0"/>
        <v>15</v>
      </c>
      <c r="J6">
        <f>SUMIFS(AbilityBoostsRecords[Boost],AbilityBoostsRecords[Ability],AbilityAndSavingThrows[[#This Row],[Ability]],AbilityBoostsRecords[Level],"&lt;="&amp;Level)</f>
        <v>3</v>
      </c>
      <c r="K6">
        <f>AbilityAndSavingThrows[[#This Row],[Scores]]+AbilityAndSavingThrows[[#This Row],[Boosts]]</f>
        <v>18</v>
      </c>
      <c r="L6" s="47">
        <f>_xlfn.FLOOR.MATH((AbilityAndSavingThrows[[#This Row],[Ability Score]]-10)/2,1,0)</f>
        <v>4</v>
      </c>
      <c r="M6" s="47">
        <f>IF(AbilityAndSavingThrows[[#This Row],[ST Proficiency]]="No",AbilityAndSavingThrows[[#This Row],[Ability Modifier]],AbilityAndSavingThrows[[#This Row],[Ability Modifier]]+Proficiency)</f>
        <v>6</v>
      </c>
      <c r="N6" s="41" t="s">
        <v>105</v>
      </c>
    </row>
    <row r="7" spans="1:17" x14ac:dyDescent="0.5">
      <c r="A7">
        <v>2</v>
      </c>
      <c r="B7">
        <v>12</v>
      </c>
      <c r="D7" t="s">
        <v>26</v>
      </c>
      <c r="E7">
        <v>1</v>
      </c>
      <c r="G7" t="s">
        <v>4</v>
      </c>
      <c r="H7">
        <v>2</v>
      </c>
      <c r="I7">
        <f t="shared" si="0"/>
        <v>12</v>
      </c>
      <c r="J7">
        <f>SUMIFS(AbilityBoostsRecords[Boost],AbilityBoostsRecords[Ability],AbilityAndSavingThrows[[#This Row],[Ability]],AbilityBoostsRecords[Level],"&lt;="&amp;Level)</f>
        <v>0</v>
      </c>
      <c r="K7">
        <f>AbilityAndSavingThrows[[#This Row],[Scores]]+AbilityAndSavingThrows[[#This Row],[Boosts]]</f>
        <v>12</v>
      </c>
      <c r="L7" s="47">
        <f>_xlfn.FLOOR.MATH((AbilityAndSavingThrows[[#This Row],[Ability Score]]-10)/2,1,0)</f>
        <v>1</v>
      </c>
      <c r="M7" s="47">
        <f>IF(AbilityAndSavingThrows[[#This Row],[ST Proficiency]]="No",AbilityAndSavingThrows[[#This Row],[Ability Modifier]],AbilityAndSavingThrows[[#This Row],[Ability Modifier]]+Proficiency)</f>
        <v>3</v>
      </c>
      <c r="N7" s="41" t="s">
        <v>105</v>
      </c>
    </row>
    <row r="8" spans="1:17" x14ac:dyDescent="0.5">
      <c r="A8">
        <v>3</v>
      </c>
      <c r="B8">
        <v>13</v>
      </c>
      <c r="D8" t="s">
        <v>28</v>
      </c>
      <c r="E8" s="44" t="s">
        <v>71</v>
      </c>
      <c r="G8" s="42" t="s">
        <v>185</v>
      </c>
      <c r="H8" s="48">
        <f>SUBTOTAL(109,AbilityAndSavingThrows[Points])</f>
        <v>15</v>
      </c>
      <c r="I8" s="42"/>
      <c r="J8" s="42"/>
      <c r="K8" s="42"/>
      <c r="L8" s="42"/>
      <c r="M8" s="42"/>
      <c r="N8" s="42"/>
      <c r="Q8" s="43"/>
    </row>
    <row r="9" spans="1:17" x14ac:dyDescent="0.5">
      <c r="A9">
        <v>5</v>
      </c>
      <c r="B9">
        <v>14</v>
      </c>
      <c r="D9" t="s">
        <v>174</v>
      </c>
      <c r="E9" cm="1">
        <f t="array" ref="E9">(Level-1)*(_xlfn.SWITCH(Health_Dice,"d4",3,"d6",4,"d8",5,"d10",6,"d12",7,"d20",11)+Constitution_Modifier)+_xlfn.SWITCH(Health_Dice,"d4",4,"d6",6,"d8",8,"d10",10,"d12",12,"d20",20)+Constitution_Modifier</f>
        <v>10</v>
      </c>
      <c r="K9" s="41" t="s">
        <v>106</v>
      </c>
      <c r="L9" s="41" t="s">
        <v>193</v>
      </c>
      <c r="M9" s="41" t="s">
        <v>96</v>
      </c>
      <c r="N9" s="41" t="s">
        <v>194</v>
      </c>
    </row>
    <row r="10" spans="1:17" x14ac:dyDescent="0.5">
      <c r="A10">
        <v>7</v>
      </c>
      <c r="B10">
        <v>15</v>
      </c>
      <c r="D10" t="s">
        <v>24</v>
      </c>
      <c r="E10">
        <f>ROUNDDOWN((Level-1)/4,0)+2</f>
        <v>2</v>
      </c>
      <c r="G10" s="52" t="s">
        <v>202</v>
      </c>
      <c r="H10" s="52"/>
      <c r="K10" t="s">
        <v>0</v>
      </c>
      <c r="L10" t="s">
        <v>62</v>
      </c>
      <c r="M10" s="41" t="str">
        <f>_xlfn.XLOOKUP(AbilityTable[[#This Row],[Skill]],SkillBoostRecords[Skill],SkillBoostRecords[Bonus],"No")</f>
        <v>No</v>
      </c>
      <c r="N10" s="46" cm="1">
        <f t="array" ref="N10">_xlfn.FLOOR.MATH((_xlfn.XLOOKUP(AbilityTable[[#This Row],[Ability]],AbilityAndSavingThrows[Ability],AbilityAndSavingThrows[Ability Score],"Missing",0)-10)/2,1)+_xlfn.SWITCH(AbilityTable[[#This Row],[Proficient]],"No",0,"1/2 Yes",1/2*Proficiency,"Yes",Proficiency,"2x Yes",2*Proficiency)</f>
        <v>1</v>
      </c>
    </row>
    <row r="11" spans="1:17" x14ac:dyDescent="0.5">
      <c r="A11">
        <v>10</v>
      </c>
      <c r="B11">
        <v>16</v>
      </c>
      <c r="D11" t="s">
        <v>201</v>
      </c>
      <c r="E11" t="s">
        <v>2</v>
      </c>
      <c r="G11" s="53">
        <f ca="1">NOW()</f>
        <v>45623.640618634257</v>
      </c>
      <c r="H11" s="53"/>
      <c r="K11" t="s">
        <v>5</v>
      </c>
      <c r="L11" t="s">
        <v>6</v>
      </c>
      <c r="M11" s="41" t="str">
        <f>_xlfn.XLOOKUP(AbilityTable[[#This Row],[Skill]],SkillBoostRecords[Skill],SkillBoostRecords[Bonus],"No")</f>
        <v>No</v>
      </c>
      <c r="N11" s="46" cm="1">
        <f t="array" ref="N11">_xlfn.FLOOR.MATH((_xlfn.XLOOKUP(AbilityTable[[#This Row],[Ability]],AbilityAndSavingThrows[Ability],AbilityAndSavingThrows[Ability Score],"Missing",0)-10)/2,1)+_xlfn.SWITCH(AbilityTable[[#This Row],[Proficient]],"No",0,"1/2 Yes",1/2*Proficiency,"Yes",Proficiency,"2x Yes",2*Proficiency)</f>
        <v>1</v>
      </c>
    </row>
    <row r="12" spans="1:17" x14ac:dyDescent="0.5">
      <c r="A12">
        <v>13</v>
      </c>
      <c r="B12">
        <v>17</v>
      </c>
      <c r="D12" t="s">
        <v>198</v>
      </c>
      <c r="E12">
        <f>Proficiency+_xlfn.XLOOKUP(E11,AbilityAndSavingThrows[Ability],AbilityAndSavingThrows[Ability Modifier],"Missing",0)</f>
        <v>6</v>
      </c>
      <c r="K12" t="s">
        <v>5</v>
      </c>
      <c r="L12" t="s">
        <v>69</v>
      </c>
      <c r="M12" s="41" t="str">
        <f>_xlfn.XLOOKUP(AbilityTable[[#This Row],[Skill]],SkillBoostRecords[Skill],SkillBoostRecords[Bonus],"No")</f>
        <v>No</v>
      </c>
      <c r="N12" s="46" cm="1">
        <f t="array" ref="N12">_xlfn.FLOOR.MATH((_xlfn.XLOOKUP(AbilityTable[[#This Row],[Ability]],AbilityAndSavingThrows[Ability],AbilityAndSavingThrows[Ability Score],"Missing",0)-10)/2,1)+_xlfn.SWITCH(AbilityTable[[#This Row],[Proficient]],"No",0,"1/2 Yes",1/2*Proficiency,"Yes",Proficiency,"2x Yes",2*Proficiency)</f>
        <v>1</v>
      </c>
    </row>
    <row r="13" spans="1:17" x14ac:dyDescent="0.5">
      <c r="A13">
        <v>17</v>
      </c>
      <c r="B13">
        <v>18</v>
      </c>
      <c r="D13" t="s">
        <v>199</v>
      </c>
      <c r="E13">
        <f>8+Spell_Attack_Modifier</f>
        <v>14</v>
      </c>
      <c r="K13" t="s">
        <v>5</v>
      </c>
      <c r="L13" t="s">
        <v>55</v>
      </c>
      <c r="M13" s="41" t="str">
        <f>_xlfn.XLOOKUP(AbilityTable[[#This Row],[Skill]],SkillBoostRecords[Skill],SkillBoostRecords[Bonus],"No")</f>
        <v>No</v>
      </c>
      <c r="N13" s="46" cm="1">
        <f t="array" ref="N13">_xlfn.FLOOR.MATH((_xlfn.XLOOKUP(AbilityTable[[#This Row],[Ability]],AbilityAndSavingThrows[Ability],AbilityAndSavingThrows[Ability Score],"Missing",0)-10)/2,1)+_xlfn.SWITCH(AbilityTable[[#This Row],[Proficient]],"No",0,"1/2 Yes",1/2*Proficiency,"Yes",Proficiency,"2x Yes",2*Proficiency)</f>
        <v>1</v>
      </c>
    </row>
    <row r="14" spans="1:17" x14ac:dyDescent="0.5">
      <c r="K14" t="s">
        <v>3</v>
      </c>
      <c r="L14" t="s">
        <v>64</v>
      </c>
      <c r="M14" s="41" t="str">
        <f>_xlfn.XLOOKUP(AbilityTable[[#This Row],[Skill]],SkillBoostRecords[Skill],SkillBoostRecords[Bonus],"No")</f>
        <v>No</v>
      </c>
      <c r="N14" s="46" cm="1">
        <f t="array" ref="N14">_xlfn.FLOOR.MATH((_xlfn.XLOOKUP(AbilityTable[[#This Row],[Ability]],AbilityAndSavingThrows[Ability],AbilityAndSavingThrows[Ability Score],"Missing",0)-10)/2,1)+_xlfn.SWITCH(AbilityTable[[#This Row],[Proficient]],"No",0,"1/2 Yes",1/2*Proficiency,"Yes",Proficiency,"2x Yes",2*Proficiency)</f>
        <v>-1</v>
      </c>
    </row>
    <row r="15" spans="1:17" x14ac:dyDescent="0.5">
      <c r="A15" t="s">
        <v>26</v>
      </c>
      <c r="B15" t="s">
        <v>193</v>
      </c>
      <c r="C15" t="s">
        <v>197</v>
      </c>
      <c r="D15" t="s">
        <v>187</v>
      </c>
      <c r="K15" t="s">
        <v>3</v>
      </c>
      <c r="L15" t="s">
        <v>61</v>
      </c>
      <c r="M15" s="41" t="str">
        <f>_xlfn.XLOOKUP(AbilityTable[[#This Row],[Skill]],SkillBoostRecords[Skill],SkillBoostRecords[Bonus],"No")</f>
        <v>No</v>
      </c>
      <c r="N15" s="46" cm="1">
        <f t="array" ref="N15">_xlfn.FLOOR.MATH((_xlfn.XLOOKUP(AbilityTable[[#This Row],[Ability]],AbilityAndSavingThrows[Ability],AbilityAndSavingThrows[Ability Score],"Missing",0)-10)/2,1)+_xlfn.SWITCH(AbilityTable[[#This Row],[Proficient]],"No",0,"1/2 Yes",1/2*Proficiency,"Yes",Proficiency,"2x Yes",2*Proficiency)</f>
        <v>-1</v>
      </c>
    </row>
    <row r="16" spans="1:17" x14ac:dyDescent="0.5">
      <c r="A16">
        <v>1</v>
      </c>
      <c r="B16" t="s">
        <v>50</v>
      </c>
      <c r="C16" s="41" t="s">
        <v>105</v>
      </c>
      <c r="D16" t="s">
        <v>206</v>
      </c>
      <c r="K16" t="s">
        <v>3</v>
      </c>
      <c r="L16" t="s">
        <v>190</v>
      </c>
      <c r="M16" s="41" t="str">
        <f>_xlfn.XLOOKUP(AbilityTable[[#This Row],[Skill]],SkillBoostRecords[Skill],SkillBoostRecords[Bonus],"No")</f>
        <v>No</v>
      </c>
      <c r="N16" s="46" cm="1">
        <f t="array" ref="N16">_xlfn.FLOOR.MATH((_xlfn.XLOOKUP(AbilityTable[[#This Row],[Ability]],AbilityAndSavingThrows[Ability],AbilityAndSavingThrows[Ability Score],"Missing",0)-10)/2,1)+_xlfn.SWITCH(AbilityTable[[#This Row],[Proficient]],"No",0,"1/2 Yes",1/2*Proficiency,"Yes",Proficiency,"2x Yes",2*Proficiency)</f>
        <v>-1</v>
      </c>
    </row>
    <row r="17" spans="1:14" x14ac:dyDescent="0.5">
      <c r="A17">
        <v>1</v>
      </c>
      <c r="B17" t="s">
        <v>59</v>
      </c>
      <c r="C17" s="41" t="s">
        <v>105</v>
      </c>
      <c r="D17" t="s">
        <v>206</v>
      </c>
      <c r="K17" t="s">
        <v>3</v>
      </c>
      <c r="L17" t="s">
        <v>191</v>
      </c>
      <c r="M17" s="41" t="str">
        <f>_xlfn.XLOOKUP(AbilityTable[[#This Row],[Skill]],SkillBoostRecords[Skill],SkillBoostRecords[Bonus],"No")</f>
        <v>No</v>
      </c>
      <c r="N17" s="46" cm="1">
        <f t="array" ref="N17">_xlfn.FLOOR.MATH((_xlfn.XLOOKUP(AbilityTable[[#This Row],[Ability]],AbilityAndSavingThrows[Ability],AbilityAndSavingThrows[Ability Score],"Missing",0)-10)/2,1)+_xlfn.SWITCH(AbilityTable[[#This Row],[Proficient]],"No",0,"1/2 Yes",1/2*Proficiency,"Yes",Proficiency,"2x Yes",2*Proficiency)</f>
        <v>-1</v>
      </c>
    </row>
    <row r="18" spans="1:14" x14ac:dyDescent="0.5">
      <c r="A18">
        <v>1</v>
      </c>
      <c r="B18" t="s">
        <v>51</v>
      </c>
      <c r="C18" s="41" t="s">
        <v>105</v>
      </c>
      <c r="D18" t="s">
        <v>207</v>
      </c>
      <c r="K18" t="s">
        <v>3</v>
      </c>
      <c r="L18" t="s">
        <v>51</v>
      </c>
      <c r="M18" s="41" t="str">
        <f>_xlfn.XLOOKUP(AbilityTable[[#This Row],[Skill]],SkillBoostRecords[Skill],SkillBoostRecords[Bonus],"No")</f>
        <v>Yes</v>
      </c>
      <c r="N18" s="46" cm="1">
        <f t="array" ref="N18">_xlfn.FLOOR.MATH((_xlfn.XLOOKUP(AbilityTable[[#This Row],[Ability]],AbilityAndSavingThrows[Ability],AbilityAndSavingThrows[Ability Score],"Missing",0)-10)/2,1)+_xlfn.SWITCH(AbilityTable[[#This Row],[Proficient]],"No",0,"1/2 Yes",1/2*Proficiency,"Yes",Proficiency,"2x Yes",2*Proficiency)</f>
        <v>1</v>
      </c>
    </row>
    <row r="19" spans="1:14" x14ac:dyDescent="0.5">
      <c r="A19">
        <v>1</v>
      </c>
      <c r="B19" t="s">
        <v>66</v>
      </c>
      <c r="C19" s="41" t="s">
        <v>105</v>
      </c>
      <c r="D19" t="s">
        <v>207</v>
      </c>
      <c r="K19" t="s">
        <v>2</v>
      </c>
      <c r="L19" t="s">
        <v>95</v>
      </c>
      <c r="M19" s="41" t="str">
        <f>_xlfn.XLOOKUP(AbilityTable[[#This Row],[Skill]],SkillBoostRecords[Skill],SkillBoostRecords[Bonus],"No")</f>
        <v>No</v>
      </c>
      <c r="N19" s="46" cm="1">
        <f t="array" ref="N19">_xlfn.FLOOR.MATH((_xlfn.XLOOKUP(AbilityTable[[#This Row],[Ability]],AbilityAndSavingThrows[Ability],AbilityAndSavingThrows[Ability Score],"Missing",0)-10)/2,1)+_xlfn.SWITCH(AbilityTable[[#This Row],[Proficient]],"No",0,"1/2 Yes",1/2*Proficiency,"Yes",Proficiency,"2x Yes",2*Proficiency)</f>
        <v>4</v>
      </c>
    </row>
    <row r="20" spans="1:14" x14ac:dyDescent="0.5">
      <c r="K20" t="s">
        <v>2</v>
      </c>
      <c r="L20" t="s">
        <v>50</v>
      </c>
      <c r="M20" s="41" t="str">
        <f>_xlfn.XLOOKUP(AbilityTable[[#This Row],[Skill]],SkillBoostRecords[Skill],SkillBoostRecords[Bonus],"No")</f>
        <v>Yes</v>
      </c>
      <c r="N20" s="46" cm="1">
        <f t="array" ref="N20">_xlfn.FLOOR.MATH((_xlfn.XLOOKUP(AbilityTable[[#This Row],[Ability]],AbilityAndSavingThrows[Ability],AbilityAndSavingThrows[Ability Score],"Missing",0)-10)/2,1)+_xlfn.SWITCH(AbilityTable[[#This Row],[Proficient]],"No",0,"1/2 Yes",1/2*Proficiency,"Yes",Proficiency,"2x Yes",2*Proficiency)</f>
        <v>6</v>
      </c>
    </row>
    <row r="21" spans="1:14" x14ac:dyDescent="0.5">
      <c r="K21" t="s">
        <v>2</v>
      </c>
      <c r="L21" t="s">
        <v>60</v>
      </c>
      <c r="M21" s="41" t="str">
        <f>_xlfn.XLOOKUP(AbilityTable[[#This Row],[Skill]],SkillBoostRecords[Skill],SkillBoostRecords[Bonus],"No")</f>
        <v>No</v>
      </c>
      <c r="N21" s="46" cm="1">
        <f t="array" ref="N21">_xlfn.FLOOR.MATH((_xlfn.XLOOKUP(AbilityTable[[#This Row],[Ability]],AbilityAndSavingThrows[Ability],AbilityAndSavingThrows[Ability Score],"Missing",0)-10)/2,1)+_xlfn.SWITCH(AbilityTable[[#This Row],[Proficient]],"No",0,"1/2 Yes",1/2*Proficiency,"Yes",Proficiency,"2x Yes",2*Proficiency)</f>
        <v>4</v>
      </c>
    </row>
    <row r="22" spans="1:14" x14ac:dyDescent="0.5">
      <c r="A22" t="s">
        <v>26</v>
      </c>
      <c r="B22" t="s">
        <v>106</v>
      </c>
      <c r="C22" t="s">
        <v>186</v>
      </c>
      <c r="D22" t="s">
        <v>187</v>
      </c>
      <c r="K22" t="s">
        <v>2</v>
      </c>
      <c r="L22" t="s">
        <v>66</v>
      </c>
      <c r="M22" s="41" t="str">
        <f>_xlfn.XLOOKUP(AbilityTable[[#This Row],[Skill]],SkillBoostRecords[Skill],SkillBoostRecords[Bonus],"No")</f>
        <v>Yes</v>
      </c>
      <c r="N22" s="46" cm="1">
        <f t="array" ref="N22">_xlfn.FLOOR.MATH((_xlfn.XLOOKUP(AbilityTable[[#This Row],[Ability]],AbilityAndSavingThrows[Ability],AbilityAndSavingThrows[Ability Score],"Missing",0)-10)/2,1)+_xlfn.SWITCH(AbilityTable[[#This Row],[Proficient]],"No",0,"1/2 Yes",1/2*Proficiency,"Yes",Proficiency,"2x Yes",2*Proficiency)</f>
        <v>6</v>
      </c>
    </row>
    <row r="23" spans="1:14" x14ac:dyDescent="0.5">
      <c r="A23">
        <v>1</v>
      </c>
      <c r="B23" t="s">
        <v>2</v>
      </c>
      <c r="C23">
        <v>2</v>
      </c>
      <c r="D23" t="s">
        <v>192</v>
      </c>
      <c r="K23" t="s">
        <v>2</v>
      </c>
      <c r="L23" t="s">
        <v>63</v>
      </c>
      <c r="M23" s="41" t="str">
        <f>_xlfn.XLOOKUP(AbilityTable[[#This Row],[Skill]],SkillBoostRecords[Skill],SkillBoostRecords[Bonus],"No")</f>
        <v>No</v>
      </c>
      <c r="N23" s="46" cm="1">
        <f t="array" ref="N23">_xlfn.FLOOR.MATH((_xlfn.XLOOKUP(AbilityTable[[#This Row],[Ability]],AbilityAndSavingThrows[Ability],AbilityAndSavingThrows[Ability Score],"Missing",0)-10)/2,1)+_xlfn.SWITCH(AbilityTable[[#This Row],[Proficient]],"No",0,"1/2 Yes",1/2*Proficiency,"Yes",Proficiency,"2x Yes",2*Proficiency)</f>
        <v>4</v>
      </c>
    </row>
    <row r="24" spans="1:14" x14ac:dyDescent="0.5">
      <c r="A24">
        <v>1</v>
      </c>
      <c r="B24" t="s">
        <v>3</v>
      </c>
      <c r="C24">
        <v>1</v>
      </c>
      <c r="D24" t="s">
        <v>192</v>
      </c>
      <c r="K24" t="s">
        <v>4</v>
      </c>
      <c r="L24" t="s">
        <v>52</v>
      </c>
      <c r="M24" s="41" t="str">
        <f>_xlfn.XLOOKUP(AbilityTable[[#This Row],[Skill]],SkillBoostRecords[Skill],SkillBoostRecords[Bonus],"No")</f>
        <v>No</v>
      </c>
      <c r="N24" s="46" cm="1">
        <f t="array" ref="N24">_xlfn.FLOOR.MATH((_xlfn.XLOOKUP(AbilityTable[[#This Row],[Ability]],AbilityAndSavingThrows[Ability],AbilityAndSavingThrows[Ability Score],"Missing",0)-10)/2,1)+_xlfn.SWITCH(AbilityTable[[#This Row],[Proficient]],"No",0,"1/2 Yes",1/2*Proficiency,"Yes",Proficiency,"2x Yes",2*Proficiency)</f>
        <v>1</v>
      </c>
    </row>
    <row r="25" spans="1:14" x14ac:dyDescent="0.5">
      <c r="A25">
        <v>1</v>
      </c>
      <c r="B25" t="s">
        <v>2</v>
      </c>
      <c r="C25">
        <v>1</v>
      </c>
      <c r="D25" t="s">
        <v>200</v>
      </c>
      <c r="K25" t="s">
        <v>4</v>
      </c>
      <c r="L25" t="s">
        <v>67</v>
      </c>
      <c r="M25" s="41" t="str">
        <f>_xlfn.XLOOKUP(AbilityTable[[#This Row],[Skill]],SkillBoostRecords[Skill],SkillBoostRecords[Bonus],"No")</f>
        <v>No</v>
      </c>
      <c r="N25" s="46" cm="1">
        <f t="array" ref="N25">_xlfn.FLOOR.MATH((_xlfn.XLOOKUP(AbilityTable[[#This Row],[Ability]],AbilityAndSavingThrows[Ability],AbilityAndSavingThrows[Ability Score],"Missing",0)-10)/2,1)+_xlfn.SWITCH(AbilityTable[[#This Row],[Proficient]],"No",0,"1/2 Yes",1/2*Proficiency,"Yes",Proficiency,"2x Yes",2*Proficiency)</f>
        <v>1</v>
      </c>
    </row>
    <row r="26" spans="1:14" x14ac:dyDescent="0.5">
      <c r="K26" t="s">
        <v>4</v>
      </c>
      <c r="L26" t="s">
        <v>57</v>
      </c>
      <c r="M26" s="41" t="str">
        <f>_xlfn.XLOOKUP(AbilityTable[[#This Row],[Skill]],SkillBoostRecords[Skill],SkillBoostRecords[Bonus],"No")</f>
        <v>No</v>
      </c>
      <c r="N26" s="46" cm="1">
        <f t="array" ref="N26">_xlfn.FLOOR.MATH((_xlfn.XLOOKUP(AbilityTable[[#This Row],[Ability]],AbilityAndSavingThrows[Ability],AbilityAndSavingThrows[Ability Score],"Missing",0)-10)/2,1)+_xlfn.SWITCH(AbilityTable[[#This Row],[Proficient]],"No",0,"1/2 Yes",1/2*Proficiency,"Yes",Proficiency,"2x Yes",2*Proficiency)</f>
        <v>1</v>
      </c>
    </row>
    <row r="27" spans="1:14" x14ac:dyDescent="0.5">
      <c r="K27" t="s">
        <v>4</v>
      </c>
      <c r="L27" t="s">
        <v>59</v>
      </c>
      <c r="M27" s="41" t="str">
        <f>_xlfn.XLOOKUP(AbilityTable[[#This Row],[Skill]],SkillBoostRecords[Skill],SkillBoostRecords[Bonus],"No")</f>
        <v>Yes</v>
      </c>
      <c r="N27" s="46" cm="1">
        <f t="array" ref="N27">_xlfn.FLOOR.MATH((_xlfn.XLOOKUP(AbilityTable[[#This Row],[Ability]],AbilityAndSavingThrows[Ability],AbilityAndSavingThrows[Ability Score],"Missing",0)-10)/2,1)+_xlfn.SWITCH(AbilityTable[[#This Row],[Proficient]],"No",0,"1/2 Yes",1/2*Proficiency,"Yes",Proficiency,"2x Yes",2*Proficiency)</f>
        <v>3</v>
      </c>
    </row>
  </sheetData>
  <mergeCells count="2">
    <mergeCell ref="G10:H10"/>
    <mergeCell ref="G11:H11"/>
  </mergeCells>
  <conditionalFormatting sqref="C16:C19">
    <cfRule type="containsText" dxfId="15" priority="1" operator="containsText" text="No">
      <formula>NOT(ISERROR(SEARCH("No",C16)))</formula>
    </cfRule>
    <cfRule type="containsText" dxfId="14" priority="2" operator="containsText" text="Yes">
      <formula>NOT(ISERROR(SEARCH("Yes",C16)))</formula>
    </cfRule>
  </conditionalFormatting>
  <conditionalFormatting sqref="C17:C19">
    <cfRule type="containsText" dxfId="13" priority="15" operator="containsText" text="No">
      <formula>NOT(ISERROR(SEARCH("No",C17)))</formula>
    </cfRule>
    <cfRule type="containsText" dxfId="12" priority="16" operator="containsText" text="Yes">
      <formula>NOT(ISERROR(SEARCH("Yes",C17)))</formula>
    </cfRule>
  </conditionalFormatting>
  <conditionalFormatting sqref="M10:M27">
    <cfRule type="containsText" dxfId="11" priority="13" operator="containsText" text="No">
      <formula>NOT(ISERROR(SEARCH("No",M10)))</formula>
    </cfRule>
    <cfRule type="containsText" dxfId="10" priority="14" operator="containsText" text="Yes">
      <formula>NOT(ISERROR(SEARCH("Yes",M10)))</formula>
    </cfRule>
  </conditionalFormatting>
  <conditionalFormatting sqref="N2:N7">
    <cfRule type="containsText" dxfId="9" priority="3" operator="containsText" text="No">
      <formula>NOT(ISERROR(SEARCH("No",N2)))</formula>
    </cfRule>
    <cfRule type="containsText" dxfId="8" priority="4" operator="containsText" text="Yes">
      <formula>NOT(ISERROR(SEARCH("Yes",N2)))</formula>
    </cfRule>
  </conditionalFormatting>
  <dataValidations count="8">
    <dataValidation type="list" allowBlank="1" showInputMessage="1" showErrorMessage="1" sqref="E7 A16:A19 A23:A24" xr:uid="{9710A083-5DF9-4B7C-AD54-5E5A0E247967}">
      <formula1>"1,2,3,4,5,6,7,8,9,10,11,12,13,14,15,16,17,18,19,20"</formula1>
    </dataValidation>
    <dataValidation type="list" allowBlank="1" showInputMessage="1" showErrorMessage="1" sqref="K10:K27" xr:uid="{67A1637E-AE4A-40B2-ADB2-977E3D47E404}">
      <formula1>"Strength,Dexterity,Constitution,Wisdom,Intelligence,Charisma"</formula1>
    </dataValidation>
    <dataValidation type="list" allowBlank="1" showInputMessage="1" showErrorMessage="1" sqref="C16:C19 M10:M27" xr:uid="{C583BB9F-038C-4E4D-B60A-F50442406790}">
      <formula1>"Yes, No, 2x Yes,1/2 Yes"</formula1>
    </dataValidation>
    <dataValidation type="list" allowBlank="1" showInputMessage="1" showErrorMessage="1" sqref="B16:B19" xr:uid="{9C87C950-1215-4BBC-AED4-66B55DE74EB3}">
      <formula1>"Acrobatics,Animal Handling,Arcana,Athletics,Deception,History,Insight,Intimidation,Investigation,Medicine,Nature,Perception,Performance,Persuasion,Religion,Sleight of Hand,Stealth,Survival"</formula1>
    </dataValidation>
    <dataValidation type="list" allowBlank="1" showInputMessage="1" showErrorMessage="1" sqref="E8" xr:uid="{52203621-3D5B-4720-BD4F-761F26FDD35D}">
      <formula1>"d4,d6,d8,d10,d12,d20"</formula1>
    </dataValidation>
    <dataValidation type="list" allowBlank="1" showInputMessage="1" showErrorMessage="1" sqref="N2:N7" xr:uid="{EEF6F528-8FF0-4AD7-9B9F-5C0AA903C57D}">
      <formula1>"Yes, No"</formula1>
    </dataValidation>
    <dataValidation type="list" allowBlank="1" showInputMessage="1" showErrorMessage="1" sqref="A23:B24 B25 E11" xr:uid="{E4BA424F-0A78-4D4A-A31F-9A2CA86E11D1}">
      <formula1>"Strength,Constitution,Dexterity,Wisdom,Intelligence,Charisma"</formula1>
    </dataValidation>
    <dataValidation type="list" allowBlank="1" showInputMessage="1" showErrorMessage="1" sqref="H2:H7" xr:uid="{A7F6C44A-68AD-4156-9181-429D33B493BF}">
      <formula1>$A$2:$A$13</formula1>
    </dataValidation>
  </dataValidations>
  <pageMargins left="0.7" right="0.7" top="0.75" bottom="0.75" header="0.3" footer="0.3"/>
  <pageSetup scale="75" fitToHeight="0" orientation="landscape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2531-ED26-402C-A33F-6A0D61C1E0C3}">
  <dimension ref="A1:I6"/>
  <sheetViews>
    <sheetView workbookViewId="0">
      <selection activeCell="E2" sqref="E2"/>
    </sheetView>
  </sheetViews>
  <sheetFormatPr defaultRowHeight="15" x14ac:dyDescent="0.5"/>
  <cols>
    <col min="1" max="1" width="14.08984375" customWidth="1"/>
    <col min="2" max="2" width="12.76953125" customWidth="1"/>
    <col min="3" max="5" width="10.81640625" customWidth="1"/>
    <col min="6" max="6" width="11.453125" customWidth="1"/>
    <col min="7" max="7" width="15.2265625" customWidth="1"/>
    <col min="8" max="8" width="8.36328125" customWidth="1"/>
    <col min="9" max="9" width="5.08984375" customWidth="1"/>
  </cols>
  <sheetData>
    <row r="1" spans="1:9" ht="22.8" x14ac:dyDescent="0.5">
      <c r="A1" s="17" t="s">
        <v>120</v>
      </c>
      <c r="B1" s="17" t="s">
        <v>121</v>
      </c>
      <c r="C1" s="17" t="s">
        <v>124</v>
      </c>
      <c r="D1" s="17" t="s">
        <v>141</v>
      </c>
      <c r="E1" s="17" t="s">
        <v>125</v>
      </c>
      <c r="F1" s="17" t="s">
        <v>5</v>
      </c>
      <c r="G1" s="17" t="s">
        <v>123</v>
      </c>
      <c r="H1" s="17" t="s">
        <v>27</v>
      </c>
      <c r="I1" s="17" t="s">
        <v>122</v>
      </c>
    </row>
    <row r="2" spans="1:9" ht="22.8" x14ac:dyDescent="0.5">
      <c r="A2" s="4"/>
      <c r="B2" s="4"/>
      <c r="C2" s="4"/>
      <c r="D2" s="4"/>
      <c r="E2" s="4" t="s">
        <v>126</v>
      </c>
      <c r="F2" s="4"/>
      <c r="G2" s="4"/>
      <c r="H2" s="4"/>
      <c r="I2" s="4"/>
    </row>
    <row r="3" spans="1:9" ht="22.8" x14ac:dyDescent="0.5">
      <c r="A3" s="4"/>
      <c r="B3" s="4"/>
      <c r="C3" s="4"/>
      <c r="D3" s="4"/>
      <c r="E3" s="4" t="s">
        <v>127</v>
      </c>
      <c r="F3" s="4"/>
      <c r="G3" s="4"/>
      <c r="H3" s="4"/>
      <c r="I3" s="4"/>
    </row>
    <row r="4" spans="1:9" ht="22.8" x14ac:dyDescent="0.5">
      <c r="A4" s="4"/>
      <c r="B4" s="4"/>
      <c r="C4" s="4"/>
      <c r="D4" s="4"/>
      <c r="E4" s="4" t="s">
        <v>128</v>
      </c>
      <c r="F4" s="4"/>
      <c r="G4" s="4"/>
      <c r="H4" s="4"/>
      <c r="I4" s="4"/>
    </row>
    <row r="5" spans="1:9" ht="22.8" x14ac:dyDescent="0.5">
      <c r="A5" s="4"/>
      <c r="B5" s="4"/>
      <c r="C5" s="4"/>
      <c r="D5" s="4"/>
      <c r="E5" s="4" t="s">
        <v>129</v>
      </c>
      <c r="F5" s="4"/>
      <c r="G5" s="4"/>
      <c r="H5" s="4"/>
      <c r="I5" s="4"/>
    </row>
    <row r="6" spans="1:9" ht="22.8" x14ac:dyDescent="0.5">
      <c r="A6" s="18"/>
      <c r="B6" s="18"/>
      <c r="C6" s="18"/>
      <c r="D6" s="18"/>
      <c r="E6" s="4" t="s">
        <v>130</v>
      </c>
      <c r="F6" s="4"/>
      <c r="G6" s="18"/>
      <c r="H6" s="18"/>
      <c r="I6" s="18"/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384E-0C95-4320-A360-ECAE94A1834A}">
  <dimension ref="B1:I31"/>
  <sheetViews>
    <sheetView zoomScale="85" zoomScaleNormal="85" workbookViewId="0">
      <selection activeCell="K8" sqref="K8"/>
    </sheetView>
  </sheetViews>
  <sheetFormatPr defaultRowHeight="17.399999999999999" x14ac:dyDescent="0.5"/>
  <cols>
    <col min="2" max="2" width="16.76953125" style="2" customWidth="1"/>
    <col min="3" max="7" width="14.08984375" style="2" customWidth="1"/>
    <col min="8" max="9" width="14.08984375" customWidth="1"/>
  </cols>
  <sheetData>
    <row r="1" spans="2:9" ht="17.7" x14ac:dyDescent="0.5">
      <c r="B1" s="20" t="s">
        <v>131</v>
      </c>
      <c r="C1" s="20" t="s">
        <v>132</v>
      </c>
      <c r="D1" s="20" t="s">
        <v>133</v>
      </c>
      <c r="E1" s="20" t="s">
        <v>134</v>
      </c>
      <c r="F1" s="20" t="s">
        <v>135</v>
      </c>
      <c r="G1" s="20" t="s">
        <v>136</v>
      </c>
      <c r="H1" s="20" t="s">
        <v>137</v>
      </c>
      <c r="I1" s="20" t="s">
        <v>138</v>
      </c>
    </row>
    <row r="2" spans="2:9" x14ac:dyDescent="0.5">
      <c r="B2" s="2" t="s">
        <v>6</v>
      </c>
      <c r="G2"/>
    </row>
    <row r="3" spans="2:9" x14ac:dyDescent="0.5">
      <c r="B3" s="2" t="s">
        <v>7</v>
      </c>
      <c r="G3"/>
    </row>
    <row r="4" spans="2:9" x14ac:dyDescent="0.5">
      <c r="B4" s="2" t="s">
        <v>8</v>
      </c>
      <c r="G4"/>
    </row>
    <row r="5" spans="2:9" x14ac:dyDescent="0.5">
      <c r="B5" s="2" t="s">
        <v>9</v>
      </c>
      <c r="G5"/>
    </row>
    <row r="6" spans="2:9" x14ac:dyDescent="0.5">
      <c r="B6" s="2" t="s">
        <v>10</v>
      </c>
      <c r="G6"/>
    </row>
    <row r="7" spans="2:9" x14ac:dyDescent="0.5">
      <c r="B7" s="2" t="s">
        <v>11</v>
      </c>
      <c r="G7"/>
    </row>
    <row r="8" spans="2:9" x14ac:dyDescent="0.5">
      <c r="B8" s="2" t="s">
        <v>12</v>
      </c>
      <c r="G8"/>
    </row>
    <row r="9" spans="2:9" x14ac:dyDescent="0.5">
      <c r="B9" s="2" t="s">
        <v>13</v>
      </c>
      <c r="G9"/>
    </row>
    <row r="10" spans="2:9" x14ac:dyDescent="0.5">
      <c r="B10" s="2" t="s">
        <v>14</v>
      </c>
      <c r="G10"/>
    </row>
    <row r="11" spans="2:9" x14ac:dyDescent="0.5">
      <c r="B11" s="2" t="s">
        <v>15</v>
      </c>
      <c r="G11"/>
    </row>
    <row r="12" spans="2:9" x14ac:dyDescent="0.5">
      <c r="B12" s="2" t="s">
        <v>16</v>
      </c>
      <c r="G12"/>
    </row>
    <row r="13" spans="2:9" x14ac:dyDescent="0.5">
      <c r="B13" s="2" t="s">
        <v>17</v>
      </c>
      <c r="G13"/>
    </row>
    <row r="14" spans="2:9" x14ac:dyDescent="0.5">
      <c r="B14" s="2" t="s">
        <v>18</v>
      </c>
      <c r="G14"/>
    </row>
    <row r="15" spans="2:9" x14ac:dyDescent="0.5">
      <c r="B15" s="2" t="s">
        <v>19</v>
      </c>
      <c r="G15"/>
    </row>
    <row r="16" spans="2:9" x14ac:dyDescent="0.5">
      <c r="B16" s="2" t="s">
        <v>20</v>
      </c>
      <c r="G16"/>
    </row>
    <row r="17" spans="2:9" x14ac:dyDescent="0.5">
      <c r="B17" s="2" t="s">
        <v>21</v>
      </c>
      <c r="G17"/>
    </row>
    <row r="18" spans="2:9" x14ac:dyDescent="0.5">
      <c r="B18" s="2" t="s">
        <v>22</v>
      </c>
      <c r="G18"/>
    </row>
    <row r="19" spans="2:9" x14ac:dyDescent="0.5">
      <c r="B19" s="2" t="s">
        <v>23</v>
      </c>
      <c r="G19"/>
    </row>
    <row r="21" spans="2:9" ht="17.7" x14ac:dyDescent="0.5">
      <c r="B21" s="20" t="s">
        <v>139</v>
      </c>
      <c r="C21" s="20" t="s">
        <v>132</v>
      </c>
      <c r="D21" s="20" t="s">
        <v>133</v>
      </c>
      <c r="E21" s="20" t="s">
        <v>134</v>
      </c>
      <c r="F21" s="20" t="s">
        <v>135</v>
      </c>
      <c r="G21" s="20" t="s">
        <v>136</v>
      </c>
      <c r="H21" s="20" t="s">
        <v>137</v>
      </c>
      <c r="I21" s="20" t="s">
        <v>138</v>
      </c>
    </row>
    <row r="22" spans="2:9" x14ac:dyDescent="0.5">
      <c r="B22" s="19" t="s">
        <v>27</v>
      </c>
    </row>
    <row r="23" spans="2:9" x14ac:dyDescent="0.5">
      <c r="B23" s="2" t="s">
        <v>122</v>
      </c>
    </row>
    <row r="25" spans="2:9" ht="17.7" x14ac:dyDescent="0.5">
      <c r="B25" s="20" t="s">
        <v>140</v>
      </c>
      <c r="C25" s="20" t="s">
        <v>132</v>
      </c>
      <c r="D25" s="20" t="s">
        <v>133</v>
      </c>
      <c r="E25" s="20" t="s">
        <v>134</v>
      </c>
      <c r="F25" s="20" t="s">
        <v>135</v>
      </c>
      <c r="G25" s="20" t="s">
        <v>136</v>
      </c>
      <c r="H25" s="20" t="s">
        <v>137</v>
      </c>
      <c r="I25" s="20" t="s">
        <v>138</v>
      </c>
    </row>
    <row r="26" spans="2:9" x14ac:dyDescent="0.5">
      <c r="B26" s="19" t="s">
        <v>0</v>
      </c>
    </row>
    <row r="27" spans="2:9" x14ac:dyDescent="0.5">
      <c r="B27" s="2" t="s">
        <v>1</v>
      </c>
    </row>
    <row r="28" spans="2:9" x14ac:dyDescent="0.5">
      <c r="B28" s="19" t="s">
        <v>5</v>
      </c>
    </row>
    <row r="29" spans="2:9" x14ac:dyDescent="0.5">
      <c r="B29" s="2" t="s">
        <v>2</v>
      </c>
    </row>
    <row r="30" spans="2:9" x14ac:dyDescent="0.5">
      <c r="B30" s="19" t="s">
        <v>3</v>
      </c>
    </row>
    <row r="31" spans="2:9" x14ac:dyDescent="0.5">
      <c r="B31" s="2" t="s">
        <v>4</v>
      </c>
    </row>
  </sheetData>
  <phoneticPr fontId="4" type="noConversion"/>
  <conditionalFormatting sqref="B2:I6 B2:H19 C7:I19">
    <cfRule type="expression" dxfId="7" priority="1">
      <formula>MOD(ROW(),2)=0</formula>
    </cfRule>
    <cfRule type="expression" dxfId="6" priority="2">
      <formula>MOD(ROW(),2)=1</formula>
    </cfRule>
  </conditionalFormatting>
  <conditionalFormatting sqref="B22:I23">
    <cfRule type="expression" dxfId="5" priority="7">
      <formula>MOD(ROW(),2)=0</formula>
    </cfRule>
    <cfRule type="expression" dxfId="4" priority="8">
      <formula>MOD(ROW(),2)=1</formula>
    </cfRule>
  </conditionalFormatting>
  <conditionalFormatting sqref="B26:I31">
    <cfRule type="expression" dxfId="3" priority="5">
      <formula>MOD(ROW(),2)=0</formula>
    </cfRule>
    <cfRule type="expression" dxfId="2" priority="6">
      <formula>MOD(ROW(),2)=1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0828-A73E-4C62-AD04-F5CB12525024}">
  <dimension ref="A1:C14"/>
  <sheetViews>
    <sheetView workbookViewId="0">
      <selection activeCell="B20" sqref="B20"/>
    </sheetView>
  </sheetViews>
  <sheetFormatPr defaultColWidth="9.2265625" defaultRowHeight="17.399999999999999" x14ac:dyDescent="0.5"/>
  <cols>
    <col min="1" max="1" width="15.2265625" style="2" customWidth="1"/>
    <col min="2" max="2" width="16.2265625" style="2" customWidth="1"/>
    <col min="3" max="3" width="14.1328125" style="2" bestFit="1" customWidth="1"/>
    <col min="4" max="16384" width="9.2265625" style="2"/>
  </cols>
  <sheetData>
    <row r="1" spans="1:3" ht="17.7" x14ac:dyDescent="0.5">
      <c r="A1" s="1" t="s">
        <v>47</v>
      </c>
      <c r="B1" s="1" t="s">
        <v>48</v>
      </c>
      <c r="C1" s="1" t="s">
        <v>49</v>
      </c>
    </row>
    <row r="2" spans="1:3" x14ac:dyDescent="0.5">
      <c r="A2" s="2" t="s">
        <v>41</v>
      </c>
      <c r="B2" s="2" t="s">
        <v>50</v>
      </c>
      <c r="C2" s="2" t="s">
        <v>51</v>
      </c>
    </row>
    <row r="3" spans="1:3" x14ac:dyDescent="0.5">
      <c r="A3" s="3" t="s">
        <v>45</v>
      </c>
      <c r="B3" s="3" t="s">
        <v>52</v>
      </c>
      <c r="C3" s="3" t="s">
        <v>53</v>
      </c>
    </row>
    <row r="4" spans="1:3" x14ac:dyDescent="0.5">
      <c r="A4" s="2" t="s">
        <v>54</v>
      </c>
      <c r="B4" s="2" t="s">
        <v>52</v>
      </c>
      <c r="C4" s="2" t="s">
        <v>55</v>
      </c>
    </row>
    <row r="5" spans="1:3" x14ac:dyDescent="0.5">
      <c r="A5" s="3" t="s">
        <v>84</v>
      </c>
      <c r="B5" s="3" t="s">
        <v>56</v>
      </c>
      <c r="C5" s="3" t="s">
        <v>57</v>
      </c>
    </row>
    <row r="6" spans="1:3" x14ac:dyDescent="0.5">
      <c r="A6" s="2" t="s">
        <v>94</v>
      </c>
      <c r="B6" s="2" t="s">
        <v>95</v>
      </c>
      <c r="C6" s="2" t="s">
        <v>63</v>
      </c>
    </row>
    <row r="7" spans="1:3" x14ac:dyDescent="0.5">
      <c r="A7" s="3" t="s">
        <v>58</v>
      </c>
      <c r="B7" s="3" t="s">
        <v>50</v>
      </c>
      <c r="C7" s="3" t="s">
        <v>59</v>
      </c>
    </row>
    <row r="8" spans="1:3" x14ac:dyDescent="0.5">
      <c r="A8" s="2" t="s">
        <v>42</v>
      </c>
      <c r="B8" s="2" t="s">
        <v>60</v>
      </c>
      <c r="C8" s="2" t="s">
        <v>51</v>
      </c>
    </row>
    <row r="9" spans="1:3" x14ac:dyDescent="0.5">
      <c r="A9" s="3" t="s">
        <v>44</v>
      </c>
      <c r="B9" s="3" t="s">
        <v>61</v>
      </c>
      <c r="C9" s="3" t="s">
        <v>59</v>
      </c>
    </row>
    <row r="10" spans="1:3" x14ac:dyDescent="0.5">
      <c r="A10" s="2" t="s">
        <v>40</v>
      </c>
      <c r="B10" s="2" t="s">
        <v>62</v>
      </c>
      <c r="C10" s="2" t="s">
        <v>63</v>
      </c>
    </row>
    <row r="11" spans="1:3" x14ac:dyDescent="0.5">
      <c r="A11" s="3" t="s">
        <v>46</v>
      </c>
      <c r="B11" s="3" t="s">
        <v>64</v>
      </c>
      <c r="C11" s="3" t="s">
        <v>61</v>
      </c>
    </row>
    <row r="12" spans="1:3" x14ac:dyDescent="0.5">
      <c r="A12" s="2" t="s">
        <v>65</v>
      </c>
      <c r="B12" s="2" t="s">
        <v>62</v>
      </c>
      <c r="C12" s="2" t="s">
        <v>66</v>
      </c>
    </row>
    <row r="13" spans="1:3" x14ac:dyDescent="0.5">
      <c r="A13" s="3" t="s">
        <v>43</v>
      </c>
      <c r="B13" s="3" t="s">
        <v>62</v>
      </c>
      <c r="C13" s="3" t="s">
        <v>67</v>
      </c>
    </row>
    <row r="14" spans="1:3" x14ac:dyDescent="0.5">
      <c r="A14" s="2" t="s">
        <v>68</v>
      </c>
      <c r="B14" s="2" t="s">
        <v>69</v>
      </c>
      <c r="C14" s="2" t="s">
        <v>55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F3D8-2E67-483F-8369-4C0019EC3CEE}">
  <dimension ref="A1:M20"/>
  <sheetViews>
    <sheetView topLeftCell="A9" zoomScale="70" zoomScaleNormal="70" workbookViewId="0">
      <selection activeCell="A20" sqref="A20"/>
    </sheetView>
  </sheetViews>
  <sheetFormatPr defaultColWidth="8.76953125" defaultRowHeight="19.8" x14ac:dyDescent="0.5"/>
  <cols>
    <col min="1" max="1" width="21.81640625" style="6" customWidth="1"/>
    <col min="2" max="2" width="13.54296875" style="6" customWidth="1"/>
    <col min="3" max="3" width="7" style="6" customWidth="1"/>
    <col min="4" max="4" width="8.08984375" style="6" customWidth="1"/>
    <col min="5" max="5" width="8.2265625" style="6" customWidth="1"/>
    <col min="6" max="6" width="10.08984375" style="6" customWidth="1"/>
    <col min="7" max="7" width="8.453125" style="6" customWidth="1"/>
    <col min="8" max="8" width="10.453125" style="6" customWidth="1"/>
    <col min="9" max="9" width="10.08984375" style="6" customWidth="1"/>
    <col min="10" max="10" width="9.2265625" style="6" customWidth="1"/>
    <col min="11" max="11" width="11.76953125" style="6" customWidth="1"/>
    <col min="12" max="12" width="11.54296875" style="6" customWidth="1"/>
    <col min="13" max="13" width="10" style="6" customWidth="1"/>
    <col min="14" max="16384" width="8.76953125" style="6"/>
  </cols>
  <sheetData>
    <row r="1" spans="1:13" ht="26.1" x14ac:dyDescent="1.1000000000000001">
      <c r="A1" s="25" t="s">
        <v>113</v>
      </c>
      <c r="B1" s="25" t="s">
        <v>30</v>
      </c>
      <c r="C1" s="25" t="s">
        <v>31</v>
      </c>
      <c r="D1" s="25" t="s">
        <v>32</v>
      </c>
      <c r="E1" s="25" t="s">
        <v>33</v>
      </c>
      <c r="F1" s="25" t="s">
        <v>75</v>
      </c>
      <c r="G1" s="25" t="s">
        <v>34</v>
      </c>
      <c r="H1" s="25" t="s">
        <v>35</v>
      </c>
      <c r="I1" s="25" t="s">
        <v>36</v>
      </c>
      <c r="J1" s="25" t="s">
        <v>80</v>
      </c>
      <c r="K1" s="25" t="s">
        <v>37</v>
      </c>
      <c r="L1" s="25" t="s">
        <v>38</v>
      </c>
      <c r="M1" s="25" t="s">
        <v>39</v>
      </c>
    </row>
    <row r="2" spans="1:13" ht="26.1" x14ac:dyDescent="1.1000000000000001">
      <c r="A2" s="7" t="s">
        <v>6</v>
      </c>
      <c r="B2" s="21"/>
      <c r="C2" s="21" t="s">
        <v>105</v>
      </c>
      <c r="D2" s="21"/>
      <c r="E2" s="21"/>
      <c r="F2" s="21" t="s">
        <v>105</v>
      </c>
      <c r="G2" s="21" t="s">
        <v>105</v>
      </c>
      <c r="H2" s="21"/>
      <c r="I2" s="21"/>
      <c r="J2" s="21" t="s">
        <v>105</v>
      </c>
      <c r="K2" s="21"/>
      <c r="L2" s="21"/>
      <c r="M2" s="21"/>
    </row>
    <row r="3" spans="1:13" ht="26.1" x14ac:dyDescent="1.1000000000000001">
      <c r="A3" s="7" t="s">
        <v>7</v>
      </c>
      <c r="B3" s="21" t="s">
        <v>105</v>
      </c>
      <c r="C3" s="21" t="s">
        <v>105</v>
      </c>
      <c r="D3" s="21"/>
      <c r="E3" s="21" t="s">
        <v>105</v>
      </c>
      <c r="F3" s="21" t="s">
        <v>105</v>
      </c>
      <c r="G3" s="21"/>
      <c r="H3" s="21"/>
      <c r="I3" s="21" t="s">
        <v>105</v>
      </c>
      <c r="J3" s="21"/>
      <c r="K3" s="21"/>
      <c r="L3" s="21"/>
      <c r="M3" s="21"/>
    </row>
    <row r="4" spans="1:13" ht="26.1" x14ac:dyDescent="1.1000000000000001">
      <c r="A4" s="7" t="s">
        <v>8</v>
      </c>
      <c r="B4" s="21"/>
      <c r="C4" s="21" t="s">
        <v>105</v>
      </c>
      <c r="D4" s="21"/>
      <c r="E4" s="21" t="s">
        <v>105</v>
      </c>
      <c r="F4" s="21"/>
      <c r="G4" s="21"/>
      <c r="H4" s="21"/>
      <c r="I4" s="21"/>
      <c r="J4" s="21"/>
      <c r="K4" s="21" t="s">
        <v>105</v>
      </c>
      <c r="L4" s="21" t="s">
        <v>105</v>
      </c>
      <c r="M4" s="21" t="s">
        <v>105</v>
      </c>
    </row>
    <row r="5" spans="1:13" ht="26.1" x14ac:dyDescent="1.1000000000000001">
      <c r="A5" s="7" t="s">
        <v>9</v>
      </c>
      <c r="B5" s="21" t="s">
        <v>105</v>
      </c>
      <c r="C5" s="21" t="s">
        <v>105</v>
      </c>
      <c r="D5" s="21"/>
      <c r="E5" s="21"/>
      <c r="F5" s="21" t="s">
        <v>105</v>
      </c>
      <c r="G5" s="21" t="s">
        <v>105</v>
      </c>
      <c r="H5" s="21" t="s">
        <v>105</v>
      </c>
      <c r="I5" s="21" t="s">
        <v>105</v>
      </c>
      <c r="J5" s="21" t="s">
        <v>105</v>
      </c>
      <c r="K5" s="21"/>
      <c r="L5" s="21"/>
      <c r="M5" s="21"/>
    </row>
    <row r="6" spans="1:13" ht="26.1" x14ac:dyDescent="1.1000000000000001">
      <c r="A6" s="7" t="s">
        <v>10</v>
      </c>
      <c r="B6" s="21"/>
      <c r="C6" s="21" t="s">
        <v>105</v>
      </c>
      <c r="D6" s="21"/>
      <c r="E6" s="21"/>
      <c r="F6" s="21"/>
      <c r="G6" s="21"/>
      <c r="H6" s="21"/>
      <c r="I6" s="21"/>
      <c r="J6" s="21" t="s">
        <v>105</v>
      </c>
      <c r="K6" s="21" t="s">
        <v>105</v>
      </c>
      <c r="L6" s="21" t="s">
        <v>105</v>
      </c>
      <c r="M6" s="21"/>
    </row>
    <row r="7" spans="1:13" ht="26.1" x14ac:dyDescent="1.1000000000000001">
      <c r="A7" s="7" t="s">
        <v>11</v>
      </c>
      <c r="B7" s="21"/>
      <c r="C7" s="21" t="s">
        <v>105</v>
      </c>
      <c r="D7" s="21" t="s">
        <v>105</v>
      </c>
      <c r="E7" s="21"/>
      <c r="F7" s="21" t="s">
        <v>105</v>
      </c>
      <c r="G7" s="21" t="s">
        <v>105</v>
      </c>
      <c r="H7" s="21"/>
      <c r="I7" s="21"/>
      <c r="J7" s="21"/>
      <c r="K7" s="21"/>
      <c r="L7" s="21"/>
      <c r="M7" s="21" t="s">
        <v>105</v>
      </c>
    </row>
    <row r="8" spans="1:13" ht="26.1" x14ac:dyDescent="1.1000000000000001">
      <c r="A8" s="7" t="s">
        <v>12</v>
      </c>
      <c r="B8" s="21"/>
      <c r="C8" s="21" t="s">
        <v>105</v>
      </c>
      <c r="D8" s="21" t="s">
        <v>105</v>
      </c>
      <c r="E8" s="21" t="s">
        <v>105</v>
      </c>
      <c r="F8" s="21" t="s">
        <v>105</v>
      </c>
      <c r="G8" s="21" t="s">
        <v>105</v>
      </c>
      <c r="H8" s="21" t="s">
        <v>105</v>
      </c>
      <c r="I8" s="21" t="s">
        <v>105</v>
      </c>
      <c r="J8" s="21" t="s">
        <v>105</v>
      </c>
      <c r="K8" s="21" t="s">
        <v>105</v>
      </c>
      <c r="L8" s="21"/>
      <c r="M8" s="21" t="s">
        <v>105</v>
      </c>
    </row>
    <row r="9" spans="1:13" ht="26.1" x14ac:dyDescent="1.1000000000000001">
      <c r="A9" s="7" t="s">
        <v>13</v>
      </c>
      <c r="B9" s="21" t="s">
        <v>105</v>
      </c>
      <c r="C9" s="21" t="s">
        <v>105</v>
      </c>
      <c r="D9" s="21"/>
      <c r="E9" s="21"/>
      <c r="F9" s="21" t="s">
        <v>105</v>
      </c>
      <c r="G9" s="21"/>
      <c r="H9" s="21" t="s">
        <v>105</v>
      </c>
      <c r="I9" s="21"/>
      <c r="J9" s="21" t="s">
        <v>105</v>
      </c>
      <c r="K9" s="21" t="s">
        <v>105</v>
      </c>
      <c r="L9" s="21" t="s">
        <v>105</v>
      </c>
      <c r="M9" s="21"/>
    </row>
    <row r="10" spans="1:13" ht="26.1" x14ac:dyDescent="1.1000000000000001">
      <c r="A10" s="7" t="s">
        <v>14</v>
      </c>
      <c r="B10" s="21"/>
      <c r="C10" s="21" t="s">
        <v>105</v>
      </c>
      <c r="D10" s="21"/>
      <c r="E10" s="21"/>
      <c r="F10" s="21"/>
      <c r="G10" s="21"/>
      <c r="H10" s="21"/>
      <c r="I10" s="21" t="s">
        <v>105</v>
      </c>
      <c r="J10" s="21" t="s">
        <v>105</v>
      </c>
      <c r="K10" s="21" t="s">
        <v>105</v>
      </c>
      <c r="L10" s="21" t="s">
        <v>105</v>
      </c>
      <c r="M10" s="21" t="s">
        <v>105</v>
      </c>
    </row>
    <row r="11" spans="1:13" ht="26.1" x14ac:dyDescent="1.1000000000000001">
      <c r="A11" s="7" t="s">
        <v>15</v>
      </c>
      <c r="B11" s="21"/>
      <c r="C11" s="21" t="s">
        <v>105</v>
      </c>
      <c r="D11" s="21" t="s">
        <v>105</v>
      </c>
      <c r="E11" s="21" t="s">
        <v>105</v>
      </c>
      <c r="F11" s="21"/>
      <c r="G11" s="21"/>
      <c r="H11" s="21" t="s">
        <v>105</v>
      </c>
      <c r="I11" s="21"/>
      <c r="J11" s="21"/>
      <c r="K11" s="21"/>
      <c r="L11" s="21"/>
      <c r="M11" s="21" t="s">
        <v>105</v>
      </c>
    </row>
    <row r="12" spans="1:13" ht="26.1" x14ac:dyDescent="1.1000000000000001">
      <c r="A12" s="7" t="s">
        <v>16</v>
      </c>
      <c r="B12" s="21" t="s">
        <v>105</v>
      </c>
      <c r="C12" s="21" t="s">
        <v>105</v>
      </c>
      <c r="D12" s="21"/>
      <c r="E12" s="21" t="s">
        <v>105</v>
      </c>
      <c r="F12" s="21"/>
      <c r="G12" s="21"/>
      <c r="H12" s="21"/>
      <c r="I12" s="21" t="s">
        <v>105</v>
      </c>
      <c r="J12" s="21"/>
      <c r="K12" s="21"/>
      <c r="L12" s="21" t="s">
        <v>105</v>
      </c>
      <c r="M12" s="21"/>
    </row>
    <row r="13" spans="1:13" ht="26.1" x14ac:dyDescent="1.1000000000000001">
      <c r="A13" s="7" t="s">
        <v>17</v>
      </c>
      <c r="B13" s="21" t="s">
        <v>105</v>
      </c>
      <c r="C13" s="21" t="s">
        <v>105</v>
      </c>
      <c r="D13" s="21"/>
      <c r="E13" s="21" t="s">
        <v>105</v>
      </c>
      <c r="F13" s="21" t="s">
        <v>105</v>
      </c>
      <c r="G13" s="21"/>
      <c r="H13" s="21"/>
      <c r="I13" s="21" t="s">
        <v>105</v>
      </c>
      <c r="J13" s="21" t="s">
        <v>105</v>
      </c>
      <c r="K13" s="21"/>
      <c r="L13" s="21"/>
      <c r="M13" s="21"/>
    </row>
    <row r="14" spans="1:13" ht="26.1" x14ac:dyDescent="1.1000000000000001">
      <c r="A14" s="7" t="s">
        <v>18</v>
      </c>
      <c r="B14" s="21"/>
      <c r="C14" s="21" t="s">
        <v>105</v>
      </c>
      <c r="D14" s="21"/>
      <c r="E14" s="21"/>
      <c r="F14" s="21"/>
      <c r="G14" s="21"/>
      <c r="H14" s="21"/>
      <c r="I14" s="21"/>
      <c r="J14" s="21" t="s">
        <v>105</v>
      </c>
      <c r="K14" s="21"/>
      <c r="L14" s="21"/>
      <c r="M14" s="21"/>
    </row>
    <row r="15" spans="1:13" ht="26.1" x14ac:dyDescent="1.1000000000000001">
      <c r="A15" s="7" t="s">
        <v>19</v>
      </c>
      <c r="B15" s="21"/>
      <c r="C15" s="21" t="s">
        <v>105</v>
      </c>
      <c r="D15" s="21" t="s">
        <v>105</v>
      </c>
      <c r="E15" s="21"/>
      <c r="F15" s="21"/>
      <c r="G15" s="21"/>
      <c r="H15" s="21" t="s">
        <v>105</v>
      </c>
      <c r="I15" s="21"/>
      <c r="J15" s="21"/>
      <c r="K15" s="21" t="s">
        <v>105</v>
      </c>
      <c r="L15" s="21"/>
      <c r="M15" s="21"/>
    </row>
    <row r="16" spans="1:13" ht="26.1" x14ac:dyDescent="1.1000000000000001">
      <c r="A16" s="7" t="s">
        <v>20</v>
      </c>
      <c r="B16" s="21"/>
      <c r="C16" s="21" t="s">
        <v>105</v>
      </c>
      <c r="D16" s="21" t="s">
        <v>105</v>
      </c>
      <c r="E16" s="21" t="s">
        <v>105</v>
      </c>
      <c r="F16" s="21"/>
      <c r="G16" s="21" t="s">
        <v>105</v>
      </c>
      <c r="H16" s="21" t="s">
        <v>105</v>
      </c>
      <c r="I16" s="21"/>
      <c r="J16" s="21"/>
      <c r="K16" s="21" t="s">
        <v>105</v>
      </c>
      <c r="L16" s="21" t="s">
        <v>105</v>
      </c>
      <c r="M16" s="21" t="s">
        <v>105</v>
      </c>
    </row>
    <row r="17" spans="1:13" ht="26.1" x14ac:dyDescent="1.1000000000000001">
      <c r="A17" s="7" t="s">
        <v>21</v>
      </c>
      <c r="B17" s="21"/>
      <c r="C17" s="21" t="s">
        <v>105</v>
      </c>
      <c r="D17" s="21"/>
      <c r="E17" s="21"/>
      <c r="F17" s="21"/>
      <c r="G17" s="21"/>
      <c r="H17" s="21"/>
      <c r="I17" s="21"/>
      <c r="J17" s="21" t="s">
        <v>105</v>
      </c>
      <c r="K17" s="21"/>
      <c r="L17" s="21"/>
      <c r="M17" s="21"/>
    </row>
    <row r="18" spans="1:13" ht="26.1" x14ac:dyDescent="1.1000000000000001">
      <c r="A18" s="7" t="s">
        <v>22</v>
      </c>
      <c r="B18" s="21"/>
      <c r="C18" s="21" t="s">
        <v>105</v>
      </c>
      <c r="D18" s="21"/>
      <c r="E18" s="21"/>
      <c r="F18" s="21"/>
      <c r="G18" s="21" t="s">
        <v>105</v>
      </c>
      <c r="H18" s="21"/>
      <c r="I18" s="21" t="s">
        <v>105</v>
      </c>
      <c r="J18" s="21" t="s">
        <v>105</v>
      </c>
      <c r="K18" s="21"/>
      <c r="L18" s="21"/>
      <c r="M18" s="21"/>
    </row>
    <row r="19" spans="1:13" ht="26.1" x14ac:dyDescent="1.1000000000000001">
      <c r="A19" s="7" t="s">
        <v>23</v>
      </c>
      <c r="B19" s="21" t="s">
        <v>105</v>
      </c>
      <c r="C19" s="21" t="s">
        <v>105</v>
      </c>
      <c r="D19" s="21"/>
      <c r="E19" s="21" t="s">
        <v>105</v>
      </c>
      <c r="F19" s="21" t="s">
        <v>105</v>
      </c>
      <c r="G19" s="21"/>
      <c r="H19" s="21"/>
      <c r="I19" s="21" t="s">
        <v>105</v>
      </c>
      <c r="J19" s="21"/>
      <c r="K19" s="21"/>
      <c r="L19" s="21"/>
      <c r="M19" s="21"/>
    </row>
    <row r="20" spans="1:13" ht="26.1" x14ac:dyDescent="1.1000000000000001">
      <c r="A20" s="22" t="s">
        <v>118</v>
      </c>
      <c r="B20" s="23" t="s">
        <v>203</v>
      </c>
      <c r="C20" s="23" t="s">
        <v>204</v>
      </c>
      <c r="D20" s="23" t="s">
        <v>203</v>
      </c>
      <c r="E20" s="23" t="s">
        <v>203</v>
      </c>
      <c r="F20" s="23" t="s">
        <v>203</v>
      </c>
      <c r="G20" s="23" t="s">
        <v>203</v>
      </c>
      <c r="H20" s="23" t="s">
        <v>203</v>
      </c>
      <c r="I20" s="23" t="s">
        <v>204</v>
      </c>
      <c r="J20" s="23" t="s">
        <v>205</v>
      </c>
      <c r="K20" s="23" t="s">
        <v>203</v>
      </c>
      <c r="L20" s="23" t="s">
        <v>203</v>
      </c>
      <c r="M20" s="23" t="s">
        <v>203</v>
      </c>
    </row>
  </sheetData>
  <phoneticPr fontId="4" type="noConversion"/>
  <conditionalFormatting sqref="B2:M19">
    <cfRule type="containsText" dxfId="1" priority="1" operator="containsText" text="Yes">
      <formula>NOT(ISERROR(SEARCH("Yes",B2)))</formula>
    </cfRule>
    <cfRule type="containsText" dxfId="0" priority="2" operator="containsText" text="No">
      <formula>NOT(ISERROR(SEARCH("No",B2)))</formula>
    </cfRule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0EFA-A64D-496E-A8E2-6A33DD537A16}">
  <dimension ref="A1:H19"/>
  <sheetViews>
    <sheetView workbookViewId="0">
      <selection activeCell="H1" sqref="A1:H1"/>
    </sheetView>
  </sheetViews>
  <sheetFormatPr defaultColWidth="21.2265625" defaultRowHeight="22.8" x14ac:dyDescent="0.5"/>
  <cols>
    <col min="1" max="1" width="21.08984375" style="4" customWidth="1"/>
    <col min="2" max="7" width="4.2265625" style="4" customWidth="1"/>
    <col min="8" max="8" width="34.81640625" style="4" customWidth="1"/>
    <col min="9" max="16384" width="21.2265625" style="4"/>
  </cols>
  <sheetData>
    <row r="1" spans="1:8" ht="100.5" customHeight="1" x14ac:dyDescent="0.5">
      <c r="A1" s="5" t="s">
        <v>107</v>
      </c>
      <c r="B1" s="16" t="s">
        <v>0</v>
      </c>
      <c r="C1" s="16" t="s">
        <v>5</v>
      </c>
      <c r="D1" s="16" t="s">
        <v>1</v>
      </c>
      <c r="E1" s="16" t="s">
        <v>3</v>
      </c>
      <c r="F1" s="16" t="s">
        <v>2</v>
      </c>
      <c r="G1" s="16" t="s">
        <v>4</v>
      </c>
      <c r="H1" s="5" t="s">
        <v>117</v>
      </c>
    </row>
    <row r="2" spans="1:8" x14ac:dyDescent="0.5">
      <c r="A2" s="4" t="s">
        <v>85</v>
      </c>
      <c r="B2" s="5">
        <v>2</v>
      </c>
      <c r="C2" s="5"/>
      <c r="D2" s="5"/>
      <c r="E2" s="5"/>
      <c r="F2" s="5"/>
      <c r="G2" s="5">
        <v>1</v>
      </c>
      <c r="H2" s="5"/>
    </row>
    <row r="3" spans="1:8" x14ac:dyDescent="0.5">
      <c r="A3" s="4" t="s">
        <v>93</v>
      </c>
      <c r="B3" s="5"/>
      <c r="C3" s="5"/>
      <c r="D3" s="5"/>
      <c r="E3" s="5"/>
      <c r="F3" s="5"/>
      <c r="G3" s="5">
        <v>1</v>
      </c>
      <c r="H3" s="5"/>
    </row>
    <row r="4" spans="1:8" x14ac:dyDescent="0.5">
      <c r="A4" s="4" t="s">
        <v>89</v>
      </c>
      <c r="B4" s="5"/>
      <c r="C4" s="5"/>
      <c r="D4" s="5">
        <v>2</v>
      </c>
      <c r="E4" s="5"/>
      <c r="F4" s="5"/>
      <c r="G4" s="5"/>
      <c r="H4" s="5"/>
    </row>
    <row r="5" spans="1:8" ht="91.2" x14ac:dyDescent="0.5">
      <c r="A5" s="4" t="s">
        <v>115</v>
      </c>
      <c r="B5" s="5"/>
      <c r="C5" s="5"/>
      <c r="D5" s="5"/>
      <c r="E5" s="5"/>
      <c r="F5" s="5">
        <v>1</v>
      </c>
      <c r="G5" s="5"/>
      <c r="H5" s="9" t="s">
        <v>119</v>
      </c>
    </row>
    <row r="6" spans="1:8" x14ac:dyDescent="0.5">
      <c r="A6" s="4" t="s">
        <v>116</v>
      </c>
      <c r="B6" s="5">
        <v>2</v>
      </c>
      <c r="C6" s="5"/>
      <c r="D6" s="5"/>
      <c r="E6" s="5"/>
      <c r="F6" s="5"/>
      <c r="G6" s="5"/>
      <c r="H6" s="5"/>
    </row>
    <row r="7" spans="1:8" x14ac:dyDescent="0.5">
      <c r="A7" s="4" t="s">
        <v>98</v>
      </c>
      <c r="B7" s="5"/>
      <c r="C7" s="5">
        <v>2</v>
      </c>
      <c r="D7" s="5"/>
      <c r="E7" s="5"/>
      <c r="F7" s="5"/>
      <c r="G7" s="5"/>
      <c r="H7" s="5"/>
    </row>
    <row r="8" spans="1:8" x14ac:dyDescent="0.5">
      <c r="A8" s="4" t="s">
        <v>99</v>
      </c>
      <c r="B8" s="5"/>
      <c r="C8" s="5"/>
      <c r="D8" s="5"/>
      <c r="E8" s="5">
        <v>1</v>
      </c>
      <c r="F8" s="5"/>
      <c r="G8" s="5"/>
      <c r="H8" s="5"/>
    </row>
    <row r="9" spans="1:8" x14ac:dyDescent="0.5">
      <c r="A9" s="4" t="s">
        <v>100</v>
      </c>
      <c r="B9" s="5"/>
      <c r="C9" s="5"/>
      <c r="D9" s="5"/>
      <c r="E9" s="5"/>
      <c r="F9" s="5">
        <v>1</v>
      </c>
      <c r="G9" s="5"/>
      <c r="H9" s="5"/>
    </row>
    <row r="10" spans="1:8" x14ac:dyDescent="0.5">
      <c r="A10" s="4" t="s">
        <v>90</v>
      </c>
      <c r="B10" s="5"/>
      <c r="C10" s="5"/>
      <c r="D10" s="5"/>
      <c r="E10" s="5">
        <v>2</v>
      </c>
      <c r="F10" s="5"/>
      <c r="G10" s="5"/>
      <c r="H10" s="5"/>
    </row>
    <row r="11" spans="1:8" x14ac:dyDescent="0.5">
      <c r="A11" s="4" t="s">
        <v>101</v>
      </c>
      <c r="B11" s="5"/>
      <c r="C11" s="5">
        <v>1</v>
      </c>
      <c r="D11" s="5"/>
      <c r="E11" s="5"/>
      <c r="F11" s="5"/>
      <c r="G11" s="5"/>
      <c r="H11" s="5"/>
    </row>
    <row r="12" spans="1:8" x14ac:dyDescent="0.5">
      <c r="A12" s="4" t="s">
        <v>102</v>
      </c>
      <c r="B12" s="5"/>
      <c r="C12" s="5"/>
      <c r="D12" s="5">
        <v>1</v>
      </c>
      <c r="E12" s="5"/>
      <c r="F12" s="5"/>
      <c r="G12" s="5"/>
      <c r="H12" s="5"/>
    </row>
    <row r="13" spans="1:8" x14ac:dyDescent="0.5">
      <c r="A13" s="4" t="s">
        <v>92</v>
      </c>
      <c r="B13" s="5"/>
      <c r="C13" s="5"/>
      <c r="D13" s="5"/>
      <c r="E13" s="5"/>
      <c r="F13" s="5"/>
      <c r="G13" s="5">
        <v>2</v>
      </c>
      <c r="H13" s="5"/>
    </row>
    <row r="14" spans="1:8" x14ac:dyDescent="0.5">
      <c r="A14" s="4" t="s">
        <v>88</v>
      </c>
      <c r="B14" s="5"/>
      <c r="C14" s="5">
        <v>2</v>
      </c>
      <c r="D14" s="5"/>
      <c r="E14" s="5"/>
      <c r="F14" s="5"/>
      <c r="G14" s="5"/>
      <c r="H14" s="5"/>
    </row>
    <row r="15" spans="1:8" x14ac:dyDescent="0.5">
      <c r="A15" s="4" t="s">
        <v>104</v>
      </c>
      <c r="B15" s="5"/>
      <c r="C15" s="5"/>
      <c r="D15" s="5"/>
      <c r="E15" s="5"/>
      <c r="F15" s="5"/>
      <c r="G15" s="5">
        <v>1</v>
      </c>
      <c r="H15" s="5"/>
    </row>
    <row r="16" spans="1:8" x14ac:dyDescent="0.5">
      <c r="A16" s="4" t="s">
        <v>103</v>
      </c>
      <c r="B16" s="5"/>
      <c r="C16" s="5"/>
      <c r="D16" s="5">
        <v>1</v>
      </c>
      <c r="E16" s="5"/>
      <c r="F16" s="5"/>
      <c r="G16" s="5"/>
      <c r="H16" s="5"/>
    </row>
    <row r="17" spans="1:8" x14ac:dyDescent="0.5">
      <c r="A17" s="4" t="s">
        <v>86</v>
      </c>
      <c r="B17" s="5">
        <v>2</v>
      </c>
      <c r="C17" s="5"/>
      <c r="D17" s="5">
        <v>1</v>
      </c>
      <c r="E17" s="5"/>
      <c r="F17" s="5"/>
      <c r="G17" s="5"/>
      <c r="H17" s="5"/>
    </row>
    <row r="18" spans="1:8" x14ac:dyDescent="0.5">
      <c r="A18" s="4" t="s">
        <v>87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/>
    </row>
    <row r="19" spans="1:8" x14ac:dyDescent="0.5">
      <c r="A19" s="4" t="s">
        <v>91</v>
      </c>
      <c r="B19" s="5"/>
      <c r="C19" s="5"/>
      <c r="D19" s="5"/>
      <c r="E19" s="5">
        <v>1</v>
      </c>
      <c r="F19" s="5"/>
      <c r="G19" s="5">
        <v>2</v>
      </c>
      <c r="H19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8E8D-675C-4F6F-B0B7-6E832642F586}">
  <dimension ref="A1:F13"/>
  <sheetViews>
    <sheetView workbookViewId="0">
      <selection activeCell="F2" sqref="F2"/>
    </sheetView>
  </sheetViews>
  <sheetFormatPr defaultColWidth="8.76953125" defaultRowHeight="26.1" x14ac:dyDescent="0.5"/>
  <cols>
    <col min="1" max="1" width="15.453125" style="10" customWidth="1"/>
    <col min="2" max="2" width="11.2265625" style="10" customWidth="1"/>
    <col min="3" max="3" width="26.2265625" style="10" customWidth="1"/>
    <col min="4" max="4" width="25.81640625" style="10" customWidth="1"/>
    <col min="5" max="6" width="36.6796875" style="10" customWidth="1"/>
    <col min="7" max="7" width="26.81640625" style="10" customWidth="1"/>
    <col min="8" max="16384" width="8.76953125" style="10"/>
  </cols>
  <sheetData>
    <row r="1" spans="1:6" x14ac:dyDescent="1.1000000000000001">
      <c r="A1" s="8" t="s">
        <v>108</v>
      </c>
      <c r="B1" s="8" t="s">
        <v>109</v>
      </c>
      <c r="C1" s="8" t="s">
        <v>110</v>
      </c>
      <c r="D1" s="8" t="s">
        <v>114</v>
      </c>
      <c r="E1" s="8" t="s">
        <v>111</v>
      </c>
      <c r="F1" s="8" t="s">
        <v>123</v>
      </c>
    </row>
    <row r="2" spans="1:6" x14ac:dyDescent="1.1000000000000001">
      <c r="A2" s="11" t="s">
        <v>30</v>
      </c>
      <c r="B2" s="11" t="s">
        <v>29</v>
      </c>
      <c r="C2" s="10" t="s">
        <v>0</v>
      </c>
      <c r="D2" s="12" t="s">
        <v>40</v>
      </c>
      <c r="E2" s="12" t="s">
        <v>70</v>
      </c>
      <c r="F2" s="12"/>
    </row>
    <row r="3" spans="1:6" x14ac:dyDescent="1.1000000000000001">
      <c r="A3" s="13" t="s">
        <v>31</v>
      </c>
      <c r="B3" s="13" t="s">
        <v>71</v>
      </c>
      <c r="C3" s="14" t="s">
        <v>4</v>
      </c>
      <c r="D3" s="15" t="s">
        <v>84</v>
      </c>
      <c r="E3" s="15" t="s">
        <v>72</v>
      </c>
      <c r="F3" s="15"/>
    </row>
    <row r="4" spans="1:6" x14ac:dyDescent="1.1000000000000001">
      <c r="A4" s="11" t="s">
        <v>32</v>
      </c>
      <c r="B4" s="11" t="s">
        <v>71</v>
      </c>
      <c r="C4" s="10" t="s">
        <v>2</v>
      </c>
      <c r="D4" s="12" t="s">
        <v>41</v>
      </c>
      <c r="E4" s="12" t="s">
        <v>73</v>
      </c>
      <c r="F4" s="12"/>
    </row>
    <row r="5" spans="1:6" x14ac:dyDescent="1.1000000000000001">
      <c r="A5" s="13" t="s">
        <v>33</v>
      </c>
      <c r="B5" s="13" t="s">
        <v>71</v>
      </c>
      <c r="C5" s="14" t="s">
        <v>2</v>
      </c>
      <c r="D5" s="15" t="s">
        <v>42</v>
      </c>
      <c r="E5" s="15" t="s">
        <v>74</v>
      </c>
      <c r="F5" s="15"/>
    </row>
    <row r="6" spans="1:6" x14ac:dyDescent="1.1000000000000001">
      <c r="A6" s="11" t="s">
        <v>75</v>
      </c>
      <c r="B6" s="11" t="s">
        <v>76</v>
      </c>
      <c r="C6" s="10" t="s">
        <v>77</v>
      </c>
      <c r="D6" s="12" t="s">
        <v>43</v>
      </c>
      <c r="E6" s="12" t="s">
        <v>70</v>
      </c>
      <c r="F6" s="12"/>
    </row>
    <row r="7" spans="1:6" x14ac:dyDescent="1.1000000000000001">
      <c r="A7" s="13" t="s">
        <v>34</v>
      </c>
      <c r="B7" s="13" t="s">
        <v>71</v>
      </c>
      <c r="C7" s="14" t="s">
        <v>78</v>
      </c>
      <c r="D7" s="15" t="s">
        <v>42</v>
      </c>
      <c r="E7" s="15" t="s">
        <v>77</v>
      </c>
      <c r="F7" s="15"/>
    </row>
    <row r="8" spans="1:6" x14ac:dyDescent="1.1000000000000001">
      <c r="A8" s="11" t="s">
        <v>35</v>
      </c>
      <c r="B8" s="11" t="s">
        <v>71</v>
      </c>
      <c r="C8" s="10" t="s">
        <v>79</v>
      </c>
      <c r="D8" s="12" t="s">
        <v>44</v>
      </c>
      <c r="E8" s="12" t="s">
        <v>73</v>
      </c>
      <c r="F8" s="12"/>
    </row>
    <row r="9" spans="1:6" x14ac:dyDescent="1.1000000000000001">
      <c r="A9" s="13" t="s">
        <v>36</v>
      </c>
      <c r="B9" s="13" t="s">
        <v>76</v>
      </c>
      <c r="C9" s="14" t="s">
        <v>78</v>
      </c>
      <c r="D9" s="15" t="s">
        <v>40</v>
      </c>
      <c r="E9" s="15" t="s">
        <v>77</v>
      </c>
      <c r="F9" s="15"/>
    </row>
    <row r="10" spans="1:6" x14ac:dyDescent="1.1000000000000001">
      <c r="A10" s="11" t="s">
        <v>80</v>
      </c>
      <c r="B10" s="11" t="s">
        <v>71</v>
      </c>
      <c r="C10" s="10" t="s">
        <v>5</v>
      </c>
      <c r="D10" s="12" t="s">
        <v>45</v>
      </c>
      <c r="E10" s="12" t="s">
        <v>81</v>
      </c>
      <c r="F10" s="12"/>
    </row>
    <row r="11" spans="1:6" x14ac:dyDescent="1.1000000000000001">
      <c r="A11" s="13" t="s">
        <v>37</v>
      </c>
      <c r="B11" s="13" t="s">
        <v>82</v>
      </c>
      <c r="C11" s="14" t="s">
        <v>4</v>
      </c>
      <c r="D11" s="15" t="s">
        <v>42</v>
      </c>
      <c r="E11" s="15" t="s">
        <v>83</v>
      </c>
      <c r="F11" s="15"/>
    </row>
    <row r="12" spans="1:6" x14ac:dyDescent="1.1000000000000001">
      <c r="A12" s="11" t="s">
        <v>38</v>
      </c>
      <c r="B12" s="11" t="s">
        <v>71</v>
      </c>
      <c r="C12" s="10" t="s">
        <v>4</v>
      </c>
      <c r="D12" s="12" t="s">
        <v>45</v>
      </c>
      <c r="E12" s="12" t="s">
        <v>73</v>
      </c>
      <c r="F12" s="12"/>
    </row>
    <row r="13" spans="1:6" x14ac:dyDescent="1.1000000000000001">
      <c r="A13" s="13" t="s">
        <v>39</v>
      </c>
      <c r="B13" s="13" t="s">
        <v>82</v>
      </c>
      <c r="C13" s="14" t="s">
        <v>3</v>
      </c>
      <c r="D13" s="15" t="s">
        <v>46</v>
      </c>
      <c r="E13" s="15" t="s">
        <v>74</v>
      </c>
      <c r="F13" s="15"/>
    </row>
  </sheetData>
  <dataValidations count="3">
    <dataValidation showDropDown="1" showInputMessage="1" showErrorMessage="1" sqref="E2:E13" xr:uid="{AB261326-0A14-4C0C-B5C7-924E270980D9}"/>
    <dataValidation type="list" allowBlank="1" showInputMessage="1" showErrorMessage="1" sqref="B2:B13" xr:uid="{B712CE33-E3CC-4245-BD6D-5BFBEF76D628}">
      <formula1>"d6,d8,d10,d12"</formula1>
    </dataValidation>
    <dataValidation showInputMessage="1" showErrorMessage="1" sqref="C2:E13" xr:uid="{0D6AC61F-A705-4A89-9A65-1F306B3CF94E}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monster treasure formulas</vt:lpstr>
      <vt:lpstr>Pathfinder Ability Calculations</vt:lpstr>
      <vt:lpstr>Initatiave Tracker</vt:lpstr>
      <vt:lpstr>PlayerSkillChecker</vt:lpstr>
      <vt:lpstr>Background</vt:lpstr>
      <vt:lpstr>Class Proficiencies</vt:lpstr>
      <vt:lpstr>Racial Bonus's</vt:lpstr>
      <vt:lpstr>Skill Hiearchy</vt:lpstr>
      <vt:lpstr>'Pathfinder Ability Calculations'!Constitution_Ability_Score</vt:lpstr>
      <vt:lpstr>Constitution_Modifier</vt:lpstr>
      <vt:lpstr>'Pathfinder Ability Calculations'!Health_Dice</vt:lpstr>
      <vt:lpstr>'Pathfinder Ability Calculations'!Level</vt:lpstr>
      <vt:lpstr>'Pathfinder Ability Calculations'!Proficiency</vt:lpstr>
      <vt:lpstr>Spell_Attack_Modifier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Williams</dc:creator>
  <cp:lastModifiedBy>Joshua Williams</cp:lastModifiedBy>
  <cp:lastPrinted>2024-08-04T18:50:19Z</cp:lastPrinted>
  <dcterms:created xsi:type="dcterms:W3CDTF">2020-07-17T15:22:54Z</dcterms:created>
  <dcterms:modified xsi:type="dcterms:W3CDTF">2024-11-27T23:22:42Z</dcterms:modified>
</cp:coreProperties>
</file>