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ined_template_vn.csv" sheetId="1" r:id="rId4"/>
  </sheets>
  <definedNames/>
  <calcPr/>
</workbook>
</file>

<file path=xl/sharedStrings.xml><?xml version="1.0" encoding="utf-8"?>
<sst xmlns="http://schemas.openxmlformats.org/spreadsheetml/2006/main" count="9715" uniqueCount="7199">
  <si>
    <t>attributes</t>
  </si>
  <si>
    <t>response</t>
  </si>
  <si>
    <t>translation</t>
  </si>
  <si>
    <t>['K1_1', 'TM1_1', 'R3_0', 'I1_1', 'T1_0']</t>
  </si>
  <si>
    <t>The song's playtime is [T1M213] seconds, and it features a fast [te0mp1o2]. [I1N2S3T4R5U6M7E8N9T0S1] should be included in the music, providing a very smooth and relaxing beat. The [[K01E12Y23]3 k4ey5] gives this music a special emotional quality.</t>
  </si>
  <si>
    <t>['S2_0', 'R3_2', 'I1_0']</t>
  </si>
  <si>
    <t>This particular song by [A1R2T3I4S5T6] diverges from their typical musical patterns, featuring a moderate beat and an absence of [I1N2S3T4R5U6M7E8N9T0S1] in its composition.</t>
  </si>
  <si>
    <t>['K1_1', 'TM1_1', 'R3_1', 'TS1_o', 'T1_2']</t>
  </si>
  <si>
    <t>The use of [[K01E12Y23]3 k4ey5] in this music creates a distinct atmosphere, while its exceptionally energetic beat adds to its unique character. The track has a duration of [T1M213] seconds and is performed at a moderate speed. Additionally, the song's [ti0me1 s2ig3na4tu5re6] is unique, which further contributes to its overall originality.</t>
  </si>
  <si>
    <t>['TS1_o', 'P4_1', 'R3_0', 'I1_1']</t>
  </si>
  <si>
    <t>The music in this song is quite distinctive and offers a unique and memorable listening experience. One of its unusual features is the [ti0me1 s2ig3na4tu5re6], which is out of the norm. Additionally, the pitch range spans [R1A2N3G4E5] [oc0ta1ve2s3], contributing to its distinctiveness. The rhythm is also worth noting, as it is very gentle and relaxing, allowing the listener to unwind and fully appreciate the music. Finally, the sound of the music is created through the skilled use of various instruments, adding to the overall effect of the composition.</t>
  </si>
  <si>
    <t>['R3_0', 'TS1_1']</t>
  </si>
  <si>
    <t>The rhythm in this song is very gentle and relaxing, and it is played in the [[T01I12M23E34_45S56I67G78N89A90T01U12R23E34]4 t5im6e 7si8gn9at0ur1e2]. This [ti0me1 s2ig3na4tu5re6] determines the number of beats per measure and helps to establish the song's overall feel and structure. Together, the gentle rhythm and the specific [ti0me1 s2ig3na4tu5re6] create a soothing musical experience that can be enjoyed by listeners.</t>
  </si>
  <si>
    <t>['TM1_1', 'R3_2']</t>
  </si>
  <si>
    <t>This song has a duration of [T1M213] seconds and features a consistent and moderate beat throughout its length.</t>
  </si>
  <si>
    <t>['T1_2', 'P4_1', 'K1_1', 'TM1_1']</t>
  </si>
  <si>
    <t>The song is performed at a moderate speed with a pitch range that is within [R1A2N3G4E5] [oc0ta1ve2s3]. Its use of the [[K01E12Y23]3 k4ey5] creates a distinct atmosphere. The running time of the song is [T1M213] seconds.</t>
  </si>
  <si>
    <t>['P4_1', 'K1_1', 'TM1_1', 'R3_1', 'I1_1', 'TS1_1', 'T1_2', 'S4_1']</t>
  </si>
  <si>
    <t>This music offers a diverse and dynamic listening experience with a pitch range spanning [R1A2N3G4E5] [oc0ta1ve2s3]. The [[K01E12Y23]3 k4ey5] provides a powerful and memorable sound, complemented by the highly intense rhythm and the use of [I1N2S3T4R5U6M7E8N9T0S1] in the musical composition. The [[T01I12M23E34_45S56I67G78N89A90T01U12R23E34]4 t5im6e 7si8gn9at0ur1e2] is used in the song, which has a runtime of [T1M213] seconds and is played at a moderate pace. The music is steeped in the traditions of [G1E2N3R4E5] style, making for a compelling and engaging musical experience.</t>
  </si>
  <si>
    <t>['P4_1', 'K1_1', 'TM1_1', 'R3_1', 'I1_1', 'TS1_o', 'T1_2', 'EM1_1', 'B1_1']</t>
  </si>
  <si>
    <t>This music is composed in the [[K01E12Y23]3 k4ey5] and its pitch range is within [R1A2N3G4E5] [oc0ta1ve2s3]. It is [T1M213] seconds long with a moderately-paced rhythm that exudes high energy. The music is intended to feature [I1N2S3T4R5U6M7E8N9T0S1] and is composed in a non-typical [[T01I12M23E34_45S56I67G78N89A90T01U12R23E34]4 t5im6e 7si8gn9at0ur1e2] with [[N01U12M23_34B45A56R67S78]8 b9ar0s1] in its composition. The overall emotion radiating from this song is [E1M2O3T4I5O6N7].</t>
  </si>
  <si>
    <t>['P4_1', 'K1_1', 'TM1_1', 'R3_2', 'I1_1', 'TS1_1', 'T1_2', 'EM1_1']</t>
  </si>
  <si>
    <t>The music's limited pitch range of [R1A2N3G4E5] [oc0ta1ve2s3] allows for a greater emphasis on the nuances of tone and phrasing, while its use of [[K01E12Y23]3 k4ey5] creates a distinct atmosphere. With a playtime of [T1M213] seconds, the song's rhythm is neither too fast nor too slow. Brought to life through the use of [I1N2S3T4R5U6M7E8N9T0S1], the music features a [T1I2M3E4_5S6I7G8N9A0T1U2R3E4] meter and is performed at a moderate speed. Overall, the music evokes [E1M2O3T4I5O6N7] in nature.</t>
  </si>
  <si>
    <t>['EM1_1', 'TM1_1', 'TS1_o']</t>
  </si>
  <si>
    <t>This track runs for [T1M213] seconds and features an unusual [ti0me1 s2ig3na4tu5re6]. The music has a [E1M2O3T4I5O6N7] feeling, which is enhanced by the unique rhythm. Despite the unconventional [ti0me1 s2ig3na4tu5re6], the song maintains a cohesive structure and the use of complex rhythms adds an extra layer of interest to the overall sound.</t>
  </si>
  <si>
    <t>['EM1_1']</t>
  </si>
  <si>
    <t>The type of music that someone listens to is often defined by the emotions that they want to feel or the mood that they are currently in. For instance, if someone is feeling sad, they may choose to listen to slow, melancholic music that can evoke feelings of empathy and introspection. On the other hand, if someone is feeling energetic and upbeat, they may opt for faster-paced, lively music that can make them feel more active and motivated. Ultimately, the emotion that music evokes can vary depending on the individual listener and their unique preferences and circumstances.</t>
  </si>
  <si>
    <t>['TS1_1', 'P4_1', 'I1_1']</t>
  </si>
  <si>
    <t>The [[T01I12M23E34_45S56I67G78N89A90T01U12R23E34]4 t5im6e 7si8gn9at0ur1e2] is used in the music, while the use of a specific pitch range of [R1A2N3G4E5] [oc0ta1ve2s3] creates a cohesive and unified sound throughout the musical piece. The [I1N2S3T4R5U6M7E8N9T0S1] further contribute to the musical composition, blending in seamlessly to produce a complete and harmonious work. By combining these elements, the music achieves a distinct and memorable character that resonates with listeners.</t>
  </si>
  <si>
    <t>['EM1_1', 'R3_0']</t>
  </si>
  <si>
    <t>The music of this song radiates [E1M2O3T4I5O6N7] and the rhythm is also very comforting. Together, they create a powerful combination that can soothe and uplift the listener. The way the melody and beat work together can create a sense of balance and harmony that can help to reduce stress and anxiety. Whether you're listening to this song for the first time or have heard it many times before, its ability to evoke emotions and provide comfort is undeniable.</t>
  </si>
  <si>
    <t>['T1_0', 'EM1_1']</t>
  </si>
  <si>
    <t>The [te0mp1o2] of this song is rapid, and the music is [E1M2O3T4I5O6N7] in nature. The fast pace of the song, combined with its emotional quality, creates a powerful and intense listening experience. The rapid [te0mp1o2] may convey a sense of urgency or excitement, while the emotional content of the music can evoke feelings of joy, sadness, anger, or a range of other emotions. Overall, the combination of [te0mp1o2] and emotion in this song creates a dynamic and memorable musical performance.</t>
  </si>
  <si>
    <t>['T1_0', 'P4_1', 'K1_1']</t>
  </si>
  <si>
    <t>The musical piece is played at a fast rate, with the use of a specific pitch range of [R1A2N3G4E5] [oc0ta1ve2s3] creating a cohesive and unified sound. Additionally, the use of the [[K01E12Y23]3 k4ey5] in this music adds to its powerful and memorable sound.</t>
  </si>
  <si>
    <t>['TM1_1', 'I1_0']</t>
  </si>
  <si>
    <t>This song has a duration of [T1M213] seconds and does not feature any [I1N2S3T4R5U6M7E8N9T0S1].</t>
  </si>
  <si>
    <t>['K1_1', 'EM1_1', 'R3_1', 'I1_1']</t>
  </si>
  <si>
    <t>The music in question is defined by a specific emotion that is enhanced by the use of the [ke0y1]. The rhythm in the song is incredibly powerful, and the use of particular instruments is vital to its overall sound. The combination of these elements gives the music a special emotional quality that sets it apart from other compositions.</t>
  </si>
  <si>
    <t>['P4_1', 'K1_1', 'TM1_1', 'R3_2', 'T1_0', 'S4_0', 'B1_1']</t>
  </si>
  <si>
    <t>The music's limited pitch range of [R1A2N3G4E5] [oc0ta1ve2s3] allows for a greater emphasis on the nuances of tone and phrasing. It is composed in the [[K01E12Y23]3 k4ey5] and has a duration of [T1M213] seconds. With a calm and moderate rhythm, the music maintains a quick [te0mp1o2]. Although not a prime example of the typical [G1E2N3R4E5] style, this song spans [[N01U12M23_34B45A56R67S78]8 b9ar0s1] in length.</t>
  </si>
  <si>
    <t>['TM1_1', 'R3_0', 'TS1_o', 'I1_0', 'EM1_1']</t>
  </si>
  <si>
    <t>This song plays for [T1M213] seconds and features an unusual [ti0me1 s2ig3na4tu5re6]. The beat in this song is very tranquilizing, and [I1N2S3T4R5U6M7E8N9T0S1] are notably absent. The music is defined by [E1M2O3T4I5O6N7], creating a unique and distinctive listening experience. Despite the lack of traditional instrumentation, the song manages to captivate listeners with its calming and evocative sound.</t>
  </si>
  <si>
    <t>['P4_1', 'K1_1', 'TM1_1', 'R3_2', 'I1_0', 'TS1_1', 'T1_2', 'S4_0']</t>
  </si>
  <si>
    <t>The compact pitch range of [R1A2N3G4E5] [oc0ta1ve2s3] results in a focused and impactful musical performance, while the [[K01E12Y23]3 k4ey5] gives this music a special emotional quality. With a playtime of [T1M213] seconds, the song maintains a steady and moderate rhythm. Its arrangement deliberately omits the use of [I1N2S3T4R5U6M7E8N9T0S1], and the music is based on a [[T01I12M23E34_45S56I67G78N89A90T01U12R23E34]4 t5im6e 7si8gn9at0ur1e2]. Overall, this moderate-speed composition defies the typical musical conventions of [G1E2N3R4E5] style.</t>
  </si>
  <si>
    <t>['T1_2', 'K1_1', 'B1_1']</t>
  </si>
  <si>
    <t>The song, which follows a structure of [[N01U12M23_34B45A56R67S78]8 b9ar0s1], moves at a moderate speed. What adds a unique flavor to this music is the [[K01E12Y23]3 k4ey5].</t>
  </si>
  <si>
    <t>['TS1_1', 'S4_0', 'R3_2', 'I1_1']</t>
  </si>
  <si>
    <t>The [[T01I12M23E34_45S56I67G78N89A90T01U12R23E34]4 t5im6e 7si8gn9at0ur1e2] is used in the music, which has a consistent and moderate beat. However, despite the rhythmic foundation, this music does not embody the essence of [G1E2N3R4E5] genre. The musical performance employs [I1N2S3T4R5U6M7E8N9T0S1] to create a sound that is distinct from the typical characteristics of the genre.</t>
  </si>
  <si>
    <t>['P4_1', 'TM1_1', 'TS1_1', 'S4_0', 'B1_1']</t>
  </si>
  <si>
    <t>The music's limited pitch range of [R1A2N3G4E5] [oc0ta1ve2s3] allows for a greater emphasis on the nuances of tone and phrasing. The track lasts for [T1M213] seconds, and its meter is [T1I2M3E4_5S6I7G8N9A0T1U2R3E4]. Although this music is not a true representation of the typical [G1E2N3R4E5] genre, it showcases [[N01U12M23_34B45A56R67S78]8 b9ar0s1] throughout the song.</t>
  </si>
  <si>
    <t>['P4_1', 'K1_1', 'TM1_1', 'R3_0', 'I1_1', 'TS1_o', 'T1_0', 'S4_1']</t>
  </si>
  <si>
    <t>The musical piece showcases a unique and resonant sound with its use of the [[K01E12Y23]3 k4ey5] and a pitch range within [R1A2N3G4E5] [oc0ta1ve2s3]. This [T1M213]-second song features lulling beats and prominently features [I1N2S3T4R5U6M7E8N9T0S1]. Employing a non-standard [ti0me1 s2ig3na4tu5re6 o7f 8[T91I02M13E24_35S46I57G68N79A80T91U02R13E24]3] and a brisk [te0mp1o2], the song's sound is heavily influenced by the [G1E2N3R4E5] genre.</t>
  </si>
  <si>
    <t>['P4_1', 'K1_1']</t>
  </si>
  <si>
    <t>This music utilizes a limited pitch range of [R1A2N3G4E5] [oc0ta1ve2s3], which enables a greater focus on the subtleties of tone and phrasing. Additionally, the use of the [[K01E12Y23]3 k4ey5] contributes to a rich and dynamic sonic palette.</t>
  </si>
  <si>
    <t>['P4_1', 'K1_1', 'TM1_1', 'R3_0', 'I1_1', 'TS1_1', 'I4_0', 'T1_1']</t>
  </si>
  <si>
    <t>This music is characterized by its limited pitch range of [R1A2N3G4E5] [oc0ta1ve2s3], which allows for a greater emphasis on the nuances of tone and phrasing. The use of the [[K01E12Y23]3 k4ey5] in this music provides a powerful and memorable sound that is complemented by the calming and soothing beat, as the song plays for [T1M213] seconds. The music is brought to life through the use of [I1N2S3T4R5U6M7E8N9T0S1], while the meter of the music is [T1I2M3E4_5S6I7G8N9A0T1U2R3E4]. It's worth noting that the melody track does not incorporate the use of [I1N2S3T4R5U6M7E8N9T0]. Despite its slow pace, this music has a unique and distinct quality that is sure to captivate its listeners.</t>
  </si>
  <si>
    <t>[]</t>
  </si>
  <si>
    <t>I went to the store to buy some groceries. While I was there, I ran into an old friend from college. We chatted for a while and caught up on each other's lives. It was really nice to see them again. After our conversation, I finished up my shopping and headed home.</t>
  </si>
  <si>
    <t>['P4_1', 'K1_1', 'TM1_1', 'R3_2', 'I1_0', 'TS1_o', 'T1_1', 'EM1_1']</t>
  </si>
  <si>
    <t>With a pitch range spanning [R1A2N3G4E5] [oc0ta1ve2s3], this music offers a diverse and dynamic listening experience. Its use of [[K01E12Y23]3 k4ey5] creates a distinct atmosphere, while the song's runtime of [T1M213] seconds allows for an immersive experience. The rhythm of the music is neither too fast nor too slow, and [I1N2S3T4R5U6M7E8N9T0S1] are not featured, contributing to its unique composition. Defying conventional [ti0me1 s2ig3na4tu5re6]s with [T1I2M3E4_5S6I7G8N9A0T1U2R3E4], this song is played at a leisurely pace, projecting a [E1M2O3T4I5O6N7] that captivates the audience.</t>
  </si>
  <si>
    <t>['EM1_1', 'B1_1', 'R3_0']</t>
  </si>
  <si>
    <t>This music project evokes a strong sense of emotion. The song comprises of [[N01U12M23_34B45A56R67S78]8 b9ar0s1] and features a very peaceful beat that contributes to its overall calming effect.</t>
  </si>
  <si>
    <t>['TS1_o', 'B1_1', 'I1_1']</t>
  </si>
  <si>
    <t>The musical composition being referred to features an unconventional [ti0me1 s2ig3na4tu5re6]. Additionally, it consists of approximately [[N01U12M23_34B45A56R67S78]8 b9ar0s1]. In terms of instrumentation, [I1N2S3T4R5U6M7E8N9T0S1] are utilized in the performance of this piece.</t>
  </si>
  <si>
    <t>['K1_1', 'TM1_1', 'R3_2', 'I1_1', 'EM1_1']</t>
  </si>
  <si>
    <t>This music conveys a unique and resonant sound with its use of [K1E2Y3]. It has a runtime of [T1M213] seconds and a moderate beat that is easy to follow. To enhance the sound, [I1N2S3T4R5U6M7E8N9T0S1] should be included in the music. Overall, this music projects [E1M2O3T4I5O6N7], which creates a powerful and moving listening experience.</t>
  </si>
  <si>
    <t>['TS1_1', 'P4_1', 'R3_1', 'I1_1']</t>
  </si>
  <si>
    <t>The music has a [ti0me1 s2ig3na4tu5re6 o7f 8[T91I02M13E24_35S46I57G68N79A80T91U02R13E24]3] and features a compact pitch range of [R1A2N3G4E5] [oc0ta1ve2s3], resulting in a focused and impactful musical performance. The rhythm in this song is extremely invigorating, and [I1N2S3T4R5U6M7E8N9T0S1] play an important role in the music, adding to the overall texture and energy of the piece. Together, these elements create a dynamic and memorable musical experience for the listener.</t>
  </si>
  <si>
    <t>['P4_1', 'K1_1', 'TM1_1', 'R3_1', 'I1_0', 'TS1_1', 'T1_1', 'S4_0', 'B1_1']</t>
  </si>
  <si>
    <t>This music's pitch range of [R1A2N3G4E5] [oc0ta1ve2s3] offers a unique and memorable listening experience, while its choice of [[K01E12Y23]3 k4ey5] results in a captivating and memorable experience. The track is [T1M213] seconds in length and features an incredibly stimulating rhythm. Devoid of [I1N2S3T4R5U6M7E8N9T0S1], the music is in [T1I2M3E4_5S6I7G8N9A0T1U2R3E4] and played at a low [te0mp1o2]. It breaks away from the traditions of [G1E2N3R4E5] style, and its length spans around [[N01U12M23_34B45A56R67S78]8 b9ar0s1].</t>
  </si>
  <si>
    <t>['T1_1', 'B1_1', 'TM1_1']</t>
  </si>
  <si>
    <t>This song has a slow rhythm and consists of [[N01U12M23_34B45A56R67S78]8 b9ar0s1] throughout its length, which is [T1M213] seconds.</t>
  </si>
  <si>
    <t>['P4_1', 'TM1_1', 'TS1_o', 'I1_1', 'I4_1']</t>
  </si>
  <si>
    <t>The compact pitch range of [R1A2N3G4E5] [oc0ta1ve2s3] provides a focused and impactful musical performance, complementing the [I1N2S3T4R5U6M7E8N9T0S1] that create the song's sound. [I1N2S3T4R5U6M7E8N9T0] is the primary instrument used for the melody track. The song has an atypical [[T01I12M23E34_45S56I67G78N89A90T01U12R23E34]4 t5im6e 7si8gn9at0ur1e2], and it runs for [T1M213] seconds.</t>
  </si>
  <si>
    <t>['P4_1', 'K1_1', 'TM1_1', 'R3_0', 'I1_1', 'TS1_o', 'T1_0', 'S4_0']</t>
  </si>
  <si>
    <t>The music's limited pitch range of [R1A2N3G4E5] [oc0ta1ve2s3] allows for a greater emphasis on the nuances of tone and phrasing, while its use of [[K01E12Y23]3 k4ey5] creates a distinct atmosphere. With a running time of [T1M213] seconds, the song's rhythm is very gentle and relaxing, enriched by the presence of [I1N2S3T4R5U6M7E8N9T0S1]. It does not conform to a common [ti0me1 s2ig3na4tu5re6 o7f 8[T91I02M13E24_35S46I57G68N79A80T91U02R13E24]3], yet it remains fast-paced and does not possess the defining characteristics of [G1E2N3R4E5] style.</t>
  </si>
  <si>
    <t>['P4_1', 'K1_1', 'TM1_1', 'TS1_1', 'T1_1', 'S4_1']</t>
  </si>
  <si>
    <t>The song, a prime example of the [G1E2N3R4E5] genre, has a pitch range within [R1A2N3G4E5] [oc0ta1ve2s3]. The [[K01E12Y23]3 k4ey5] gives this music a special emotional quality, while the song itself is [T1M213] seconds in length. With a slow rhythm, the meter of the music is [T1I2M3E4_5S6I7G8N9A0T1U2R3E4].</t>
  </si>
  <si>
    <t>['P4_1', 'K1_1', 'TM1_1', 'R3_0', 'I1_0', 'TS1_o', 'T1_1', 'EM1_1']</t>
  </si>
  <si>
    <t>The use of a specific pitch range of [R1A2N3G4E5] [oc0ta1ve2s3] creates a cohesive and unified sound throughout the musical piece, while the [[K01E12Y23]3 k4ey5] adds a unique flavor. With a duration of [T1M213] seconds, the song maintains a very relaxing [te0mp1o2]. Notably absent are [I1N2S3T4R5U6M7E8N9T0S1], allowing for a distinct atmosphere. The [ti0me1 s2ig3na4tu5re6] of this irregularly timed song, [T1I2M3E4_5S6I7G8N9A0T1U2R3E4], contributes to its relaxed [te0mp1o2]. Overall, this music is characterized by [E1M2O3T4I5O6N7].</t>
  </si>
  <si>
    <t>['P4_1', 'K1_1', 'TM1_1', 'R3_0', 'I1_1', 'TS1_1', 'T1_2', 'S4_1']</t>
  </si>
  <si>
    <t>The musical piece is a [G1E2N3R4E5]-influenced track that showcases a pitch range within [R1A2N3G4E5] [oc0ta1ve2s3]. The music's emotional quality is heightened by its [[K01E12Y23]3 k4ey5] signature, which gives it a special and distinct character. At [T1M213] seconds long, the song features a calming and soothing beat that is further enriched by the addition of [I1N2S3T4R5U6M7E8N9T0S1]. The music's [ti0me1 s2ig3na4tu5re6] is [T1I2M3E4_5S6I7G8N9A0T1U2R3E4], and it is performed at a moderate speed that complements its overall style. Together, all these elements create a unique and memorable musical composition.</t>
  </si>
  <si>
    <t>The pitch range of [R1A2N3G4E5] [oc0ta1ve2s3] in this music offers a unique and memorable listening experience. The use of [[K01E12Y23]3 k4ey5] also creates a rich and dynamic sonic palette. Together, these elements make for an engaging musical composition that is sure to captivate the audience. Whether you're a music enthusiast or simply enjoy good tunes, this music's combination of pitch range and [ke0y1] creates an exciting and dynamic listening experience.</t>
  </si>
  <si>
    <t>['P4_1', 'K1_1', 'TM1_1', 'R3_1', 'I1_1', 'TS1_o', 'T1_0', 'EM1_1', 'B1_1']</t>
  </si>
  <si>
    <t>The musical piece is a [T1M213]-second-long song that showcases a pitch range within [R1A2N3G4E5] [oc0ta1ve2s3]. It is in the [[K01E12Y23]3 k4ey5], providing a powerful and memorable sound. The rhythm in this song is very pronounced, with the music being given its sound through [I1N2S3T4R5U6M7E8N9T0S1]. This song's [ti0me1 s2ig3na4tu5re6] is unique, with [T1I2M3E4_5S6I7G8N9A0T1U2R3E4] being utilized. It is performed quickly and is [E1M2O3T4I5O6N7] in nature, consisting of [[N01U12M23_34B45A56R67S78]8 b9ar0s1].</t>
  </si>
  <si>
    <t>['P4_1', 'R3_1', 'TS1_o', 'I1_0', 'S4_1', 'B1_1']</t>
  </si>
  <si>
    <t>The musical piece showcases a pitch range within [R1A2N3G4E5] [oc0ta1ve2s3] and has a very fast-paced [te0mp1o2]. It does not conform to a common [ti0me1 s2ig3na4tu5re6 o7f 8[T91I02M13E24_35S46I57G68N79A80T91U02R13E24]3] and has chosen not to incorporate [I1N2S3T4R5U6M7E8N9T0S1]. With unmistakable [G1E2N3R4E5] character, the music consists of [[N01U12M23_34B45A56R67S78]8 b9ar0s1] in total.</t>
  </si>
  <si>
    <t>['P4_1', 'T1_1', 'S4_0', 'TS1_1']</t>
  </si>
  <si>
    <t>The use of a specific pitch range of [R1A2N3G4E5] [oc0ta1ve2s3] creates a cohesive and unified sound throughout the musical piece, despite the fact that the song is sluggish and does not conform to the usual standards of the [G1E2N3R4E5] genre. The [ti0me1 s2ig3na4tu5re6] of the music is [T1I2M3E4_5S6I7G8N9A0T1U2R3E4].</t>
  </si>
  <si>
    <t>['EM1_1', 'B1_1', 'R3_1']</t>
  </si>
  <si>
    <t>This song has a very fast and lively rhythm that gives it an [E1M2O3T4I5O6N7] feeling. Its structure follows [[N01U12M23_34B45A56R67S78]8 b9ar0s1], creating a cohesive and structured composition. Overall, the combination of the upbeat [te0mp1o2] and the well-defined structure make for an energetic and engaging musical experience.</t>
  </si>
  <si>
    <t>['P4_1', 'K1_1', 'TM1_1', 'R3_2', 'I1_0', 'TS1_1', 'T1_0', 'S4_0']</t>
  </si>
  <si>
    <t>The pitch range of [R1A2N3G4E5] [oc0ta1ve2s3] adds a distinctive character to the music, emphasizing its emotional depth, while its use of [[K01E12Y23]3 k4ey5] conveys a unique and resonant sound. With a length of [T1M213] seconds, this song features a moderate beat and an arrangement that intentionally omits the use of [I1N2S3T4R5U6M7E8N9T0S1]. The [ti0me1 s2ig3na4tu5re6] of the music is [T1I2M3E4_5S6I7G8N9A0T1U2R3E4], and it moves at a rapid rate. However, it's important to note that this music is not a true representation of the typical [G1E2N3R4E5] genre.</t>
  </si>
  <si>
    <t>['P4_1', 'K1_1', 'TM1_1', 'R3_0', 'EM1_1', 'B1_1']</t>
  </si>
  <si>
    <t>The pitch range of [R1A2N3G4E5] [oc0ta1ve2s3] adds a distinctive character to the music, emphasizing its emotional depth, while the [[K01E12Y23]3 k4ey5] provides a powerful and memorable sound. With a runtime of [T1M213] seconds, this song features a gentle and calming beat, filled with [E1M2O3T4I5O6N7], and spans [[N01U12M23_34B45A56R67S78]8 b9ar0s1].</t>
  </si>
  <si>
    <t>['T1_0', 'K1_1', 'B1_1', 'I1_1']</t>
  </si>
  <si>
    <t>The music that is being played is at a high [te0mp1o2] and is in the [[K01E12Y23]3 k4ey5], which gives it a special emotional quality. This song has roughly [[N01U12M23_34B45A56R67S78]8 b9ar0s1]. To properly play the music, [I1N2S3T4R5U6M7E8N9T0S1] should be included in the arrangement.</t>
  </si>
  <si>
    <t>['K1_1', 'R3_1', 'I1_0', 'T1_2', 'B1_1']</t>
  </si>
  <si>
    <t>This music's use of [[K01E12Y23]3 k4ey5] creates a rich and dynamic sonic palette, while the energetic beat drives the song forward. The absence of [I1N2S3T4R5U6M7E8N9T0S1] contributes to its unique sound. Played at a moderate [te0mp1o2], the song encompasses [[N01U12M23_34B45A56R67S78]8 b9ar0s1], showcasing its carefully crafted composition.</t>
  </si>
  <si>
    <t>['P4_1', 'K1_1', 'TM1_1', 'R3_2', 'I1_0', 'TS1_o', 'T1_0', 'EM1_1']</t>
  </si>
  <si>
    <t>This [T1M213]-second-long song offers a unique and memorable listening experience with its pitch range of [R1A2N3G4E5] [oc0ta1ve2s3]. The use of [[K01E12Y23]3 k4ey5] creates a rich and dynamic sonic palette, while the rhythm remains relaxed and moderate. You won't hear any [I1N2S3T4R5U6M7E8N9T0S1] in this unconventional [ti0me1 s2ig3na4tu5re6] [T1I2M3E4_5S6I7G8N9A0T1U2R3E4]. Despite its fast rate, the music evokes [E1M2O3T4I5O6N7] in nature.</t>
  </si>
  <si>
    <t>['P4_1', 'K1_1', 'TM1_1', 'R3_0', 'TS1_1', 'T1_2', 'EM1_1', 'B1_1']</t>
  </si>
  <si>
    <t>This music is composed in the [[K01E12Y23]3 k4ey5] with a compact pitch range of [R1A2N3G4E5] [oc0ta1ve2s3], resulting in a focused and impactful musical performance. The track has a duration of [T1M213] seconds and features a very soft and smooth rhythm, set in [T1I2M3E4_5S6I7G8N9A0T1U2R3E4] with a moderate speed. The music is imbued with [E1M2O3T4I5O6N7], and its length is determined by [[N01U12M23_34B45A56R67S78]8 b9ar0s1]. Overall, this song creates a powerful emotional experience through its carefully crafted composition and execution.</t>
  </si>
  <si>
    <t>['TM1_1', 'R3_0', 'TS1_o', 'T1_1', 'EM1_1', 'B1_1']</t>
  </si>
  <si>
    <t>This song lasts [T1M213] seconds and has a very gentle and relaxing rhythm. Its [ti0me1 s2ig3na4tu5re6] deviates from the norm, yet the song moves gently, expressing [E1M2O3T4I5O6N7]. In total, [[N01U12M23_34B45A56R67S78]8 b9ar0s1] make up this musical composition.</t>
  </si>
  <si>
    <t>['R3_0', 'I1_0']</t>
  </si>
  <si>
    <t>The song with a very peaceful beat has deliberately excluded instruments.</t>
  </si>
  <si>
    <t>['P4_1', 'K1_1', 'TM1_1', 'R3_1', 'I1_0', 'TS1_o', 'T1_0', 'EM1_1']</t>
  </si>
  <si>
    <t>The musical piece I am describing showcases a pitch range within [R1A2N3G4E5] [oc0ta1ve2s3] and is composed in the [[K01E12Y23]3 k4ey5]. It has a running time of [T1M213] seconds and a really intense [te0mp1o2]. [I1N2S3T4R5U6M7E8N9T0S1] are not included in the instrumentation of this song. An unusual [ti0me1 s2ig3na4tu5re6] [T1I2M3E4_5S6I7G8N9A0T1U2R3E4] is utilized, and the beat is fast-paced. The overall emotional vibe of the music radiates [E1M2O3T4I5O6N7].</t>
  </si>
  <si>
    <t>['P4_1']</t>
  </si>
  <si>
    <t>The pitch range of a musical instrument is determined by the highest and lowest notes it can produce. This range varies depending on the type of instrument. For example, a piano has a wider range than a guitar. The pitch range can also be expressed in terms of [oc0ta1ve2s3], which are a series of eight notes. The size of the pitch range is important because it affects the variety of musical phrases and melodies that can be played on the instrument. Typically, the pitch range of a musical instrument falls within a specific range, which is usually expressed as a certain number of [oc0ta1ve2s3]. Therefore, the pitch range of an instrument can be described as being within a particular range of [oc0ta1ve2s3], such as [R1A2N3G4E5] [oc0ta1ve2s3].</t>
  </si>
  <si>
    <t>['T1_0', 'I1_1']</t>
  </si>
  <si>
    <t>This music has a rapid [te0mp1o2] and is given its sound through instruments.</t>
  </si>
  <si>
    <t>['TS1_1', 'EM1_1', 'I1_1']</t>
  </si>
  <si>
    <t>The music, following a [T1I2M3E4_5S6I7G8N9A0T1U2R3E4] meter, effectively conveys [E1M2O3T4I5O6N7] by employing a vital use of [I1N2S3T4R5U6M7E8N9T0S1].</t>
  </si>
  <si>
    <t>['TM1_1', 'B1_1', 'R3_2']</t>
  </si>
  <si>
    <t>This track is [T1M213] seconds long and progresses over [[N01U12M23_34B45A56R67S78]8 b9ar0s1]. The [te0mp1o2] of the song is in the middle range.</t>
  </si>
  <si>
    <t>['P4_1', 'K1_1', 'TM1_1', 'R3_2', 'I1_1', 'TS1_1', 'T1_0', 'S4_0', 'B1_1']</t>
  </si>
  <si>
    <t>This music offers a unique and memorable listening experience with its pitch range of [R1A2N3G4E5] [oc0ta1ve2s3] and powerful sound in the [[K01E12Y23]3 k4ey5]. With a runtime of [T1M213] seconds, the song's moderate and enjoyable [te0mp1o2] creates an immersive experience. The use of vital [I1N2S3T4R5U6M7E8N9T0S1] adds depth to the music, while its meter in [T1I2M3E4_5S6I7G8N9A0T1U2R3E4] and rapid pace contribute to its energetic performance. Although not firmly rooted in the traditions of the [G1E2N3R4E5] genre, this song spans approximately [[N01U12M23_34B45A56R67S78]8 b9ar0s1], captivating listeners throughout.</t>
  </si>
  <si>
    <t>['R3_2', 'I1_0']</t>
  </si>
  <si>
    <t>The beat of this song is moderate and you won't find any instruments in it.</t>
  </si>
  <si>
    <t>['P4_1', 'K1_1', 'TM1_1', 'R3_1', 'I1_1', 'TS1_o', 'T1_0', 'EM1_1']</t>
  </si>
  <si>
    <t>The use of a specific pitch range of [R1A2N3G4E5] [oc0ta1ve2s3] creates a cohesive and unified sound throughout the musical piece, while the [[K01E12Y23]3 k4ey5] gives this music a special emotional quality. With a duration of [T1M213] seconds, the song showcases a very fast and lively rhythm, enriched by the presence of [I1N2S3T4R5U6M7E8N9T0S1]. The [ti0me1 s2ig3na4tu5re6] of this song is not usual, marked by [T1I2M3E4_5S6I7G8N9A0T1U2R3E4], as it moves at a rapid rate, allowing the music to express [E1M2O3T4I5O6N7].</t>
  </si>
  <si>
    <t>['K1_1', 'TM1_1', 'R3_1', 'I1_0', 'TS1_o', 'T1_1', 'EM1_1', 'B1_1']</t>
  </si>
  <si>
    <t>This [T1M213]-second-long song is composed in the [[K01E12Y23]3 k4ey5], featuring a pronounced rhythm and instrumentation that excludes [I1N2S3T4R5U6M7E8N9T0S1]. The [ti0me1 s2ig3na4tu5re6] used in this song is not ordinary, and it comprises [[N01U12M23_34B45A56R67S78]8 b9ar0s1], contributing to the music's sluggish nature. The overall emotion of the song is characterized by [E1M2O3T4I5O6N7].</t>
  </si>
  <si>
    <t>['P4_1', 'R3_1', 'T1_2', 'EM1_1', 'B1_1']</t>
  </si>
  <si>
    <t>The musical piece spans [[N01U12M23_34B45A56R67S78]8 b9ar0s1] and showcases a pitch range within [R1A2N3G4E5] [oc0ta1ve2s3]. The beat is very forceful while the pace of the song is moderate. Through its composition, the music effectively conveys [E1M2O3T4I5O6N7].</t>
  </si>
  <si>
    <t>['TS1_o', 'P4_1', 'R3_2', 'I1_1']</t>
  </si>
  <si>
    <t>This song features an unusual [ti0me1 s2ig3na4tu5re6], while its limited pitch range of [R1A2N3G4E5] [oc0ta1ve2s3] allows for a greater emphasis on the nuances of tone and phrasing. The musical performance utilizes [I1N2S3T4R5U6M7E8N9T0S1] and has a moderate [te0mp1o2].</t>
  </si>
  <si>
    <t>['P4_1', 'K1_1', 'TM1_1', 'R3_1', 'I1_1', 'T1_1', 'S4_0']</t>
  </si>
  <si>
    <t>The musical piece showcases a pitch range within [R1A2N3G4E5] [oc0ta1ve2s3], while [[K01E12Y23]3 k4ey5] gives this music a special emotional quality. With a duration of [T1M213] seconds, the song's [te0mp1o2] is really intense, complemented by the utilization of [I1N2S3T4R5U6M7E8N9T0S1] in the musical performance. Despite having a slow rhythm, the song deviates from the typical sound of the [G1E2N3R4E5] style.</t>
  </si>
  <si>
    <t>['T1_0', 'TM1_1', 'S4_0', 'TS1_1']</t>
  </si>
  <si>
    <t>The song, which runs for [T1M213] seconds, is played at a fast rate and has a [ti0me1 s2ig3na4tu5re6 o7f 8[T91I02M13E24_35S46I57G68N79A80T91U02R13E24]3]. However, it is not evocative of the classic [G1E2N3R4E5] sound.</t>
  </si>
  <si>
    <t>['K1_1', 'TM1_1', 'R3_2', 'TS1_1', 'I1_0', 'T1_0', 'EM1_1']</t>
  </si>
  <si>
    <t>The [[K01E12Y23]3 k4ey5] in this music provides a powerful and memorable sound, and the track runs for [T1M213] seconds. The beat of this song is moderate and easy to follow, while the [ti0me1 s2ig3na4tu5re6] of the music is [T1I2M3E4_5S6I7G8N9A0T1U2R3E4]. [I1N2S3T4R5U6M7E8N9T0S1] are not a part of the instrumentation in this song, which is characterized by its high-[te0mp1o2] and [E1M2O3T4I5O6N7].</t>
  </si>
  <si>
    <t>['P4_1', 'K1_1', 'TM1_1', 'R3_0', 'I1_1', 'TS1_1', 'T1_1', 'EM1_1']</t>
  </si>
  <si>
    <t>The compact pitch range of [R1A2N3G4E5] [oc0ta1ve2s3] results in a focused and impactful musical performance, complemented by the choice of [[K01E12Y23]3 k4ey5], which creates a captivating and memorable experience. With a length of [T1M213] seconds, the song takes its time, allowing for a very meditative beat to emerge. This composition showcases the featured [I1N2S3T4R5U6M7E8N9T0S1], while adhering to the meter of [T1I2M3E4_5S6I7G8N9A0T1U2R3E4]. Overall, the music's low-speed nature and its defined emotion combine to create a distinct and immersive musical journey.</t>
  </si>
  <si>
    <t>['T1_2', 'EM1_1', 'R3_0']</t>
  </si>
  <si>
    <t>This song has a moderate [te0mp1o2], yet its music projects a strong emotion that is palpable. Despite the [te0mp1o2], the rhythm of this song is very mellow and calming, adding to its emotional depth and making it a unique musical experience.</t>
  </si>
  <si>
    <t>['P4_1', 'K1_1', 'TM1_1', 'R3_2', 'I1_1', 'TS1_1', 'T1_1', 'S4_0']</t>
  </si>
  <si>
    <t>This song is a unique piece of music that has several distinguishing features. Firstly, its pitch range is within [R1A2N3G4E5] [oc0ta1ve2s3], which gives the music a certain depth and complexity. Secondly, the use of [[K01E12Y23]3 k4ey5] adds a special emotional quality to the song. Despite having a slow [te0mp1o2], the song has a smooth and steady rhythm that creates a relaxed and calm atmosphere. Thirdly, the music is played with [I1N2S3T4R5U6M7E8N9T0S1], which play an important role in shaping the overall sound of the piece. The song's runtime is [T1M213] seconds and it is in [T1I2M3E4_5S6I7G8N9A0T1U2R3E4]. Although this music is not representative of the usual [G1E2N3R4E5] sound, it has its own unique and captivating qualities that make it stand out.</t>
  </si>
  <si>
    <t>['P4_1', 'B1_1', 'I1_1']</t>
  </si>
  <si>
    <t>The music comprises of [[N01U12M23_34B45A56R67S78]8 b9ar0s1] and is given its sound through [I1N2S3T4R5U6M7E8N9T0S1]. Its pitch range is within [R1A2N3G4E5] [oc0ta1ve2s3].</t>
  </si>
  <si>
    <t>['P4_1', 'K1_1', 'TM1_1', 'TS1_1', 'I1_1', 'S4_1']</t>
  </si>
  <si>
    <t>The use of a specific pitch range of [R1A2N3G4E5] [oc0ta1ve2s3] creates a cohesive and unified sound throughout the musical piece, while the choice of [[K01E12Y23]3 k4ey5] results in a captivating and memorable experience. The song plays for [T1M213] seconds with [T1I2M3E4_5S6I7G8N9A0T1U2R3E4] as the meter of the music. [I1N2S3T4R5U6M7E8N9T0S1] are utilized in the musical performance, showcasing the song's rootedness in the conventions of [G1E2N3R4E5] music.</t>
  </si>
  <si>
    <t>['P4_1', 'K1_1', 'TM1_1', 'R3_1', 'I1_1', 'TS1_1', 'T1_0', 'S4_1', 'B1_1']</t>
  </si>
  <si>
    <t>The pitch range of [R1A2N3G4E5] [oc0ta1ve2s3] is a defining feature of this [G1E2N3R4E5] music, adding a distinctive character to the overall sound and emphasizing its emotional depth. In addition, the [[K01E12Y23]3 k4ey5] used in this music provides a powerful and memorable sound that further enhances its impact. This track is [T1M213] seconds long and has an intense [te0mp1o2], with a fast rhythm that is sustained throughout the performance. The musical arrangement employs a range of [I1N2S3T4R5U6M7E8N9T0S1], which contribute to the dynamic texture of the music. The meter of the music is [T1I2M3E4_5S6I7G8N9A0T1U2R3E4], and the song progresses over [[N01U12M23_34B45A56R67S78]8 b9ar0s1], creating a sense of momentum and progression that embodies the essence of this particular genre. Overall, this song is a powerful and compelling example of [G1E2N3R4E5] music, showcasing the unique qualities that make this style of music so captivating and engaging.</t>
  </si>
  <si>
    <t>['P4_1', 'T1_1', 'S4_1', 'I1_0']</t>
  </si>
  <si>
    <t>The music in this piece is steeped in the traditions of [G1E2N3R4E5] style, with a gentle beat and a cohesive and unified sound created by the use of a specific pitch range of [R1A2N3G4E5] [oc0ta1ve2s3]. Interestingly, the arrangement of this song has omitted the use of [I1N2S3T4R5U6M7E8N9T0S1], which contributes to its unique sound and character. Overall, this musical piece showcases a thoughtful and intentional approach to composition, resulting in a distinctive and enjoyable listening experience.</t>
  </si>
  <si>
    <t>['I4_1', 'T1_0', 'TM1_1', 'I1_1']</t>
  </si>
  <si>
    <t>The primary sound heard in the melody track is [I1N2S3T4R5U6M7E8N9T0], which gives the high-speed music its distinctive sound. This song is [T1M213] seconds long and its sound is created through the use of [I1N2S3T4R5U6M7E8N9T0S1].</t>
  </si>
  <si>
    <t>['P4_1', 'TM1_1', 'TS1_1', 'T1_2', 'S4_1', 'B1_1']</t>
  </si>
  <si>
    <t>The music's limited pitch range of [R1A2N3G4E5] [oc0ta1ve2s3] allows for a greater emphasis on the nuances of tone and phrasing. The song runs for [T1M213] seconds and is in [T1I2M3E4_5S6I7G8N9A0T1U2R3E4] with a moderate [te0mp1o2]. This unmistakably [G1E2N3R4E5]-style song consists of [[N01U12M23_34B45A56R67S78]8 b9ar0s1] in total.</t>
  </si>
  <si>
    <t>['I1_1']</t>
  </si>
  <si>
    <t>[I1N2S3T4R5U6M7E8N9T0S1] are vital to the creation and performance of music. Whether it's the strum of a guitar, the beat of drums, or the melody of a [ke0y1]board, instruments add depth, texture, and emotion to music. They allow musicians to express themselves in ways that words alone cannot, conveying feelings and moods that resonate with listeners on a deep level. From classical orchestras to rock bands to electronic producers, the use of instruments is essential to the diverse and rich landscape of music. Without them, the world would be a much quieter and less vibrant place.</t>
  </si>
  <si>
    <t>['TM1_1', 'S4_0']</t>
  </si>
  <si>
    <t>The song has a playtime of [T1M213] seconds and it is not firmly rooted in the traditions of [G1E2N3R4E5] genre. Despite not being bound to a specific genre, the music still offers a unique listening experience. It may draw influences from various styles and create something entirely new, or it may defy categorization altogether. Regardless, the song's length and unconventional approach to genre make for an intriguing musical exploration.</t>
  </si>
  <si>
    <t>['P4_1', 'K1_1', 'I1_0']</t>
  </si>
  <si>
    <t>The music's distinctive character is emphasized by the pitch range, which spans [R1A2N3G4E5] [oc0ta1ve2s3] and adds an emotional depth. Additionally, the use of [[K01E12Y23]3 k4ey5] in this music creates a rich and dynamic sonic palette. Notably, you won't find any [I1N2S3T4R5U6M7E8N9T0S1] in this song.</t>
  </si>
  <si>
    <t>['P4_1', 'K1_1', 'TM1_1', 'R3_0', 'I1_1', 'TS1_1', 'I4_0', 'T1_0', 'S4_0', 'B1_1']</t>
  </si>
  <si>
    <t>The [R1A2N3G4E5]-[oc0ta1ve2] pitch range in this [G1E2N3R4E5]-style music delivers a powerful and focused performance that is further enhanced by the rich and dynamic sonic palette of the [[K01E12Y23]3 k4ey5]. The rhythm of this [T1M213]-second track is tranquil and relaxing, with various [I1N2S3T4R5U6M7E8N9T0S1] contributing to its overall impact. The song follows a [[T01I12M23E34_45S56I67G78N89A90T01U12R23E34]4 t5im6e 7si8gn9at0ur1e2] and although [I1N2S3T4R5U6M7E8N9T0] is not the dominant sound in the melody, the music's fast-paced [te0mp1o2] and [[N01U12M23_34B45A56R67S78]8 b9ar0s1] create a sound that defies traditional genre conventions.</t>
  </si>
  <si>
    <t>['TM1_1', 'R3_1', 'TS1_o']</t>
  </si>
  <si>
    <t>This song is unique in several ways. Firstly, it has a highly vigorous rhythm that is sure to get your heart racing. Additionally, its [ti0me1 s2ig3na4tu5re6] is not something you hear every day. To top it all off, the song is [T1M213] seconds long, giving listeners plenty of time to fully appreciate its unique qualities. Whether you're a music aficionado or just looking for something new and exciting to listen to, this song is sure to leave a lasting impression.</t>
  </si>
  <si>
    <t>['P4_1', 'K1_1', 'TM1_1', 'R3_0', 'I1_0', 'TS1_1', 'T1_2', 'EM1_1']</t>
  </si>
  <si>
    <t>The compact pitch range of [R1A2N3G4E5] [oc0ta1ve2s3] creates a focused and impactful musical performance, while the [[K01E12Y23]3 k4ey5] adds a powerful and memorable sound to the music. The song lasts for [T1M213] seconds and has an easy-going rhythm, without any [I1N2S3T4R5U6M7E8N9T0S1]. The music follows a [T1I2M3E4_5S6I7G8N9A0T1U2R3E4] meter and has a moderate [te0mp1o2]. Despite this, it is filled with [E1M2O3T4I5O6N7], making it a powerful and moving piece of music.</t>
  </si>
  <si>
    <t>['K1_1', 'EM1_1', 'R3_2', 'I1_1']</t>
  </si>
  <si>
    <t>The music, filled with [E1M2O3T4I5O6N7], gains a special emotional quality through the [[K01E12Y23]3 k4ey5], while its moderate beat sets the rhythm. The sound of the music is crafted through the use of [I1N2S3T4R5U6M7E8N9T0S1].</t>
  </si>
  <si>
    <t>['P4_1', 'K1_1', 'TM1_1', 'R3_2', 'I1_1', 'TS1_1', 'T1_0', 'S4_1']</t>
  </si>
  <si>
    <t>The musical piece showcases a pitch range within [R1A2N3G4E5] [oc0ta1ve2s3] and the [[K01E12Y23]3 k4ey5] in this music provides a powerful and memorable sound. This is a song that lasts [T1M213] seconds with a rhythm that is not too fast or too slow. [I1N2S3T4R5U6M7E8N9T0S1] are utilized in the musical performance, and [T1I2M3E4_5S6I7G8N9A0T1U2R3E4] is the meter of the music. The song moves quickly, embodying the essence of [G1E2N3R4E5] music.</t>
  </si>
  <si>
    <t>['T1_2', 'K1_1']</t>
  </si>
  <si>
    <t>The music that is being played is composed in the [[K01E12Y23]3 k4ey5] and is being performed at a medium [te0mp1o2].</t>
  </si>
  <si>
    <t>['TM1_1', 'R3_2', 'I1_0', 'I4_1', 'T1_1']</t>
  </si>
  <si>
    <t>This song has a slow pace and a duration of [T1M213] seconds. The beat is moderate and easy to follow, with [I1N2S3T4R5U6M7E8N9T0S1] notably absent. The signature sound of the melody track is created by [I1N2S3T4R5U6M7E8N9T0].</t>
  </si>
  <si>
    <t>['P4_1', 'K1_1', 'R3_0', 'I1_0', 'T1_1', 'S4_1']</t>
  </si>
  <si>
    <t>The music in question features a pitch range of [R1A2N3G4E5] [oc0ta1ve2s3], which adds a distinctive character to the music and emphasizes its emotional depth. Additionally, the choice of [[K01E12Y23]3 k4ey5] results in a captivating and memorable experience for the listener. The rhythm in this song is very gentle and relaxing, while [I1N2S3T4R5U6M7E8N9T0S1] are notably absent from the arrangement. The slow-moving nature of this music is in keeping with the conventions of [G1E2N3R4E5] music, and together these elements create a song that is rooted in tradition while also offering a unique and memorable listening experience.</t>
  </si>
  <si>
    <t>['TM1_1', 'TS1_o', 'I1_1', 'T1_1', 'EM1_1']</t>
  </si>
  <si>
    <t>This song is [T1M213] seconds long with a non-standard [ti0me1 s2ig3na4tu5re6]. The music, characterized by [E1M2O3T4I5O6N7], is given its sound through [I1N2S3T4R5U6M7E8N9T0S1], and has a gentle [te0mp1o2].</t>
  </si>
  <si>
    <t>['P4_1', 'K1_1', 'TM1_1', 'R3_0', 'I1_0', 'TS1_1', 'T1_0', 'S4_1']</t>
  </si>
  <si>
    <t>This track lasts for [T1M213] seconds and features music with a limited pitch range of [R1A2N3G4E5] [oc0ta1ve2s3]. The use of a limited pitch range allows for a greater emphasis on the nuances of tone and phrasing. The music is based on a [[T01I12M23E34_45S56I67G78N89A90T01U12R23E34]4 t5im6e 7si8gn9at0ur1e2] and is played at a quick pace. The [[K01E12Y23]3 k4ey5] provides a powerful and memorable sound, and the song's style is defined by its [G1E2N3R4E5] influences. Despite its quick [te0mp1o2], the song has a peaceful and easy rhythm. Interestingly, the composition of this song does not involve the use of [I1N2S3T4R5U6M7E8N9T0S1].</t>
  </si>
  <si>
    <t>['P4_1', 'K1_1', 'TM1_1', 'R3_1', 'I1_0', 'TS1_o', 'T1_0', 'S4_0']</t>
  </si>
  <si>
    <t>This track's musical performance is both focused and impactful due to its compact pitch range of [R1A2N3G4E5] [oc0ta1ve2s3]. The use of the [[K01E12Y23]3 k4ey5] further contributes to the distinct atmosphere of the music. The beat of this song is extremely strong, and at [T1M213] seconds in length, it maintains a fast [te0mp1o2] throughout. The arrangement of the song intentionally omits the use of [I1N2S3T4R5U6M7E8N9T0S1], and the [ti0me1 s2ig3na4tu5re6] used is not typical of the genre, [T1I2M3E4_5S6I7G8N9A0T1U2R3E4]. Overall, this song stands out as a departure from the typical sound of [G1E2N3R4E5].</t>
  </si>
  <si>
    <t>['P4_1', 'K1_1', 'TM1_1', 'R3_0', 'I1_1', 'TS1_1', 'T1_0', 'EM1_1', 'B1_1']</t>
  </si>
  <si>
    <t>The music in [[K01E12Y23]3 k4ey5] is characterized by a pitch range of [R1A2N3G4E5] [oc0ta1ve2s3], which adds a distinctive character to the music and emphasizes its emotional depth. The beat in this [T1I2M3E4_5S6I7G8N9A0T1U2R3E4] song is very tranquilizing, and the music is given its sound through the use of [I1N2S3T4R5U6M7E8N9T0S1]. Despite being performed at a rapid pace, the [N1U2M3_4B5A6R7S8]-bar song is still able to evoke a strong sense of [E1M2O3T4I5O6N7]. The song, which is [T1M213] seconds in length, showcases the versatility of the composer in combining different elements of music to create a unique and captivating listening experience.</t>
  </si>
  <si>
    <t>['K1_1', 'TM1_1', 'S4_0', 'TS1_o']</t>
  </si>
  <si>
    <t>The [G1E2N3R4E5]-influenced music on this track is [T1M213] seconds long and has an atypical [ti0me1 s2ig3na4tu5re6], but what really sets it apart is the emotional quality the [[K01E12Y23]3 k4ey5] brings to the piece. Despite not following the typical patterns of its genre, this music manages to create a unique and compelling sound that draws the listener in.</t>
  </si>
  <si>
    <t>['P4_1', 'S2_0']</t>
  </si>
  <si>
    <t>The musical piece, which features a pitch range spanning [R1A2N3G4E5] [oc0ta1ve2s3], does not conform to the typical genre of [A1R2T3I4S5T6]. Despite this deviation, the song showcases a unique musical style that sets it apart from other works within the same genre. Its unconventional approach to musical composition and use of innovative techniques make it a standout piece that is sure to captivate listeners with its distinctive sound and creative expression. Whether you are a fan of [A1R2T3I4S5T6]'s traditional style or simply appreciate original and boundary-pushing music, this piece is not to be missed.</t>
  </si>
  <si>
    <t>['P4_1', 'K1_1', 'TM1_1', 'R3_2', 'I1_0', 'TS1_1', 'T1_1', 'EM1_1']</t>
  </si>
  <si>
    <t>The music composed in the [[K01E12Y23]3 k4ey5] has a compact pitch range of [R1A2N3G4E5] [oc0ta1ve2s3], resulting in a focused and impactful musical performance. This track, with a moderate beat, has a length of [T1M213] seconds and moves at a gentle pace. The composition of this song does not involve the use of [I1N2S3T4R5U6M7E8N9T0S1], while the [[T01I12M23E34_45S56I67G78N89A90T01U12R23E34]4 t5im6e 7si8gn9at0ur1e2] is used in the music. Through its sound, the music projects [E1M2O3T4I5O6N7] to its listeners.</t>
  </si>
  <si>
    <t>['P4_1', 'K1_1', 'R3_1', 'TS1_1', 'I1_1', 'S4_0', 'B1_1']</t>
  </si>
  <si>
    <t>The musical piece features a pitch range spanning [R1A2N3G4E5] [oc0ta1ve2s3] and is in the [[K01E12Y23]3 k4ey5], which contributes to its powerful and memorable sound. Its beat is exceptionally strong, and the music follows a [T1I2M3E4_5S6I7G8N9A0T1U2R3E4] meter. The [I1N2S3T4R5U6M7E8N9T0S1] play a significant role in the piece, which stands out from the usual [G1E2N3R4E5] sound. The song consists of [[N01U12M23_34B45A56R67S78]8 b9ar0s1], and its overall composition showcases the artist's skill and creativity.</t>
  </si>
  <si>
    <t>['TS1_1', 'I4_0', 'K1_1', 'I1_0']</t>
  </si>
  <si>
    <t>The meter of the music is indicated by the [ti0me1 s2ig3na4tu5re6]. While [I1N2S3T4R5U6M7E8N9T0] is not the primary instrument used to create the melody in this track, the [[K01E12Y23]3 k4ey5] gives the music a special emotional quality. Interestingly, [I1N2S3T4R5U6M7E8N9T0S1] are not featured in this song.</t>
  </si>
  <si>
    <t>['P4_1', 'K1_1', 'TM1_1', 'R3_1', 'I1_1', 'TS1_1', 'T1_2', 'EM1_1']</t>
  </si>
  <si>
    <t>The pitch range of [R1A2N3G4E5] [oc0ta1ve2s3] is a defining feature of this music, adding a distinctive character that emphasizes its emotional depth. Additionally, the music's choice of [[K01E12Y23]3 k4ey5] results in a captivating and memorable experience for listeners. At a running time of [T1M213] seconds, the song is driven by a highly vigorous rhythm, supported by the vital use of [I1N2S3T4R5U6M7E8N9T0S1]. The music is characterized by a [ti0me1 s2ig3na4tu5re6 o7f 8[T91I02M13E24_35S46I57G68N79A80T91U02R13E24]3], and is moderately-paced, creating a unique sonic texture that evokes [E1M2O3T4I5O6N7].</t>
  </si>
  <si>
    <t>['TM1_1', 'R3_0', 'I1_1', 'T1_0', 'EM1_1']</t>
  </si>
  <si>
    <t>The song's running time is [T1M213] seconds and it features a very comfortable beat. The [I1N2S3T4R5U6M7E8N9T0S1] contribute to the musical composition, creating a dynamic and engaging sound. The music is played at a brisk pace, evoking a sense of energy and movement. Overall, the song carries a [E1M2O3T4I5O6N7] feeling, capturing a range of emotions through its melodies and harmonies.</t>
  </si>
  <si>
    <t>['P4_1', 'K1_1', 'TM1_1', 'R3_2', 'I1_1', 'TS1_1', 'T1_0', 'S4_0']</t>
  </si>
  <si>
    <t>With a pitch range spanning [R1A2N3G4E5] [oc0ta1ve2s3], this music offers a diverse and dynamic listening experience, while [[K01E12Y23]3 k4ey5] gives it a special emotional quality. The song plays for [T1M213] seconds at a [te0mp1o2] that is neither too fast nor too slow. Brought to life through the use of [I1N2S3T4R5U6M7E8N9T0S1], the music is in [T1I2M3E4_5S6I7G8N9A0T1U2R3E4] and played at a fast [te0mp1o2], showcasing its unique sound that diverges from the classic features of the [G1E2N3R4E5].</t>
  </si>
  <si>
    <t>['TS1_o', 'P4_1', 'TM1_1', 'I1_1']</t>
  </si>
  <si>
    <t>This song offers a unique listening experience, as it employs a non-standard [ti0me1 s2ig3na4tu5re6]. The music's pitch range spans [R1A2N3G4E5] [oc0ta1ve2s3], providing a diverse and dynamic sound. With a playtime of [T1M213] seconds, the music showcases the creative use of [I1N2S3T4R5U6M7E8N9T0S1], bringing it to life. Overall, this song presents a refreshing departure from conventional music, showcasing its composer's artistic vision and ingenuity.</t>
  </si>
  <si>
    <t>['K1_1', 'R3_1']</t>
  </si>
  <si>
    <t>The use of [[K01E12Y23]3 k4ey5] in this music creates a distinct atmosphere that is enhanced by the forceful beat of the song. The combination of these elements results in a unique musical experience that captures the listener's attention and provides a memorable experience. The forceful beat drives the rhythm of the song, while the choice of [ke0y1] adds an emotional and tonal depth that elevates the overall impact of the music. Together, these components showcase the artistry and creativity of the musician, demonstrating their ability to manipulate musical elements to create a powerful and engaging piece of music.</t>
  </si>
  <si>
    <t>['B1_1', 'I1_1']</t>
  </si>
  <si>
    <t>The music for this song should feature the specified instruments and progress over a total of [[N01U12M23_34B45A56R67S78]8 b9ar0s1].</t>
  </si>
  <si>
    <t>['P4_1', 'K1_1', 'TM1_1', 'R3_0', 'I1_0', 'TS1_1', 'T1_2', 'S4_1']</t>
  </si>
  <si>
    <t>The music's limited pitch range of [R1A2N3G4E5] [oc0ta1ve2s3] allows for a greater emphasis on the nuances of tone and phrasing, while its use of [[K01E12Y23]3 k4ey5] creates a distinct atmosphere. With a duration of [T1M213] seconds, this song carries a very meditative beat, devoid of [I1N2S3T4R5U6M7E8N9T0S1]. Its [ti0me1 s2ig3na4tu5re6], [T1I2M3E4_5S6I7G8N9A0T1U2R3E4], sets the rhythmic structure for this balanced-paced composition that embodies the essence of classic [G1E2N3R4E5] music.</t>
  </si>
  <si>
    <t>['P4_1', 'T1_0', 'TM1_1', 'I1_0']</t>
  </si>
  <si>
    <t>This fast-paced song has a pitch range of [R1A2N3G4E5] [oc0ta1ve2s3] and a runtime of [T1M213] seconds. It was deliberately created without the inclusion of [I1N2S3T4R5U6M7E8N9T0S1].</t>
  </si>
  <si>
    <t>['P4_1', 'K1_1', 'TM1_1', 'R3_1', 'I1_0', 'TS1_o', 'T1_1', 'S4_0']</t>
  </si>
  <si>
    <t>The musical piece is a unique creation that showcases a pitch range spanning [R1A2N3G4E5] [oc0ta1ve2s3], evoking a special emotional quality through its [[K01E12Y23]3 k4ey5] signature. At [T1M213] seconds in length, this song delivers a strong beat that pulsates throughout the piece. While opting not to incorporate [I1N2S3T4R5U6M7E8N9T0S1], the song's chosen [ti0me1 s2ig3na4tu5re6 o7f 8[T91I02M13E24_35S46I57G68N79A80T91U02R13E24]3] adds to its unconventional nature. The gentle [te0mp1o2] of the music creates a distinct mood, but it does not contain the classic features of the traditional [G1E2N3R4E5] sound. Overall, this musical piece is a distinct expression of creativity that breaks the boundaries of traditional music.</t>
  </si>
  <si>
    <t>['P4_1', 'R3_2', 'TS1_o', 'T1_2', 'EM1_1']</t>
  </si>
  <si>
    <t>The music in question presents a unique and memorable listening experience with its pitch range of [R1A2N3G4E5] [oc0ta1ve2s3]. The rhythm of the song is relaxed and moderate, while the [ti0me1 s2ig3na4tu5re6] [T1I2M3E4_5S6I7G8N9A0T1U2R3E4] is not typical. The pace of the song is also moderate, but what truly stands out is the emotion it radiates. Whether it's joy, sadness, or something else entirely, the music captures and conveys a powerful feeling that is sure to resonate with listeners.</t>
  </si>
  <si>
    <t>Instruments are an essential component of music. Without them, music would be incomplete and lack depth. Whether it's the rich sound of a piano, the rhythmic beat of drums, or the soaring melody of a violin, instruments bring unique qualities to music that cannot be replicated by voice alone. Therefore, it's important to ensure that instruments are included in the music to create a more dynamic and engaging listening experience.</t>
  </si>
  <si>
    <t>['R3_1', 'I1_0', 'T1_0', 'EM1_1', 'B1_1']</t>
  </si>
  <si>
    <t>The fast-paced [te0mp1o2] of this upbeat song creates an energetic vibe, even though it deliberately excludes instruments. Despite the absence of certain instruments, the music still manages to span [[N01U12M23_34B45A56R67S78]8 b9ar0s1] and evoke a [E1M2O3T4I5O6N7] feeling.</t>
  </si>
  <si>
    <t>['K1_1']</t>
  </si>
  <si>
    <t>In music, the choice of [ke0y1] can have a significant impact on the overall mood and atmosphere of a piece. The use of a specific [ke0y1] can create a distinct feeling or emotional response in the listener. For instance, the use of the [[K01E12Y23]3 k4ey5] in this particular piece of music creates a unique atmosphere that is different from other [ke0y1]s. The [ke0y1] choice influences the pitch and tonality of the music, which can evoke different emotions and sensations in the listener, making it an essential element in the composition process.</t>
  </si>
  <si>
    <t>['TS1_o', 'P4_1', 'S4_1', 'I1_0']</t>
  </si>
  <si>
    <t>This song is a quintessential example of the [G1E2N3R4E5] sound with a non-conventional [ti0me1 s2ig3na4tu5re6]. It offers a unique and memorable listening experience with a pitch range of [R1A2N3G4E5] [oc0ta1ve2s3]. Interestingly, the song is devoid of [I1N2S3T4R5U6M7E8N9T0S1].</t>
  </si>
  <si>
    <t>['P4_1', 'TM1_1', 'R3_1', 'I1_0', 'EM1_1']</t>
  </si>
  <si>
    <t>With a pitch range spanning [R1A2N3G4E5] [oc0ta1ve2s3], this music offers a diverse and dynamic listening experience that runs for [T1M213] seconds. The forceful beat in this song is complemented by an arrangement that intentionally omits the use of [I1N2S3T4R5U6M7E8N9T0S1], resulting in a unique sonic landscape. This composition projects [E1M2O3T4I5O6N7], evoking a powerful and captivating atmosphere.</t>
  </si>
  <si>
    <t>['P4_1', 'R3_0']</t>
  </si>
  <si>
    <t>The pitch range of [R1A2N3G4E5] [oc0ta1ve2s3] in this song adds a distinctive character to the music, emphasizing its emotional depth. Additionally, the song features a very soft and smooth rhythm, which complements the pitch range and contributes to its overall atmosphere. Together, these elements create a unique musical experience that is both emotive and calming.</t>
  </si>
  <si>
    <t>['TS1_o', 'R3_2', 'I1_0']</t>
  </si>
  <si>
    <t>The [ti0me1 s2ig3na4tu5re6] employed in this song is uncommon, and it has a steady and moderate rhythm. However, [I1N2S3T4R5U6M7E8N9T0S1] are not featured in this song.</t>
  </si>
  <si>
    <t>['P4_1', 'K1_1', 'TM1_1', 'R3_2', 'I1_1', 'TS1_1', 'T1_1', 'S4_1']</t>
  </si>
  <si>
    <t>The track's compact pitch range spanning [R1A2N3G4E5] [oc0ta1ve2s3] creates a focused and impactful musical performance, which is enhanced by the emotional quality of the music in the [[K01E12Y23]3 k4ey5]. The song has a duration of [T1M213] seconds and features a beat that strikes a balance between being neither too fast nor too slow. The use of [I1N2S3T4R5U6M7E8N9T0S1] is vital to the music, which follows a [T1I2M3E4_5S6I7G8N9A0T1U2R3E4] meter at a slow pace. Rooted in the conventions of [G1E2N3R4E5] music, this song delivers a powerful musical experience that is sure to captivate its audience.</t>
  </si>
  <si>
    <t>['B1_1', 'TM1_1', 'I1_1']</t>
  </si>
  <si>
    <t>The song consists of approximately [[N01U12M23_34B45A56R67S78]8 b9ar0s1] and is [T1M213] seconds long. To create the music, [I1N2S3T4R5U6M7E8N9T0S1] should be featured.</t>
  </si>
  <si>
    <t>['R3_1', 'TS1_1', 'I1_1', 'T1_0', 'S4_0']</t>
  </si>
  <si>
    <t>The musical performance employs [I1N2S3T4R5U6M7E8N9T0S1] and the [te0mp1o2] in this song is very rapid, creating a brisk pace. The meter of the music is [T1I2M3E4_5S6I7G8N9A0T1U2R3E4]. Despite its brisk pace, the song's style does not adhere to the typical characteristics of [G1E2N3R4E5] genre, resulting in a unique musical experience. Overall, this music offers a fast-paced and distinctive sound, characterized by its unique style and instrumentation.</t>
  </si>
  <si>
    <t>['P4_1', 'K1_1', 'TM1_1', 'I1_1']</t>
  </si>
  <si>
    <t>This musical piece, which employs [I1N2S3T4R5U6M7E8N9T0S1], has a limited pitch range of [R1A2N3G4E5] [oc0ta1ve2s3], allowing for a greater emphasis on the nuances of tone and phrasing. The use of the [[K01E12Y23]3 k4ey5] in this music provides a powerful and memorable sound that resonates throughout the track, which lasts for [T1M213] seconds. Overall, this musical performance showcases the skilled use of instruments, a restricted pitch range, and a well-chosen [ke0y1] to create an impactful and nuanced composition.</t>
  </si>
  <si>
    <t>['TM1_1', 'R3_2', 'TS1_1', 'I1_1', 'T1_0', 'S4_0']</t>
  </si>
  <si>
    <t>The song has a running time of [T1M213] seconds and features a moderate beat. It follows the meter of [T1I2M3E4_5S6I7G8N9A0T1U2R3E4] and includes [I1N2S3T4R5U6M7E8N9T0S1] in its composition. Additionally, the song incorporates a quick beat, deviating from the typical characteristics associated with the [G1E2N3R4E5] genre.</t>
  </si>
  <si>
    <t>['K1_1', 'TM1_1', 'I1_0', 'T1_0', 'S4_1']</t>
  </si>
  <si>
    <t>The music is composed in the [[K01E12Y23]3 k4ey5] and has a high-[te0mp1o2]. Its sound is steeped in the conventions of [G1E2N3R4E5] style. The duration of the song is [T1M213] seconds, and you won't hear any [I1N2S3T4R5U6M7E8N9T0S1] in it.</t>
  </si>
  <si>
    <t>['P4_1', 'T1_2', 'S4_0', 'TS1_o']</t>
  </si>
  <si>
    <t>The music in this song has a limited pitch range of [R1A2N3G4E5] [oc0ta1ve2s3], which allows for a greater emphasis on the nuances of tone and phrasing. Despite not having the classic features of the [G1E2N3R4E5] sound, the song is moderately-paced and features an unusual [ti0me1 s2ig3na4tu5re6 o7f 8[T91I02M13E24_35S46I57G68N79A80T91U02R13E24]3]. Together, these elements create a unique and distinctive sound that sets this song apart from others in its genre. The limited pitch range allows for a focus on subtle variations in tone and expression, while the unusual [ti0me1 s2ig3na4tu5re6] adds complexity and interest to the music. Overall, this song is a testament to the power of experimentation and creativity in music.</t>
  </si>
  <si>
    <t>['I4_0', 'P4_1', 'B1_1', 'R3_1']</t>
  </si>
  <si>
    <t>The melody track of this song does not use [I1N2S3T4R5U6M7E8N9T0], but instead emphasizes the nuances of tone and phrasing through a limited pitch range of [R1A2N3G4E5] [oc0ta1ve2s3]. The lively rhythm of the song can be heard across [[N01U12M23_34B45A56R67S78]8 b9ar0s1], creating a dynamic and engaging listening experience.</t>
  </si>
  <si>
    <t>['K1_1', 'TM1_1', 'R3_0', 'I1_1', 'T1_1', 'EM1_1', 'B1_1']</t>
  </si>
  <si>
    <t>The music in this song creates a captivating and memorable experience by utilizing the [[K01E12Y23]3 k4ey5]. The song has a running time of [T1M213] seconds and features a lulling beat enriched by the use of [I1N2S3T4R5U6M7E8N9T0S1]. With its relaxed [te0mp1o2], the music effectively expresses [E1M2O3T4I5O6N7] throughout the song's progression of [[N01U12M23_34B45A56R67S78]8 b9ar0s1].</t>
  </si>
  <si>
    <t>['EM1_1', 'T1_2', 'B1_1', 'R3_0']</t>
  </si>
  <si>
    <t>The [E1M2O3T4I5O6N7]-filled music in this song is accompanied by a moderate rhythm that spans [[N01U12M23_34B45A56R67S78]8 b9ar0s1]. Despite its length, the song maintains a very serene and tranquil rhythm throughout, creating a calming listening experience for the audience.</t>
  </si>
  <si>
    <t>The music composed in the [[K01E12Y23]3 k4ey5] is given a distinctive character by the pitch range of [R1A2N3G4E5] [oc0ta1ve2s3], emphasizing its emotional depth. The sound of the music is produced by [I1N2S3T4R5U6M7E8N9T0S1], and the song lasts for [T1M213] seconds. Together, these elements come together to create a unique musical experience.</t>
  </si>
  <si>
    <t>['P4_1', 'K1_1', 'TM1_1', 'R3_1', 'I1_0', 'TS1_1', 'T1_0', 'EM1_1', 'B1_1']</t>
  </si>
  <si>
    <t>This song is a unique composition that showcases a number of distinctive features. Its pitch range spans [R1A2N3G4E5] [oc0ta1ve2s3], creating a dynamic and varied sonic landscape. Additionally, the use of the [[K01E12Y23]3 k4ey5] adds a unique flavor to the music, lending it a sense of character and personality. Clocking in at [T1M213] seconds, the song is defined by its exceptionally energetic beat, which is played quickly and imbued with a sense of [E1M2O3T4I5O6N7]. Despite its complex composition, the music does not involve the use of [I1N2S3T4R5U6M7E8N9T0S1], instead relying on the [ti0me1 s2ig3na4tu5re6 o7f 8[T91I02M13E24_35S46I57G68N79A80T91U02R13E24]3] and the arrangement of [[N01U12M23_34B45A56R67S78]8 b9ar0s1] to create its distinctive sound. Overall, this song is a testament to the power of creativity and innovation in music, showcasing a range of unique techniques and elements that set it apart from other compositions.</t>
  </si>
  <si>
    <t>['TS1_o', 'B1_1', 'R3_2', 'I1_1']</t>
  </si>
  <si>
    <t>The [ti0me1 s2ig3na4tu5re6] of this song is not commonly used, and the music spans [[N01U12M23_34B45A56R67S78]8 b9ar0s1], showcasing a balanced rhythm. The incorporation of [I1N2S3T4R5U6M7E8N9T0S1] further enhances the overall musical composition.</t>
  </si>
  <si>
    <t>['P4_1', 'K1_1', 'TM1_1', 'R3_1', 'TS1_1', 'T1_2', 'S4_0']</t>
  </si>
  <si>
    <t>The music piece employs a specific pitch range of [R1A2N3G4E5] [oc0ta1ve2s3], which contributes to its cohesive and unified sound. Additionally, the use of the [[K01E12Y23]3 k4ey5] creates a distinct atmosphere that characterizes the song. The rhythm in this musical composition is incredibly powerful, while the [T1I2M3E4_5S6I7G8N9A0T1U2R3E4] meter adds to its overall musical structure. At a moderate rate, the song plays for [T1M213] seconds, making it a captivating musical experience. Although the song is not a quintessential example of [G1E2N3R4E5] style, its unique blend of musical elements creates a memorable and captivating listening experience.</t>
  </si>
  <si>
    <t>The [ke0y1] in which a piece of music is written can have a profound effect on its emotional impact. Different [ke0y1]s can evoke different emotions and moods in the listener. For example, a piece written in a [ma0jo1r2] [ke0y1] is generally perceived as being happier and more uplifting, while a piece written in a [mi0no1r2] [ke0y1] can sound more melancholic and somber. The [ke0y1] can also affect the overall tone of the music, with some [ke0y1]s sounding brighter or darker than others. Therefore, the [ke0y1] plays a crucial role in giving music its special emotional quality.</t>
  </si>
  <si>
    <t>['R3_1', 'I1_1']</t>
  </si>
  <si>
    <t>The musical performance utilizing [I1N2S3T4R5U6M7E8N9T0S1] is truly electrifying in its rhythm. The instruments used in the song contribute to the overall energy and excitement of the piece. From the beat of the drums to the melody of the guitar, each instrument plays a crucial role in creating the electrifying rhythm that makes the song so memorable. The skillful use of these instruments is a testament to the talent and creativity of the musicians who brought the song to life. Overall, the combination of these instruments and their skilled use creates a musical experience that is both exciting and unforgettable.</t>
  </si>
  <si>
    <t>['T1_2', 'TM1_1', 'I1_0']</t>
  </si>
  <si>
    <t>This song is played at a medium pace and has a running time of [T1M213] seconds. It is characterized by the absence of [I1N2S3T4R5U6M7E8N9T0S1].</t>
  </si>
  <si>
    <t>['P4_1', 'K1_1', 'TM1_1', 'R3_2', 'I1_0', 'TS1_o', 'T1_2', 'EM1_1']</t>
  </si>
  <si>
    <t>The music I'm describing has a pitch range within [R1A2N3G4E5] [oc0ta1ve2s3], and its distinct atmosphere is created by the use of the [[K01E12Y23]3 k4ey5]. The song has a length of [T1M213] seconds and features a moderate and easy-to-follow beat, with no [I1N2S3T4R5U6M7E8N9T0S1] heard throughout. The [ti0me1 s2ig3na4tu5re6] used in this song is not conventional, featuring [T1I2M3E4_5S6I7G8N9A0T1U2R3E4], and the song is performed at a moderate speed. Overall, the music is defined by its [E1M2O3T4I5O6N7] quality.</t>
  </si>
  <si>
    <t>['P4_1', 'K1_1', 'TM1_1', 'R3_2', 'I1_0', 'TS1_o', 'T1_2', 'S4_0']</t>
  </si>
  <si>
    <t>The music being described here offers a unique and memorable listening experience due to its pitch range of [R1A2N3G4E5] [oc0ta1ve2s3]. In addition to that, its use of [[K01E12Y23]3 k4ey5] creates a rich and dynamic sonic palette. The song has a length of [T1M213] seconds and its [te0mp1o2] is just right, with a moderate pace. Interestingly, the song does not feature [I1N2S3T4R5U6M7E8N9T0S1] and its [ti0me1 s2ig3na4tu5re6] is not commonly used, being [T1I2M3E4_5S6I7G8N9A0T1U2R3E4]. Despite its moderate [te0mp1o2], this music does not embody the typical features of [G1E2N3R4E5] style, making it a standout piece in its own right.</t>
  </si>
  <si>
    <t>['P4_1', 'B1_1']</t>
  </si>
  <si>
    <t>In music composition, the use of a specific pitch range spanning [R1A2N3G4E5] [oc0ta1ve2s3] can have a significant impact on the overall sound of a musical piece. By using this range consistently throughout the song, it creates a cohesive and unified sound. This technique can be particularly effective when the song spans a large number of bars, approximately [N1U2M3_4B5A6R7S8], helping to maintain a consistent tone and mood throughout the entire piece.</t>
  </si>
  <si>
    <t>['S4_1', 'TM1_1', 'I1_0']</t>
  </si>
  <si>
    <t>This music is a prime representation of the [G1E2N3R4E5] style, playing for [T1M213] seconds, and [I1N2S3T4R5U6M7E8N9T0S1] are not a part of the instrumentation in this song.</t>
  </si>
  <si>
    <t>['P4_1', 'TM1_1', 'R3_1', 'I1_1', 'T1_2']</t>
  </si>
  <si>
    <t>The pitch range of [R1A2N3G4E5] [oc0ta1ve2s3], which adds a distinctive character to the music and emphasizes its emotional depth, is just one aspect of this song. The song is [T1M213] seconds in length and moves at a moderate pace, driven by the intense [te0mp1o2]. [I1N2S3T4R5U6M7E8N9T0S1] play an important role in creating the music's overall sound, adding to its unique flavor and texture. Together, these elements combine to create a truly memorable musical experience.</t>
  </si>
  <si>
    <t>['P4_1', 'TM1_1', 'R3_0', 'TS1_o']</t>
  </si>
  <si>
    <t>The musical piece is a song that lasts for [T1M213] seconds and showcases a pitch range within [R1A2N3G4E5] [oc0ta1ve2s3]. The song features a very mellow rhythm, but it also employs an uncommon [ti0me1 s2ig3na4tu5re6 o7f 8[T91I02M13E24_35S46I57G68N79A80T91U02R13E24]3].</t>
  </si>
  <si>
    <t>['P4_1', 'K1_1', 'TM1_1', 'R3_0', 'I1_0', 'TS1_o', 'T1_1', 'S4_1']</t>
  </si>
  <si>
    <t>This music's pitch range of [R1A2N3G4E5] [oc0ta1ve2s3] offers a unique and memorable listening experience, while its [[K01E12Y23]3 k4ey5] gives it a special emotional quality. With a length of [T1M213] seconds, the track captures attention. Its mellow rhythm, devoid of [I1N2S3T4R5U6M7E8N9T0S1], adds to its distinctive character. The employment of an uncommon [[T01I12M23E34_45S56I67G78N89A90T01U12R23E34]4 t5im6e 7si8gn9at0ur1e2] adds intrigue to the composition. Exhibiting a gentle [te0mp1o2], this song belongs to the [G1E2N3R4E5] genre.</t>
  </si>
  <si>
    <t>['TS1_1']</t>
  </si>
  <si>
    <t>The [ti0me1 s2ig3na4tu5re6] of the music is indicated by the symbol that appears at the beginning of a piece of sheet music. This symbol consists of two numbers, one stacked above the other. The top number represents the number of beats in each measure, while the bottom number represents the note value that receives one beat. Together, these numbers determine the overall rhythm and feel of the music, and help musicians to stay in time and play together effectively. So, the [ti0me1 s2ig3na4tu5re6] is a crucial aspect of music notation that plays a significant role in shaping the overall sound and structure of a piece.</t>
  </si>
  <si>
    <t>['P4_1', 'K1_1', 'TM1_1', 'R3_0', 'I1_0', 'TS1_1', 'T1_1', 'S4_1', 'S2_0', 'B1_1']</t>
  </si>
  <si>
    <t>The song in [[K01E12Y23]3 k4ey5] is a shining example of the [G1E2N3R4E5] style with a playtime of [T1M213] seconds and a pitch range within [R1A2N3G4E5] [oc0ta1ve2s3]. The beat is very calming and soothing, and the music is played at a slow [te0mp1o2] with a [ti0me1 s2ig3na4tu5re6 o7f 8[T91I02M13E24_35S46I57G68N79A80T91U02R13E24]3]. The instrumentation in this song does not include [I1N2S3T4R5U6M7E8N9T0S1], which deviates from [A1R2T3I4S5T6]'s usual sound. The unique flavor added by the [[K01E12Y23]3 k4ey5] and the structure that follows [[N01U12M23_34B45A56R67S78]8 b9ar0s1] make this song a standout piece in its genre.</t>
  </si>
  <si>
    <t>The pitch range of a musical instrument or a singer refers to the span of notes that can be produced by them. This range is usually measured in [oc0ta1ve2s3], which is a musical interval that spans 12 semitones. The typical range for a human singing voice is about 1.5 to 2 [oc0ta1ve2s3], although some exceptional singers can reach up to 4 or 5 [oc0ta1ve2s3]. Similarly, the range of a musical instrument can vary widely depending on its type and design. For example, a piano has a range of 7.5 [oc0ta1ve2s3], while a guitar has a range of about 3 [oc0ta1ve2s3]. Regardless of the specific instrument or voice type, the pitch range is an important aspect of musical expression and can greatly impact the overall sound and emotional impact of a piece of music.</t>
  </si>
  <si>
    <t>['EM1_1', 'B1_1', 'R3_2', 'TS1_o']</t>
  </si>
  <si>
    <t>The music is filled with [E1M2O3T4I5O6N7], and the song structure is made up of [[N01U12M23_34B45A56R67S78]8 b9ar0s1]. The [te0mp1o2] of this song is moderate, while its [ti0me1 s2ig3na4tu5re6] is out of the norm [T1I2M3E4_5S6I7G8N9A0T1U2R3E4].</t>
  </si>
  <si>
    <t>['TM1_1', 'R3_0', 'I1_0']</t>
  </si>
  <si>
    <t>This song has a very mellow rhythm and its running time is [T1M213] seconds. The arrangement of the song is notable for its omission of [I1N2S3T4R5U6M7E8N9T0S1].</t>
  </si>
  <si>
    <t>['P4_1', 'K1_1', 'R3_2', 'TS1_o']</t>
  </si>
  <si>
    <t>The pitch range of [R1A2N3G4E5] [oc0ta1ve2s3] in this song adds a distinctive character to the music, emphasizing its emotional depth. Additionally, the use of [[K01E12Y23]3 k4ey5] in this music provides a powerful and memorable sound. The song features a moderate beat and a [ti0me1 s2ig3na4tu5re6] that is not commonly found, [T1I2M3E4_5S6I7G8N9A0T1U2R3E4]. Overall, these musical elements contribute to the unique and captivating nature of the song, making it stand out among other pieces in its genre.</t>
  </si>
  <si>
    <t>['P4_1', 'K1_1', 'TM1_1', 'R3_2', 'I1_0', 'TS1_1', 'T1_2', 'S4_1']</t>
  </si>
  <si>
    <t>This music offers a diverse and dynamic listening experience with a pitch range spanning [R1A2N3G4E5] [oc0ta1ve2s3]. The [[K01E12Y23]3 k4ey5] adds a unique flavor to the music, which is played at a balanced pace with a rhythm that is neither too fast nor too slow. The [[T01I12M23E34_45S56I67G78N89A90T01U12R23E34]4 t5im6e 7si8gn9at0ur1e2] of the music complements the quintessential [G1E2N3R4E5] sound of this song, which has a length of [T1M213] seconds and features no [I1N2S3T4R5U6M7E8N9T0S1]. Overall, this song provides a unique and enjoyable musical experience that showcases the distinctive characteristics of its genre.</t>
  </si>
  <si>
    <t>This music's pitch range of [R1A2N3G4E5] [oc0ta1ve2s3] offers a unique and memorable listening experience, while the [[K01E12Y23]3 k4ey5] adds a unique flavor to it. The length of the song is [T1M213] seconds, providing ample time to immerse oneself in its melodies. With a relaxing [te0mp1o2], the music creates a tranquil atmosphere, complemented by the absence of [I1N2S3T4R5U6M7E8N9T0S1] in its instrumentation. Furthermore, an uncommon [[T01I12M23E34_45S56I67G78N89A90T01U12R23E34]4 t5im6e 7si8gn9at0ur1e2] is employed, enhancing its distinctiveness. Overall, the slow [te0mp1o2], coupled with the music's emotional depth, fills the composition with a profound sense of [E1M2O3T4I5O6N7].</t>
  </si>
  <si>
    <t>['T1_1', 'P4_1', 'K1_1', 'TM1_1']</t>
  </si>
  <si>
    <t>This music offers a relaxed [te0mp1o2] and a diverse and dynamic listening experience with a pitch range spanning [R1A2N3G4E5] [oc0ta1ve2s3]. Its use of the [[K01E12Y23]3 k4ey5] creates a rich and dynamic sonic palette. The song itself is [T1M213] seconds long.</t>
  </si>
  <si>
    <t>['P4_1', 'K1_1', 'R3_1', 'TS1_o', 'I1_0', 'B1_1']</t>
  </si>
  <si>
    <t>The musical piece is a unique composition that showcases a pitch range within [R1A2N3G4E5] [oc0ta1ve2s3]. The use of [[K01E12Y23]3 k4ey5] gives this music a special emotional quality that resonates with listeners. The beat in this song is very forceful, creating a captivating rhythm that adds to the overall impact of the music. In addition, the song features an unconventional [ti0me1 s2ig3na4tu5re6 o7f 8[T91I02M13E24_35S46I57G68N79A80T91U02R13E24]3], adding to its distinctive character. Interestingly, the arrangement of this song has omitted the use of [I1N2S3T4R5U6M7E8N9T0S1], resulting in a sound that is both raw and organic. The song structure is made up of [[N01U12M23_34B45A56R67S78]8 b9ar0s1], providing a solid foundation for the composition's intricate melodies and harmonies. Together, these elements create a captivating musical experience that is sure to leave a lasting impression on the listener.</t>
  </si>
  <si>
    <t>['P4_1', 'I1_0']</t>
  </si>
  <si>
    <t>With a pitch range spanning [R1A2N3G4E5] [oc0ta1ve2s3], this music offers a diverse and dynamic listening experience. Despite this impressive range, the song has deliberately opted not to incorporate [I1N2S3T4R5U6M7E8N9T0S1], resulting in a unique and distinctive sound. The absence of these instruments creates a minimalist approach, allowing other elements such as the vocals or percussion to take center stage and shine. This deliberate choice adds an extra layer of creativity and artistry to the music, showcasing the artist's ability to experiment with sound and push the boundaries of what is expected in the genre.</t>
  </si>
  <si>
    <t>['TS1_o', 'TM1_1', 'I1_1']</t>
  </si>
  <si>
    <t>The [ti0me1 s2ig3na4tu5re6] of this song is not regular, but despite this, the music is brought to life through the use of various instruments. The song has a running time of [T1M213] seconds, and the unique [ti0me1 s2ig3na4tu5re6] adds to the distinctiveness of the piece. The instrumentation used in the song is crucial in creating a cohesive and engaging musical experience for the listener.</t>
  </si>
  <si>
    <t>['K1_1', 'I1_0']</t>
  </si>
  <si>
    <t>The [ke0y1] adds a unique flavor to this music, and you won't find any instruments in this song. The absence of instruments creates a different experience for the listener, and the [ke0y1] played on its own enhances the emotional impact of the music. It's not uncommon for artists to experiment with different approaches to their music, and in this case, the use of only the [ke0y1] helps to convey a particular mood or feeling. The simplicity of the composition allows the listener to focus on the melody and appreciate the nuances of the performance. Overall, the combination of the distinctive [ke0y1] and lack of instruments in this song creates a memorable and captivating listening experience.</t>
  </si>
  <si>
    <t>['TM1_1', 'I1_1']</t>
  </si>
  <si>
    <t>The song's running time is [T1M213] seconds and the music is enriched by [I1N2S3T4R5U6M7E8N9T0S1]. The combination of these two elements creates a unique listening experience that captures the essence of the song. The use of [I1N2S3T4R5U6M7E8N9T0S1] enhances the melody and adds depth to the overall sound. With a running time of [T1M213] seconds, the song allows for ample time to explore the musical intricacies and appreciate the skillful use of instrumentation. Overall, the song's length and instrumentation work together to create a memorable and enjoyable piece of music.</t>
  </si>
  <si>
    <t>['K1_1', 'T1_1', 'S4_0', 'TS1_1']</t>
  </si>
  <si>
    <t>This music is composed in the [[K01E12Y23]3 k4ey5] and has a low-[te0mp1o2]. It does not adhere to the traditions of [G1E2N3R4E5] style but features a [T1I2M3E4_5S6I7G8N9A0T1U2R3E4] meter.</t>
  </si>
  <si>
    <t>['P4_1', 'K1_1', 'TM1_1', 'R3_0', 'I1_1', 'TS1_1', 'T1_0', 'S4_1']</t>
  </si>
  <si>
    <t>This music embodies the essence of classic [G1E2N3R4E5] music with a pitch range within [R1A2N3G4E5] [oc0ta1ve2s3] and the use of [[K01E12Y23]3 k4ey5], conveying a unique and resonant sound. The song is [T1M213] seconds long and has a brisk [te0mp1o2] with a tranquilizing beat. The music comes to life through the use of [I1N2S3T4R5U6M7E8N9T0S1] and is based on a [[T01I12M23E34_45S56I67G78N89A90T01U12R23E34]4 t5im6e 7si8gn9at0ur1e2]. Overall, this song showcases the quintessential features of [G1E2N3R4E5] music in a captivating and memorable way.</t>
  </si>
  <si>
    <t>['P4_1', 'K1_1', 'TM1_1', 'R3_1', 'TS1_1', 'I1_1', 'I4_1']</t>
  </si>
  <si>
    <t>This music is composed in the [[K01E12Y23]3 k4ey5] and has a pitch range within [R1A2N3G4E5] [oc0ta1ve2s3]. The duration of the song is [T1M213] seconds, and it features a very fast and lively rhythm. The [ti0me1 s2ig3na4tu5re6] of the music is [T1I2M3E4_5S6I7G8N9A0T1U2R3E4], and the use of [I1N2S3T4R5U6M7E8N9T0S1] is crucial to the composition. Specifically, [I1N2S3T4R5U6M7E8N9T0] serves as the primary instrument for creating the melody in this track.</t>
  </si>
  <si>
    <t>This music offers a captivating and memorable listening experience with a pitch range spanning [R1A2N3G4E5] [oc0ta1ve2s3] and a choice of [[K01E12Y23]3 k4ey5]. Its diverse and dynamic range makes for a truly engaging musical journey, with the use of [[K01E12Y23]3 k4ey5] adding an extra layer of depth and intrigue to the overall sound. Whether you're a music lover or simply looking for something new and exciting, this music is sure to leave a lasting impression on your ears and your soul.</t>
  </si>
  <si>
    <t>['P4_1', 'K1_1', 'TM1_1', 'R3_1', 'I1_0', 'R1_0', 'T1_2', 'S4_1']</t>
  </si>
  <si>
    <t>This music's pitch range is within [R1A2N3G4E5] [oc0ta1ve2s3], and its use of the [[K01E12Y23]3 k4ey5] creates a rich and dynamic sonic palette. With a duration of [T1M213] seconds, this song boasts a very powerful and driving beat. Opting not to incorporate [I1N2S3T4R5U6M7E8N9T0S1], it lacks the necessary elements to be considered danceable. However, played at a medium [te0mp1o2], the music is evocative of the classic [G1E2N3R4E5] sound.</t>
  </si>
  <si>
    <t>['P4_1', 'K1_1', 'TM1_1', 'R3_0', 'I1_1', 'TS1_o', 'T1_1', 'EM1_1']</t>
  </si>
  <si>
    <t>The use of a specific pitch range of [R1A2N3G4E5] [oc0ta1ve2s3] creates a cohesive and unified sound throughout the musical piece, while the choice of [[K01E12Y23]3 k4ey5] results in a captivating and memorable experience. Running for [T1M213] seconds, the song maintains a soft and smooth [te0mp1o2], enhanced by the addition of [I1N2S3T4R5U6M7E8N9T0S1] that contribute to the overall musical composition. Not commonly used, the [ti0me1 s2ig3na4tu5re6 o7f 8[T91I02M13E24_35S46I57G68N79A80T91U02R13E24]3] adds a unique touch, further complemented by the slow performance, evoking a [E1M2O3T4I5O6N7] feeling in the music.</t>
  </si>
  <si>
    <t>['P4_1', 'K1_1', 'TM1_1', 'R3_2', 'I1_0', 'TS1_o', 'T1_0', 'S4_0']</t>
  </si>
  <si>
    <t>This music possesses several unique features that make it stand out. Firstly, the pitch range spans [R1A2N3G4E5] [oc0ta1ve2s3], which adds a distinctive character to the music and emphasizes its emotional depth. Additionally, the use of the [[K01E12Y23]3 k4ey5] adds a unique flavor to the music. The track has a duration of [T1M213] seconds and features a fast-paced beat with a [te0mp1o2] that is not too fast or too slow. Interestingly, the song deliberately excludes [I1N2S3T4R5U6M7E8N9T0S1] to create a particular sound. Furthermore, the [ti0me1 s2ig3na4tu5re6] used in this song is not conventional, adding to its uniqueness. Despite its fast-paced beat, this song is not a quintessential example of [G1E2N3R4E5] style, making it a fascinating piece of music to listen to.</t>
  </si>
  <si>
    <t>['I4_1', 'T1_1', 'TM1_1', 'R3_2']</t>
  </si>
  <si>
    <t>The main instrument utilized for the melody track is [I1N2S3T4R5U6M7E8N9T0]. This music is played at a low [te0mp1o2] and has a moderate and enjoyable pace. The song is [T1M213] seconds in length.</t>
  </si>
  <si>
    <t>['P4_1', 'K1_1', 'TM1_1', 'TS1_1', 'T1_2']</t>
  </si>
  <si>
    <t>This music offers a diverse and dynamic listening experience, with a pitch range spanning [R1A2N3G4E5] [oc0ta1ve2s3]. It is composed in the [[K01E12Y23]3 k4ey5], has a duration of [T1M213] seconds, and a [ti0me1 s2ig3na4tu5re6 o7f 8[T91I02M13E24_35S46I57G68N79A80T91U02R13E24]3]. The music is played at a moderate speed, creating a balanced and enjoyable rhythm for the listener. Overall, this piece offers a well-crafted and engaging musical experience that showcases the composer's skill and creativity.</t>
  </si>
  <si>
    <t>['S4_1']</t>
  </si>
  <si>
    <t>With its signature rhythms and instrumentations, this music is a prime representation of the [G1E2N3R4E5] style. Whether you're a longtime fan or a newcomer to the genre, this music is sure to delight and entertain with its unique blend of traditional and modern elements. From the soaring melodies to the intricate percussion, every aspect of this music is crafted with care and attention to detail, making it a true masterpiece of the [G1E2N3R4E5] genre. So sit back, relax, and let the music transport you to another world.</t>
  </si>
  <si>
    <t>['TS1_1', 'P4_1', 'B1_1', 'I1_0']</t>
  </si>
  <si>
    <t>This music has a meter of [T1I2M3E4_5S6I7G8N9A0T1U2R3E4] and offers a diverse and dynamic listening experience with a pitch range spanning [R1A2N3G4E5] [oc0ta1ve2s3]. The song consists of roughly [[N01U12M23_34B45A56R67S78]8 b9ar0s1] and is notably absent of [I1N2S3T4R5U6M7E8N9T0S1].</t>
  </si>
  <si>
    <t>['K1_1', 'B1_1']</t>
  </si>
  <si>
    <t>This song's choice of [[K01E12Y23]3 k4ey5] results in a captivating and memorable experience, and you can hear [[N01U12M23_34B45A56R67S78]8 b9ar0s1] in it. The use of the [[K01E12Y23]3 k4ey5] creates a specific emotional and tonal atmosphere that adds to the overall impact of the music. Meanwhile, the [[N01U12M23_34B45A56R67S78]8 b9ar0s1] contribute to the song's structure and pacing, shaping the listener's journey through its melodies and rhythms. Together, these elements combine to create a unique and powerful musical experience that engages the listener on multiple levels.</t>
  </si>
  <si>
    <t>['P4_1', 'TM1_1', 'TS1_o', 'T1_0', 'EM1_1']</t>
  </si>
  <si>
    <t>With a pitch range spanning [R1A2N3G4E5] [oc0ta1ve2s3], the music in this song offers a diverse and dynamic listening experience. The song has a duration of [T1M213] seconds and utilizes an uncommon [ti0me1 s2ig3na4tu5re6 o7f 8[T91I02M13E24_35S46I57G68N79A80T91U02R13E24]3], which contributes to its fast-paced movement. Throughout the piece, the music is filled with [E1M2O3T4I5O6N7], adding to the overall intensity and impact of the composition.</t>
  </si>
  <si>
    <t>['P4_1', 'S4_0', 'I1_0']</t>
  </si>
  <si>
    <t>The musical piece in question showcases a pitch range within [R1A2N3G4E5] [oc0ta1ve2s3] and is not heavily influenced by the conventions of [G1E2N3R4E5] genre. [I1N2S3T4R5U6M7E8N9T0S1] are not included in the instrumentation for this song.</t>
  </si>
  <si>
    <t>['P4_1', 'K1_1', 'B1_1', 'R3_0']</t>
  </si>
  <si>
    <t>The compact pitch range of [R1A2N3G4E5] [oc0ta1ve2s3] not only allows for precision in musical performance, but also results in a focused and impactful presentation. In addition, the use of [[K01E12Y23]3 k4ey5] imbues the music with a special emotional quality that resonates with the listener. The song consists of approximately [[N01U12M23_34B45A56R67S78]8 b9ar0s1], providing ample opportunity for exploration of musical themes and development. The rhythm of the piece is especially comforting, creating a sense of familiarity and ease for the listener.</t>
  </si>
  <si>
    <t>The music's limited pitch range of [R1A2N3G4E5] [oc0ta1ve2s3] allows for a greater emphasis on the nuances of tone and phrasing, composed in the [[K01E12Y23]3 k4ey5] with a duration of [T1M213] seconds. It features a very calming and soothing beat while excluding the use of [I1N2S3T4R5U6M7E8N9T0S1]. A non-standard [[T01I12M23E34_45S56I67G78N89A90T01U12R23E34]4 t5im6e 7si8gn9at0ur1e2] was chosen, accompanied by a slow [te0mp1o2], all expressing [E1M2O3T4I5O6N7].</t>
  </si>
  <si>
    <t>The music moves swiftly and is characterized by [E1M2O3T4I5O6N7].</t>
  </si>
  <si>
    <t>The musical piece showcases a pitch range within [R1A2N3G4E5] [oc0ta1ve2s3] and is composed in the [[K01E12Y23]3 k4ey5]. It is a [T1M213]-second song with a very lulling beat. [I1N2S3T4R5U6M7E8N9T0S1] are utilized in the musical performance. The [ti0me1 s2ig3na4tu5re6] employed in this song is uncommon, [T1I2M3E4_5S6I7G8N9A0T1U2R3E4], while the [te0mp1o2] is rapid. Overall, this music is unmistakably [G1E2N3R4E5] in character.</t>
  </si>
  <si>
    <t>['TS1_1', 'K1_1', 'TM1_1', 'I1_0']</t>
  </si>
  <si>
    <t>This captivating and memorable music has a [ti0me1 s2ig3na4tu5re6 o7f 8[T91I02M13E24_35S46I57G68N79A80T91U02R13E24]3] and is played in the [[K01E12Y23]3 k4ey5]. The song, which lasts [T1M213] seconds, is unique in that it is devoid of [I1N2S3T4R5U6M7E8N9T0S1]. Despite the absence of traditional instruments, this song's arrangement and composition showcase the power of simplicity and highlight the importance of musical creativity.</t>
  </si>
  <si>
    <t>['P4_1', 'K1_1', 'TM1_1', 'R3_1', 'I1_1', 'TS1_1', 'T1_0', 'EM1_1']</t>
  </si>
  <si>
    <t>This music offers a diverse and dynamic listening experience, with a pitch range spanning [R1A2N3G4E5] [oc0ta1ve2s3]. The [[K01E12Y23]3 k4ey5] gives the music a special emotional quality, which is further emphasized by the fast-paced [te0mp1o2] and [T1M213]-second duration of the song. The music features [I1N2S3T4R5U6M7E8N9T0S1] and is played in [T1I2M3E4_5S6I7G8N9A0T1U2R3E4], contributing to its rapid pace. Despite its speed, the music is imbued with [E1M2O3T4I5O6N7], creating a truly captivating listening experience.</t>
  </si>
  <si>
    <t>['P4_1', 'K1_1', 'TM1_1', 'R3_1', 'I1_1', 'TS1_1', 'T1_1', 'EM1_1']</t>
  </si>
  <si>
    <t>The musical piece showcases a pitch range within [R1A2N3G4E5] [oc0ta1ve2s3] and is composed in the [[K01E12Y23]3 k4ey5]. It has a duration of [T1M213] seconds and features a very upbeat [te0mp1o2]. The music should include [I1N2S3T4R5U6M7E8N9T0S1], and the [[T01I12M23E34_45S56I67G78N89A90T01U12R23E34]4 t5im6e 7si8gn9at0ur1e2] is used. Played at a leisurely pace, the music is defined by [E1M2O3T4I5O6N7].</t>
  </si>
  <si>
    <t>['P4_1', 'K1_1', 'TM1_1', 'R3_0', 'I1_0', 'TS1_o', 'T1_1', 'S4_1', 'B1_1']</t>
  </si>
  <si>
    <t>The musical piece showcases a pitch range within [R1A2N3G4E5] [oc0ta1ve2s3], while the [[K01E12Y23]3 k4ey5] adds a unique flavor to this music. Running for [T1M213] seconds, the song captivates with its lulling beat. Deliberately excluding [I1N2S3T4R5U6M7E8N9T0S1], it presents a non-conventional [ti0me1 s2ig3na4tu5re6 o7f 8[T91I02M13E24_35S46I57G68N79A80T91U02R13E24]3]. Performed slowly, this [G1E2N3R4E5] song is divided into [[N01U12M23_34B45A56R67S78]8 b9ar0s1].</t>
  </si>
  <si>
    <t>['TS1_o', 'K1_1', 'EM1_1', 'I1_0']</t>
  </si>
  <si>
    <t>The unconventional [ti0me1 s2ig3na4tu5re6] of this song sets it apart from common music. Adding to its uniqueness, the music is in the [[K01E12Y23]3 k4ey5], which brings a distinct flavor to the composition. It evokes a [E1M2O3T4I5O6N7] feeling that complements the non-traditional rhythm. Interestingly, this song stands out even more by intentionally omitting certain instruments, showcasing a deliberate artistic choice to focus on other elements of the music.</t>
  </si>
  <si>
    <t>['K1_1', 'TM1_1', 'R3_1', 'I1_0', 'T1_2']</t>
  </si>
  <si>
    <t>The [I1N2S3T4R5U6M7E8N9T0S1]-free music has a duration of [T1M213] seconds and a moderate speed, but its [K1E2Y3] gives it a special emotional quality. Additionally, the song features a highly intense rhythm that contributes to its overall vibe.</t>
  </si>
  <si>
    <t>['K1_1', 'TM1_1', 'TS1_o', 'T1_2', 'B1_1']</t>
  </si>
  <si>
    <t>The music in this song conveys a unique and resonant sound through its use of the [[K01E12Y23]3 k4ey5]. It features a balanced beat and has a runtime of [T1M213] seconds. One of the distinguishing characteristics of this song is its use of a [ti0me1 s2ig3na4tu5re6] that is not commonly found, adding to its distinctiveness. The composition of the song includes [[N01U12M23_34B45A56R67S78]8 b9ar0s1], which further contributes to the complexity and richness of its sound. Overall, this song is a notable and remarkable piece of music that stands out for its inventive use of various musical elements.</t>
  </si>
  <si>
    <t>With a pitch range spanning [R1A2N3G4E5] [oc0ta1ve2s3], this music offers a diverse and dynamic listening experience in the [[K01E12Y23]3 k4ey5], providing a powerful and memorable sound. The length of the track is [T1M213] seconds, accompanied by a steady and moderate rhythm. You won't hear any [I1N2S3T4R5U6M7E8N9T0S1] in this atypical [ti0me1 s2ig3na4tu5re6] [T1I2M3E4_5S6I7G8N9A0T1U2R3E4]. The song is moderately-paced, yet imbued with [E1M2O3T4I5O6N7].</t>
  </si>
  <si>
    <t>['K1_1', 'B1_1', 'TM1_1', 'I1_0']</t>
  </si>
  <si>
    <t>The use of [[K01E12Y23]3 k4ey5] in this music creates a distinct atmosphere, while [[N01U12M23_34B45A56R67S78]8 b9ar0s1] can be heard throughout the song which has a duration of [T1M213] seconds. Interestingly, [I1N2S3T4R5U6M7E8N9T0S1] are notably absent in this composition, adding to its unique character and sound.</t>
  </si>
  <si>
    <t>['T1_1', 'K1_1', 'TM1_1', 'I1_0']</t>
  </si>
  <si>
    <t>This song has a gentle [te0mp1o2] that is enhanced by the use of the [[K01E12Y23]3 k4ey5], giving it a special emotional quality. It lasts for [T1M213] seconds and features instrumentation that does not include [I1N2S3T4R5U6M7E8N9T0S1].</t>
  </si>
  <si>
    <t>['P4_1', 'K1_1', 'TM1_1', 'R3_2', 'I1_0', 'T1_2', 'EM1_1']</t>
  </si>
  <si>
    <t>The [[K01E12Y23]3 k4ey5] of the [T1M213]-second song with a compact pitch range of [R1A2N3G4E5] [oc0ta1ve2s3] results in a focused and impactful musical performance, adding a unique flavor to the music. Despite the absence of [I1N2S3T4R5U6M7E8N9T0S1], the song has a calm and moderate rhythm, performed at a moderate pace. The music evokes [E1M2O3T4I5O6N7] in nature, creating a serene atmosphere.</t>
  </si>
  <si>
    <t>['P4_1', 'K1_1', 'TM1_1', 'R3_2', 'I1_0', 'TS1_1', 'T1_2', 'EM1_1']</t>
  </si>
  <si>
    <t>The music's pitch range is within [R1A2N3G4E5] [oc0ta1ve2s3], while its use of the [[K01E12Y23]3 k4ey5] creates a rich and dynamic sonic palette. With a running time of [T1M213] seconds, this song maintains a moderate beat and excludes any [I1N2S3T4R5U6M7E8N9T0S1]. Featuring a [T1I2M3E4_5S6I7G8N9A0T1U2R3E4] meter, the music carries a moderate rhythm and radiates [E1M2O3T4I5O6N7].</t>
  </si>
  <si>
    <t>['P4_1', 'K1_1', 'TM1_1', 'R3_1', 'I1_1', 'TS1_o', 'T1_0', 'S4_1']</t>
  </si>
  <si>
    <t>The compact pitch range of [R1A2N3G4E5] [oc0ta1ve2s3] results in a focused and impactful musical performance, while the [[K01E12Y23]3 k4ey5] adds a unique flavor to this music. With a duration of [T1M213] seconds, the track maintains a consistently intense [te0mp1o2]. The music is brought to life through the use of [I1N2S3T4R5U6M7E8N9T0S1], and the unconventional [[T01I12M23E34_45S56I67G78N89A90T01U12R23E34]4 t5im6e 7si8gn9at0ur1e2] adds to its distinctiveness. Rooted in the conventions of [G1E2N3R4E5] music, this song embodies a quick [te0mp1o2] and showcases a captivating blend of elements.</t>
  </si>
  <si>
    <t>['TM1_1', 'T1_2', 'B1_1', 'R3_1']</t>
  </si>
  <si>
    <t>This invigorating song plays for TM1 seconds at a moderate [te0mp1o2] and spans approximately NUM_BARS bars. The rhythm in this music is particularly captivating, adding to the overall energy and liveliness of the piece.</t>
  </si>
  <si>
    <t>['T1_1', 'B1_1', 'TM1_1', 'S4_1']</t>
  </si>
  <si>
    <t>The quintessential [G1E2N3R4E5] sound is showcased in this song, which has a relaxed [te0mp1o2] and covers [[N01U12M23_34B45A56R67S78]8 b9ar0s1]. Lasting [T1M213] seconds, it provides ample time for the listener to fully immerse themselves in the music and appreciate its nuances.</t>
  </si>
  <si>
    <t>['T1_0', 'TM1_1', 'R3_2']</t>
  </si>
  <si>
    <t>This song has a consistent and moderate beat and is played at a high-speed [te0mp1o2]. The duration of the song is [T1M213] seconds, providing listeners with a thrilling and energetic experience throughout the entire track.</t>
  </si>
  <si>
    <t>['P4_1', 'K1_1', 'TM1_1', 'R3_0', 'I1_1', 'TS1_1', 'T1_2', 'S4_0', 'S2_0']</t>
  </si>
  <si>
    <t>The song, not typical of [A1R2T3I4S5T6]'s usual genre, features a powerful and memorable sound in the [[K01E12Y23]3 k4ey5], with a pitch range within [R1A2N3G4E5] [oc0ta1ve2s3]. It has a duration of [T1M213] seconds and a moderate [te0mp1o2]. The rhythm is very easy-going, and the music should prominently showcase [I1N2S3T4R5U6M7E8N9T0S1]. The [ti0me1 s2ig3na4tu5re6] of the song is [T1I2M3E4_5S6I7G8N9A0T1U2R3E4], and it deviates from the usual standards of the [G1E2N3R4E5] genre.</t>
  </si>
  <si>
    <t>This high-[te0mp1o2] music, characterized by [E1M2O3T4I5O6N7], has a limited pitch range of [R1A2N3G4E5] [oc0ta1ve2s3], which allows for a greater emphasis on the nuances of tone and phrasing. Adding a unique flavor to the music is the [[K01E12Y23]3 k4ey5], while the rhythm is extremely invigorating. Interestingly, you won't hear any [I1N2S3T4R5U6M7E8N9T0S1] in this song. The song's running time is [T1M213] seconds, and you can count [[N01U12M23_34B45A56R67S78]8 b9ar0s1] in the music, which has a [ti0me1 s2ig3na4tu5re6 o7f 8[T91I02M13E24_35S46I57G68N79A80T91U02R13E24]3].</t>
  </si>
  <si>
    <t>['K1_1', 'TM1_1', 'R3_0', 'I1_0', 'I4_0', 'B1_1']</t>
  </si>
  <si>
    <t>The [ke0y1] of this music gives it a special emotional quality, and it progresses over a total of [[N01U12M23_34B45A56R67S78]8 b9ar0s1]. Despite the deliberately excluded [I1N2S3T4R5U6M7E8N9T0S1], you won't find [I1N2S3T4R5U6M7E8N9T0] used for the melody in this track. Additionally, the length of the song is [T1M213] seconds, and its [te0mp1o2] is very soft and smooth.</t>
  </si>
  <si>
    <t>['K1_1', 'I1_1']</t>
  </si>
  <si>
    <t>The musical performance utilizes instruments, and the [ke0y1] adds a unique flavor to this music.</t>
  </si>
  <si>
    <t>['P4_1', 'K1_1', 'TM1_1', 'R3_0', 'I1_1', 'TS1_1', 'T1_2', 'S4_0']</t>
  </si>
  <si>
    <t>With a pitch range spanning [R1A2N3G4E5] [oc0ta1ve2s3], this music offers a diverse and dynamic listening experience. The use of [[K01E12Y23]3 k4ey5] creates a rich and dynamic sonic palette that, combined with the mellow rhythm, makes for an intriguing composition. The [I1N2S3T4R5U6M7E8N9T0S1] add to the overall musical experience. The [ti0me1 s2ig3na4tu5re6 o7f 8[T91I02M13E24_35S46I57G68N79A80T91U02R13E24]3] gives the song a moderate [te0mp1o2] and a steady flow. Despite its unique characteristics, this music does not fit the typical traits of the [G1E2N3R4E5] genre. With a running time of [T1M213] seconds, this song provides a captivating and distinctive musical journey that is both refreshing and engaging.</t>
  </si>
  <si>
    <t>['TM1_1', 'TS1_o']</t>
  </si>
  <si>
    <t>In this song, an unusual [ti0me1 s2ig3na4tu5re6] is utilized and the duration of the track is [T1M213] seconds.</t>
  </si>
  <si>
    <t>['T1_2', 'I4_1', 'K1_1', 'I1_1']</t>
  </si>
  <si>
    <t>This music has a moderate [te0mp1o2] and features a signature sound created by [I1N2S3T4R5U6M7E8N9T0] in the melody track. The use of the [[K01E12Y23]3 k4ey5] gives the music a special emotional quality, and the addition of [I1N2S3T4R5U6M7E8N9T0S1] further contributes to the overall musical composition.</t>
  </si>
  <si>
    <t>['P4_1', 'K1_1', 'R3_1', 'TS1_o', 'S4_0', 'B1_1']</t>
  </si>
  <si>
    <t>The musical piece employs a specific pitch range of [R1A2N3G4E5] [oc0ta1ve2s3], which creates a cohesive and unified sound throughout. The use of [[K01E12Y23]3 k4ey5] adds a unique flavor to the music, while the electrifying rhythm gives the song an additional dimension. The [ti0me1 s2ig3na4tu5re6] used, [T1I2M3E4_5S6I7G8N9A0T1U2R3E4], is not typical, and adds to the unconventional nature of the song. Additionally, the music is comprised of [[N01U12M23_34B45A56R67S78]8 b9ar0s1] and does not fit into the conventions of [G1E2N3R4E5] style. Overall, the combination of these elements results in a distinctive and memorable piece of music.</t>
  </si>
  <si>
    <t>['P4_1', 'TM1_1', 'R3_1', 'TS1_o', 'I1_0', 'T1_2']</t>
  </si>
  <si>
    <t>The pitch range of [R1A2N3G4E5] [oc0ta1ve2s3] adds a distinctive character to the music, emphasizing its emotional depth. In addition, the rhythm in this song is really lively, and its pace is moderate. The duration of this song is [T1M213] seconds, and it features a [ti0me1 s2ig3na4tu5re6] that is not conventional, [T1I2M3E4_5S6I7G8N9A0T1U2R3E4]. Interestingly, this song has opted not to incorporate [I1N2S3T4R5U6M7E8N9T0S1], which further adds to its unique sound. Overall, these various elements come together to create a truly distinctive piece of music.</t>
  </si>
  <si>
    <t>['P4_1', 'K1_1', 'TS1_o', 'S4_1', 'B1_1']</t>
  </si>
  <si>
    <t>The music in [G1E2N3R4E5] style features an unconventional [ti0me1 s2ig3na4tu5re6 o7f 8[T91I02M13E24_35S46I57G68N79A80T91U02R13E24]3], composed in the [[K01E12Y23]3 k4ey5] and comprises of [[N01U12M23_34B45A56R67S78]8 b9ar0s1]. The pitch range of [R1A2N3G4E5] [oc0ta1ve2s3] adds a distinctive character to the music, emphasizing its emotional depth. Overall, this song stands as a prime representation of the unique style and qualities present within the [G1E2N3R4E5] genre.</t>
  </si>
  <si>
    <t>['P4_1', 'I1_1']</t>
  </si>
  <si>
    <t>The compact pitch range of [R1A2N3G4E5] [oc0ta1ve2s3] provides a focused and impactful musical performance, with the sound of the music being produced through [I1N2S3T4R5U6M7E8N9T0S1]. Together, these elements create a dynamic musical experience that captures the attention of the audience. The focused pitch range allows for precise control over the musical expression, while the choice of instruments contributes to the overall timbre and tone of the music. By utilizing these musical components effectively, musicians can create powerful performances that resonate with listeners and leave a lasting impression.</t>
  </si>
  <si>
    <t>['K1_1', 'R3_1', 'TS1_1']</t>
  </si>
  <si>
    <t>The music in this song is composed in the [[K01E12Y23]3 k4ey5], featuring a highly intense rhythm and a [ti0me1 s2ig3na4tu5re6 o7f 8[T91I02M13E24_35S46I57G68N79A80T91U02R13E24]3].</t>
  </si>
  <si>
    <t>['P4_1', 'S4_1', 'R3_2', 'TS1_o']</t>
  </si>
  <si>
    <t>The music, which is a prime example of [G1E2N3R4E5] style, has a limited pitch range of [R1A2N3G4E5] [oc0ta1ve2s3]. This characteristic allows for a greater emphasis on the nuances of tone and phrasing, which is notable in the balanced rhythm of the song. Interestingly, the [ti0me1 s2ig3na4tu5re6] used in this piece ([T1I2M3E4_5S6I7G8N9A0T1U2R3E4]) is not commonly seen, making it a unique and distinct composition in the genre.</t>
  </si>
  <si>
    <t>['TS1_1', 'I1_0']</t>
  </si>
  <si>
    <t>The music in this song features a [T1I2M3E4_5S6I7G8N9A0T1U2R3E4] meter and has opted not to incorporate [I1N2S3T4R5U6M7E8N9T0S1].</t>
  </si>
  <si>
    <t>['P4_1', 'T1_2', 'S2_0', 'TS1_1']</t>
  </si>
  <si>
    <t>The music in question has a limited pitch range of [R1A2N3G4E5] [oc0ta1ve2s3], which allows for a greater emphasis on the nuances of tone and phrasing. It is played at a moderate speed and has a [ti0me1 s2ig3na4tu5re6 o7f 8[T91I02M13E24_35S46I57G68N79A80T91U02R13E24]3]. Despite being different from [A1R2T3I4S5T6]'s classic sound, the music's focus on subtle tonal and phrasing variations makes it noteworthy in its own right.</t>
  </si>
  <si>
    <t>['B1_1', 'R3_1', 'TS1_1']</t>
  </si>
  <si>
    <t>In this song, you can hear [[N01U12M23_34B45A56R67S78]8 b9ar0s1] with a very fast and lively rhythm, characterized by the [[T01I12M23E34_45S56I67G78N89A90T01U12R23E34]4 t5im6e 7si8gn9at0ur1e2] of the music.</t>
  </si>
  <si>
    <t>['P4_1', 'K1_1', 'TM1_1', 'R3_2', 'TS1_o', 'S4_0']</t>
  </si>
  <si>
    <t>This music provides a unique and memorable listening experience with its pitch range of [R1A2N3G4E5] [oc0ta1ve2s3]. Additionally, the use of [[K01E12Y23]3 k4ey5] adds a distinct flavor to the composition. The rhythm of the song is comfortably moderate, and its runtime is [T1M213] seconds. The [ti0me1 s2ig3na4tu5re6] of the song is atypical, marked by [T1I2M3E4_5S6I7G8N9A0T1U2R3E4]. This music deviates from the traditions of the typical [G1E2N3R4E5] style, offering a fresh and unconventional approach to music-making.</t>
  </si>
  <si>
    <t>['P4_1', 'K1_1', 'TM1_1', 'R3_2', 'I1_0', 'TS1_1', 'T1_1', 'S4_1']</t>
  </si>
  <si>
    <t>This musical piece is rooted in the conventions of [G1E2N3R4E5] music and features a specific pitch range of [R1A2N3G4E5] [oc0ta1ve2s3] that creates a cohesive and unified sound. The [[K01E12Y23]3 k4ey5] adds a special emotional quality to the piece, while its relaxed and moderate rhythm, and the absence of [I1N2S3T4R5U6M7E8N9T0S1] contribute to its overall feel. With a length of [T1M213] seconds and a [ti0me1 s2ig3na4tu5re6 o7f 8[T91I02M13E24_35S46I57G68N79A80T91U02R13E24]3], the music has a relaxed [te0mp1o2] that complements its overall mood.</t>
  </si>
  <si>
    <t>The music's limited pitch range of [R1A2N3G4E5] [oc0ta1ve2s3] allows for a greater emphasis on the nuances of tone and phrasing, while its use of [[K01E12Y23]3 k4ey5] creates a distinct atmosphere. The song, with a length of [T1M213] seconds and a moderate beat, should include [I1N2S3T4R5U6M7E8N9T0S1] and follows a [[T01I12M23E34_45S56I67G78N89A90T01U12R23E34]4 t5im6e 7si8gn9at0ur1e2] with a moderate [te0mp1o2]. Overall, the music is characterized by [E1M2O3T4I5O6N7].</t>
  </si>
  <si>
    <t>['TM1_1', 'TS1_1']</t>
  </si>
  <si>
    <t>The song plays for [T1M213] seconds and its meter is [T1I2M3E4_5S6I7G8N9A0T1U2R3E4]. The duration of the song is [T1M213] seconds, and [T1I2M3E4_5S6I7G8N9A0T1U2R3E4] is the [ti0me1 s2ig3na4tu5re6] or meter used in the music. The meter of a piece of music refers to the pattern of beats, which is usually indicated by a [ti0me1 s2ig3na4tu5re6] at the beginning of a piece. So in this case, the music has a specific pattern of beats that is denoted by [T1I2M3E4_5S6I7G8N9A0T1U2R3E4], and it lasts for [T1M213] seconds.</t>
  </si>
  <si>
    <t>['TM1_1']</t>
  </si>
  <si>
    <t>The running time of the song is [T1M213] seconds.</t>
  </si>
  <si>
    <t>['K1_1', 'TM1_1', 'R3_1']</t>
  </si>
  <si>
    <t>The [ke0y1] of this music gives it a special emotional quality, while the song itself has a runtime of [T1M213] seconds. Additionally, the rhythm in the song is really lively, adding to its overall appeal and energy.</t>
  </si>
  <si>
    <t>['P4_1', 'TM1_1', 'R3_1', 'I4_0', 'T1_0']</t>
  </si>
  <si>
    <t>With a pitch range spanning [R1A2N3G4E5] [oc0ta1ve2s3] and a highly intense rhythm, this music offers a diverse and dynamic listening experience. The song lasts [T1M213] seconds and is played at a rapid pace. Interestingly, the melody track does not incorporate the use of [I1N2S3T4R5U6M7E8N9T0]. Overall, this music is sure to captivate listeners with its energetic and engaging sound.</t>
  </si>
  <si>
    <t>['K1_1', 'TM1_1', 'R3_2', 'I1_0', 'T1_1', 'S4_0']</t>
  </si>
  <si>
    <t>The [G1E2N3R4E5] genre does not define the style of this [T1M213]-second-long song, which is devoid of instruments but possesses a gentle beat. The [te0mp1o2] is moderate and enjoyable, while the [ke0y1] of the music gives it a special emotional quality.</t>
  </si>
  <si>
    <t>['B1_1', 'I1_0']</t>
  </si>
  <si>
    <t>The length of the song is determined by the number of bars, which is denoted by [N1U2M3_4B5A6R7S8]. Interestingly, this song deliberately omits certain instruments, leaving them out of the arrangement altogether.</t>
  </si>
  <si>
    <t>['P4_1', 'K1_1', 'TM1_1', 'R3_1', 'TS1_1', 'I1_1', 'S4_0']</t>
  </si>
  <si>
    <t>The musical piece utilizes a specific pitch range of [R1A2N3G4E5] [oc0ta1ve2s3], resulting in a cohesive and unified sound that runs throughout. It employs the [[K01E12Y23]3 k4ey5], conveying a unique and resonant quality. The fast-paced [te0mp1o2] and [T1I2M3E4_5S6I7G8N9A0T1U2R3E4] meter create an energetic feel to the [T1M213]-second song. The performance features [I1N2S3T4R5U6M7E8N9T0S1], contributing to the overall sound. Interestingly, the style of the music does not conform to the typical characteristics of the [G1E2N3R4E5] genre.</t>
  </si>
  <si>
    <t>['P4_1', 'K1_1', 'TM1_1', 'R3_1', 'I1_0', 'TS1_1', 'T1_1', 'EM1_1']</t>
  </si>
  <si>
    <t>With a pitch range spanning [R1A2N3G4E5] [oc0ta1ve2s3], this music offers a diverse and dynamic listening experience, while the [[K01E12Y23]3 k4ey5] adds a unique flavor. This [T1M213]-second-long track captivates with its electrifying rhythm, devoid of [I1N2S3T4R5U6M7E8N9T0S1], and adheres to the meter of [T1I2M3E4_5S6I7G8N9A0T1U2R3E4]. The music's relaxed [te0mp1o2] beautifully complements its radiating [E1M2O3T4I5O6N7].</t>
  </si>
  <si>
    <t>['P4_1', 'K1_1', 'TM1_1']</t>
  </si>
  <si>
    <t>This music offers a unique and memorable listening experience with its pitch range of [R1A2N3G4E5] [oc0ta1ve2s3] and its use of [[K01E12Y23]3 k4ey5], creating a rich and dynamic sonic palette. The song's running time is [T1M213] seconds.</t>
  </si>
  <si>
    <t>['P4_1', 'K1_1', 'TM1_1', 'R3_1', 'I1_0', 'TS1_1', 'T1_0', 'EM1_1']</t>
  </si>
  <si>
    <t>This music offers a unique and memorable listening experience with its pitch range of [R1A2N3G4E5] [oc0ta1ve2s3]. The [[K01E12Y23]3 k4ey5] adds a distinctive flavor to the composition, while the track's length spans [T1M213] seconds. The rhythm in this song is lively, creating an energetic atmosphere. Interestingly, you won't find any [I1N2S3T4R5U6M7E8N9T0S1] in this piece. The music follows a [[T01I12M23E34_45S56I67G78N89A90T01U12R23E34]4 t5im6e 7si8gn9at0ur1e2] and is performed at a fast pace, further enhancing its liveliness. Overall, the composition effectively conveys [E1M2O3T4I5O6N7].</t>
  </si>
  <si>
    <t>The musical piece showcases a pitch range within [R1A2N3G4E5] [oc0ta1ve2s3], while the [[K01E12Y23]3 k4ey5] adds a unique flavor to this music. The track lasts for [T1M213] seconds, and its [te0mp1o2] is very upbeat. It is devoid of [I1N2S3T4R5U6M7E8N9T0S1], and features a [ti0me1 s2ig3na4tu5re6] that is not commonly found, [T1I2M3E4_5S6I7G8N9A0T1U2R3E4]. This music moves swiftly and is outside of the typical boundaries of [G1E2N3R4E5] genre.</t>
  </si>
  <si>
    <t>['TM1_1', 'R3_2', 'I1_1', 'S4_0', 'B1_1']</t>
  </si>
  <si>
    <t>The duration of this song is [T1M213] seconds and it has a moderate beat. [I1N2S3T4R5U6M7E8N9T0S1] are utilized in the musical performance, but the music does not embody the essence of [G1E2N3R4E5] genre. The composition is comprised of [[N01U12M23_34B45A56R67S78]8 b9ar0s1], resulting in a distinctive and memorable piece of music.</t>
  </si>
  <si>
    <t>['P4_1', 'TM1_1', 'R3_0', 'TS1_o', 'I1_1', 'T1_2', 'S4_0']</t>
  </si>
  <si>
    <t>This [G1E2N3R4E5] music offers a unique and memorable listening experience with its pitch range of [R1A2N3G4E5] [oc0ta1ve2s3]. It is a [T1M213]-second-long song played at a medium pace, with a laid-back [te0mp1o2] and an unconventional [[T01I12M23E34_45S56I67G78N89A90T01U12R23E34]4 t5im6e 7si8gn9at0ur1e2]. The musical performance incorporates [I1N2S3T4R5U6M7E8N9T0S1]. Despite its deviation from the typical patterns of the [G1E2N3R4E5] genre, this music promises to captivate its listeners with its distinctive characteristics.</t>
  </si>
  <si>
    <t>['I4_0', 'P4_1', 'TM1_1', 'TS1_1']</t>
  </si>
  <si>
    <t>This track does not use [I1N2S3T4R5U6M7E8N9T0] for the melody. However, the music offers a diverse and dynamic listening experience with a pitch range spanning [R1A2N3G4E5] [oc0ta1ve2s3]. The song has a duration of [T1M213] seconds and follows the [ti0me1 s2ig3na4tu5re6 o7f 8[T91I02M13E24_35S46I57G68N79A80T91U02R13E24]3].</t>
  </si>
  <si>
    <t>['TS1_o', 'T1_0', 'I1_0']</t>
  </si>
  <si>
    <t>This song is quite unique as it deviates from the ordinary [ti0me1 s2ig3na4tu5re6]. Despite this, it has a quick [te0mp1o2] that gives it an energetic and lively feel. Interestingly, this song is devoid of any instruments, which adds to its distinctiveness and highlights the importance of vocals in conveying the message of the song. Overall, the unconventional [ti0me1 s2ig3na4tu5re6], fast pace, and lack of instruments make this song a standout piece that is sure to capture the attention of listeners.</t>
  </si>
  <si>
    <t>['P4_1', 'T1_0', 'B1_1', 'R3_1']</t>
  </si>
  <si>
    <t>The pitch range of [R1A2N3G4E5] [oc0ta1ve2s3] adds a distinctive character to the music, emphasizing its emotional depth, while the high [te0mp1o2] at which it is played, spanning approximately [[N01U12M23_34B45A56R67S78]8 b9ar0s1], and the dynamic rhythm all contribute to the overall energy and vitality of the song.</t>
  </si>
  <si>
    <t>['P4_1', 'K1_1', 'TM1_1', 'T1_0', 'S4_1', 'B1_1']</t>
  </si>
  <si>
    <t>The musical piece I am referring to is a perfect example of the [G1E2N3R4E5] sound. It showcases a pitch range within [R1A2N3G4E5] [oc0ta1ve2s3] and has a runtime of [T1M213] seconds. The choice of [[K01E12Y23]3 k4ey5] is responsible for the captivating and memorable experience this music provides. Despite the song's rapid rate, it spans approximately [[N01U12M23_34B45A56R67S78]8 b9ar0s1], offering a complete musical journey within a short timeframe.</t>
  </si>
  <si>
    <t>['P4_1', 'TM1_1', 'TS1_1', 'T1_1', 'EM1_1', 'B1_1']</t>
  </si>
  <si>
    <t>The pitch range of [R1A2N3G4E5] [oc0ta1ve2s3] adds a distinctive character to the music, emphasizing its emotional depth. This track, which is [T1M213] seconds in length and has a relaxed [te0mp1o2], radiates [E1M2O3T4I5O6N7]. The music is set in [T1I2M3E4_5S6I7G8N9A0T1U2R3E4] meter and is divided into [[N01U12M23_34B45A56R67S78]8 b9ar0s1], all of which contribute to the overall aesthetic and emotional impact of the song.</t>
  </si>
  <si>
    <t>['K1_1', 'T1_0', 'EM1_1', 'TS1_1']</t>
  </si>
  <si>
    <t>The music's use of [[K01E12Y23]3 k4ey5] creates a distinct atmosphere with its rapid [te0mp1o2], while also being defined by [E1M2O3T4I5O6N7]. Furthermore, the meter of the music is [T1I2M3E4_5S6I7G8N9A0T1U2R3E4].</t>
  </si>
  <si>
    <t>['P4_1', 'TS1_1']</t>
  </si>
  <si>
    <t>This music offers a diverse and dynamic listening experience with a pitch range spanning [R1A2N3G4E5] [oc0ta1ve2s3]. The [ti0me1 s2ig3na4tu5re6] of the music is [T1I2M3E4_5S6I7G8N9A0T1U2R3E4].</t>
  </si>
  <si>
    <t>['P4_1', 'K1_1', 'R3_2', 'TS1_o', 'T1_1', 'EM1_1']</t>
  </si>
  <si>
    <t>The music in question features a limited pitch range of [R1A2N3G4E5] [oc0ta1ve2s3], which enables a greater emphasis on tone and phrasing nuances. Additionally, the use of the [[K01E12Y23]3 k4ey5] adds a unique flavor to the piece. The rhythm of the song is comfortably moderate, but it also features an unconventional [[T01I12M23E34_45S56I67G78N89A90T01U12R23E34]4 t5im6e 7si8gn9at0ur1e2]. The gentle pace of the song complements its [E1M2O3T4I5O6N7] nature, which is further enhanced by the subtle intricacies of the music. Overall, this piece showcases a deliberate and thoughtful approach to music-making that emphasizes emotional expression and musical detail.</t>
  </si>
  <si>
    <t xml:space="preserve">
The musical piece showcases a pitch range within [R1A2N3G4E5] [oc0ta1ve2s3]. This means that the piece covers a range of notes spanning [R1A2N3G4E5] [oc0ta1ve2s3], from the lowest to the highest pitch. The use of such a broad range of notes can create a sense of dynamism and intensity in the music, as the listener is taken on a journey through the various tonalities and melodies that make up the composition. Additionally, the use of a wide pitch range can showcase the technical ability and virtuosity of the musicians performing the piece, as they navigate the various challenges presented by the range of notes. Overall, a broad pitch range can be an effective tool for creating powerful and engaging musical works.</t>
  </si>
  <si>
    <t>['K1_1', 'TM1_1', 'R3_0', 'TS1_1', 'R1_1', 'T1_0', 'S4_0', 'B1_1']</t>
  </si>
  <si>
    <t>The [G1E2N3R4E5] genre is given a unique flavor by the [[K01E12Y23]3 k4ey5], resulting in a song that is sure to get people up and dancing. With a fast-paced beat, the track progresses through [[N01U12M23_34B45A56R67S78]8 b9ar0s1], while maintaining a very serene rhythm. Its length is [T1M213] seconds, and the meter of the music is [T1I2M3E4_5S6I7G8N9A0T1U2R3E4], showcasing a style that deviates from the typical characteristics of the [G1E2N3R4E5] genre.</t>
  </si>
  <si>
    <t>['P4_1', 'K1_1', 'TM1_1', 'R3_1', 'I1_0', 'S4_0', 'B1_1']</t>
  </si>
  <si>
    <t>This music offers a diverse and dynamic listening experience with a pitch range spanning [R1A2N3G4E5] [oc0ta1ve2s3] and a rich sonic palette created by its use of the [[K01E12Y23]3 k4ey5]. The [te0mp1o2] in this song is very rapid, and it plays for [T1M213] seconds. The arrangement of this song omits the use of [I1N2S3T4R5U6M7E8N9T0S1], making it not typical of the classic [G1E2N3R4E5] sound. In total, the music has [[N01U12M23_34B45A56R67S78]8 b9ar0s1], showcasing its unique and unconventional composition.</t>
  </si>
  <si>
    <t>['P4_1', 'K1_1', 'R3_0', 'I1_1', 'T1_0']</t>
  </si>
  <si>
    <t>The pitch range of [R1A2N3G4E5] [oc0ta1ve2s3] adds a distinctive character to the music, emphasizing its emotional depth, while the use of [[K01E12Y23]3 k4ey5] creates a rich and dynamic sonic palette. The beat in this song is very lulling, and the musical performance employs [I1N2S3T4R5U6M7E8N9T0S1], resulting in a captivating composition. Despite its quick pace, the song maintains its engaging quality throughout.</t>
  </si>
  <si>
    <t>['P4_1', 'K1_1', 'TM1_1', 'R3_0', 'I1_1', 'TS1_o', 'T1_1', 'S4_1']</t>
  </si>
  <si>
    <t>In this musical piece, a specific pitch range of [R1A2N3G4E5] [oc0ta1ve2s3] is used to create a cohesive and unified sound that runs throughout the song. The [[K01E12Y23]3 k4ey5] employed in this composition adds a special emotional quality to the music. With a length of [T1M213] seconds, the song has a rhythm that's very relaxing and tranquil. The [I1N2S3T4R5U6M7E8N9T0S1] used in the composition play an essential role in shaping the overall sound. The song's [ti0me1 s2ig3na4tu5re6], [T1I2M3E4_5S6I7G8N9A0T1U2R3E4], is not conventional, and it is performed slowly. This song belongs to the [G1E2N3R4E5] genre.</t>
  </si>
  <si>
    <t>The music of this song features a [T1I2M3E4_5S6I7G8N9A0T1U2R3E4] meter and it is noteworthy that there are no [I1N2S3T4R5U6M7E8N9T0S1] included in the arrangement. The absence of [I1N2S3T4R5U6M7E8N9T0S1] creates a unique sound and highlights other musical elements in the composition, allowing the listener to focus on the rhythmic and melodic aspects of the music.</t>
  </si>
  <si>
    <t xml:space="preserve">
This music is composed in the [[K01E12Y23]3 k4ey5].</t>
  </si>
  <si>
    <t>['P4_1', 'TM1_1', 'TS1_1', 'I1_0', 'S4_1']</t>
  </si>
  <si>
    <t>This song is a shining example of the [G1E2N3R4E5] style, offering a diverse and dynamic listening experience with a pitch range spanning [R1A2N3G4E5] [oc0ta1ve2s3]. The track runs [T1M213] seconds and features a [T1I2M3E4_5S6I7G8N9A0T1U2R3E4] meter. Notably, [I1N2S3T4R5U6M7E8N9T0S1] are not featured in the music, adding to its unique sound and style.</t>
  </si>
  <si>
    <t>['T1_1']</t>
  </si>
  <si>
    <t>It's perfect for unwinding after a long day at work. The mellow melodies and soothing rhythms create a peaceful atmosphere that helps to ease stress and promote relaxation. Whether you're listening alone or with friends, this music can provide a much-needed break from the chaos of daily life. So sit back, close your eyes, and let the soothing sounds transport you to a place of calm and tranquility.</t>
  </si>
  <si>
    <t>['K1_1', 'TM1_1', 'R3_1', 'I1_0', 'T1_2', 'EM1_1']</t>
  </si>
  <si>
    <t>The track lasts for [T1M213] seconds and is filled with [E1M2O3T4I5O6N7]. The rhythm in this song is extremely invigorating, yet it has a moderate [te0mp1o2] and lacks [I1N2S3T4R5U6M7E8N9T0S1]. However, what sets this music apart is the unique flavor added by the [K1E2Y3], which creates a distinctive and memorable sound that sets the tone for the entire piece. Overall, this song offers a one-of-a-kind musical experience that showcases the power of creativity and innovation in music production.</t>
  </si>
  <si>
    <t>['P4_1', 'B1_1', 'TM1_1', 'TS1_1']</t>
  </si>
  <si>
    <t>The music in question has a limited pitch range of [R1A2N3G4E5] [oc0ta1ve2s3], which in turn allows for a greater emphasis on the nuances of tone and phrasing. The song itself progresses through [[N01U12M23_34B45A56R67S78]8 b9ar0s1] and has a duration of [T1M213] seconds. Additionally, the music is based on a [[T01I12M23E34_45S56I67G78N89A90T01U12R23E34]4 t5im6e 7si8gn9at0ur1e2], giving it a distinct rhythmic structure. Overall, these elements combine to create a unique musical experience that is both technically precise and aesthetically pleasing to the ear.</t>
  </si>
  <si>
    <t>['T1_0', 'TM1_1']</t>
  </si>
  <si>
    <t>The song moves quickly and has a duration of [T1M213] seconds.</t>
  </si>
  <si>
    <t>['P4_1', 'K1_1', 'R3_2', 'I1_0']</t>
  </si>
  <si>
    <t>The compact pitch range of [R1A2N3G4E5] [oc0ta1ve2s3] creates a focused and impactful musical performance that is further enhanced by the addition of the [[K01E12Y23]3 k4ey5], which adds a unique flavor to the music. Despite having a moderate beat, the arrangement of this song intentionally omits the use of [I1N2S3T4R5U6M7E8N9T0S1], resulting in a distinct and perhaps minimalist sound that highlights the importance of the melody and rhythm. Overall, this song showcases how deliberate choices in pitch range, [ke0y1], and instrumentation can greatly impact the character and style of a musical composition.</t>
  </si>
  <si>
    <t>['T1_2', 'TS1_1']</t>
  </si>
  <si>
    <t>The music being played is at a moderate pace and has a [ti0me1 s2ig3na4tu5re6] that determines its meter.</t>
  </si>
  <si>
    <t>['I4_1', 'B1_1', 'TM1_1', 'TS1_o']</t>
  </si>
  <si>
    <t>The main instrument used to create the melody in this track is [I1N2S3T4R5U6M7E8N9T0]. The song follows a structure of [[N01U12M23_34B45A56R67S78]8 b9ar0s1] and runs for [T1M213] seconds. An unusual [ti0me1 s2ig3na4tu5re6] is utilized in this song, which adds to its unique character and sound. Despite the unconventional [ti0me1 s2ig3na4tu5re6], the melody created by the instrument remains the focal point of the track, demonstrating its importance in shaping the overall musical composition.</t>
  </si>
  <si>
    <t>The musical performance of this song is both focused and impactful due to its compact pitch range spanning [R1A2N3G4E5] [oc0ta1ve2s3]. Additionally, the use of [[K01E12Y23]3 k4ey5] in the composition contributes to its powerful and memorable sound. The song has a length of [T1M213] seconds and features a dynamic rhythm, while [I1N2S3T4R5U6M7E8N9T0S1] are not included in the instrumentation. The music follows a [T1I2M3E4_5S6I7G8N9A0T1U2R3E4] meter and is played at a relaxed pace. Despite the absence of certain typical features, this song has [[N01U12M23_34B45A56R67S78]8 b9ar0s1] and does not conform to the usual style of the [G1E2N3R4E5] genre.</t>
  </si>
  <si>
    <t>['T1_1', 'K1_1', 'TM1_1']</t>
  </si>
  <si>
    <t>This music is characterized by its low-[te0mp1o2] and distinctive sound conveyed through its use of [[K01E12Y23]3 k4ey5]. The song, which is [T1M213] seconds long, creates a resonant and unique atmosphere.</t>
  </si>
  <si>
    <t>['P4_1', 'K1_1', 'TM1_1', 'R3_0', 'I1_0', 'TS1_o', 'T1_0', 'EM1_1']</t>
  </si>
  <si>
    <t>The use of a specific pitch range of [R1A2N3G4E5] [oc0ta1ve2s3] creates a cohesive and unified sound throughout the musical piece, while its choice of [[K01E12Y23]3 k4ey5] contributes to conveying a unique and resonant sound. Clocking in at [T1M213] seconds long, this track boasts a soothing beat, void of [I1N2S3T4R5U6M7E8N9T0S1]. The unconventional [ti0me1 s2ig3na4tu5re6 o7f 8[T91I02M13E24_35S46I57G68N79A80T91U02R13E24]3] adds to its distinctiveness. With a brisk [te0mp1o2], the music evokes a [E1M2O3T4I5O6N7] feeling.</t>
  </si>
  <si>
    <t>['K1_1', 'TM1_1', 'R3_1', 'I1_0', 'B1_1']</t>
  </si>
  <si>
    <t>This music is composed in the [[K01E12Y23]3 k4ey5] and has a playtime of [T1M213] seconds. The rhythm in this incredibly stimulating song is accompanied by a notable absence of [I1N2S3T4R5U6M7E8N9T0S1]. With a duration of [[N01U12M23_34B45A56R67S78]8 b9ar0s1], this song showcases its unique composition.</t>
  </si>
  <si>
    <t>The music composed in the [[K01E12Y23]3 k4ey5] is enriched by [I1N2S3T4R5U6M7E8N9T0S1] and has a distinctive character due to its pitch range of [R1A2N3G4E5] [oc0ta1ve2s3], emphasizing its emotional depth. The song plays for [T1M213] seconds with a calm and moderate rhythm and a [E1M2O3T4I5O6N7] feeling. The [ti0me1 s2ig3na4tu5re6] of the music is [T1I2M3E4_5S6I7G8N9A0T1U2R3E4], and it moves at a moderate speed, adding to its overall mood and tone.</t>
  </si>
  <si>
    <t>This music, characterized by [E1M2O3T4I5O6N7], conveys a unique and resonant sound with its use of [[K01E12Y23]3 k4ey5]. Its pitch range is within [R1A2N3G4E5] [oc0ta1ve2s3], and the duration of the track is [T1M213] seconds. The song has a very serene rhythm and has opted not to incorporate [I1N2S3T4R5U6M7E8N9T0S1]. Additionally, the [ti0me1 s2ig3na4tu5re6] employed in this uncommon piece is [T1I2M3E4_5S6I7G8N9A0T1U2R3E4], contributing to its low-speed nature.</t>
  </si>
  <si>
    <t>['P4_1', 'TM1_1', 'R3_0', 'TS1_o', 'I1_0']</t>
  </si>
  <si>
    <t>The music in this song has a limited pitch range of [R1A2N3G4E5] [oc0ta1ve2s3], which allows for a greater emphasis on the nuances of tone and phrasing. The song has a playtime of [T1M213] seconds and features a gentle and easy rhythm. An uncommon [ti0me1 s2ig3na4tu5re6] is utilized, [T1I2M3E4_5S6I7G8N9A0T1U2R3E4], which adds a unique flavor to the song. Additionally, the song is devoid of [I1N2S3T4R5U6M7E8N9T0S1], giving it a simple and stripped-down feel.</t>
  </si>
  <si>
    <t>['P4_1', 'EM1_1']</t>
  </si>
  <si>
    <t>The compact pitch range of [R1A2N3G4E5] [oc0ta1ve2s3] not only allows for a more concise and efficient musical performance, but also helps to create a sense of focus and impact in the music. By limiting the range of notes that can be played, the performer is able to channel their creative energy and convey [E1M2O3T4I5O6N7] more effectively, resulting in a more powerful and emotionally resonant musical experience for the listener. Whether it is the precision of a virtuoso pianist or the soulful expression of a blues guitarist, a compact pitch range can help to enhance the emotional depth and impact of any musical performance.</t>
  </si>
  <si>
    <t>['K1_1', 'R3_1', 'I1_0', 'T1_1', 'B1_1']</t>
  </si>
  <si>
    <t>With its use of the [[K01E12Y23]3 k4ey5], this music conveys a unique and resonant sound, while the rhythm in the song is extremely invigorating. Unlike other songs, [I1N2S3T4R5U6M7E8N9T0S1] are not featured in this piece, which adds to its distinctive character. Played at a low [te0mp1o2], the music spans [[N01U12M23_34B45A56R67S78]8 b9ar0s1], allowing for a captivating and immersive experience.</t>
  </si>
  <si>
    <t>['P4_1', 'K1_1', 'TM1_1', 'R3_1', 'I1_1', 'TS1_1', 'T1_1', 'S4_1']</t>
  </si>
  <si>
    <t>This music offers a diverse and dynamic listening experience, with a pitch range spanning [R1A2N3G4E5] [oc0ta1ve2s3]. The use of [[K01E12Y23]3 k4ey5] creates a distinct atmosphere that is further enhanced by the powerful rhythm of the track, which lasts for [T1M213] seconds. The [I1N2S3T4R5U6M7E8N9T0S1] contribute to the overall musical composition, and the meter of the music is [T1I2M3E4_5S6I7G8N9A0T1U2R3E4]. Despite having a slow rhythm, this song is a classic example of the [G1E2N3R4E5] style, showcasing the genre's signature characteristics in a unique and compelling way.</t>
  </si>
  <si>
    <t>['P4_1', 'K1_1', 'TM1_1', 'R3_1', 'I1_0', 'TS1_1', 'T1_1', 'S4_1']</t>
  </si>
  <si>
    <t>The music's limited pitch range of [R1A2N3G4E5] [oc0ta1ve2s3] allows for a greater emphasis on the nuances of tone and phrasing, while its use of [[K01E12Y23]3 k4ey5] creates a rich and dynamic sonic palette. With a length of [T1M213] seconds, this song showcases a lively rhythm, devoid of [I1N2S3T4R5U6M7E8N9T0S1]. The meter of the music is [T1I2M3E4_5S6I7G8N9A0T1U2R3E4], and the [te0mp1o2] is slow, belonging to the [G1E2N3R4E5] genre.</t>
  </si>
  <si>
    <t>['P4_1', 'K1_1', 'R3_2', 'TS1_o', 'T1_0', 'B1_1']</t>
  </si>
  <si>
    <t>The musical piece is an impressive display of the pitch range, spanning [R1A2N3G4E5] [oc0ta1ve2s3]. The choice of [[K01E12Y23]3 k4ey5] gives the music a distinct emotional quality, further enhanced by the comfortably moderate rhythm. The [ti0me1 s2ig3na4tu5re6] [T1I2M3E4_5S6I7G8N9A0T1U2R3E4], while uncommon, adds to the unique nature of this composition. The pace of the music is quick, with a total of [[N01U12M23_34B45A56R67S78]8 b9ar0s1] in the song. Together, these elements create a captivating musical experience that showcases both technical skill and emotional depth.</t>
  </si>
  <si>
    <t>['T1_0']</t>
  </si>
  <si>
    <t>It has a strong beat and catchy melody that make it great for dancing. The fast [te0mp1o2] creates an energetic and lively atmosphere, making it a popular choice for parties and other social events. Despite its speed, the music remains clear and well-structured, showcasing the musicians' skill and precision. Overall, this music's lively rhythm and upbeat sound make it a crowd-pleaser and a favorite among many music fans.</t>
  </si>
  <si>
    <t>The musical piece utilizes a specific pitch range of [R1A2N3G4E5] [oc0ta1ve2s3] to create a cohesive and unified sound that is maintained throughout. The choice of [[K01E12Y23]3 k4ey5] results in a captivating and memorable experience for the listener. The song has a length of [T1M213] seconds and features a dynamic rhythm that keeps the energy flowing. [I1N2S3T4R5U6M7E8N9T0S1] are used in the musical performance to add depth and texture to the sound. The [ti0me1 s2ig3na4tu5re6] of the song is unconventional, with [T1I2M3E4_5S6I7G8N9A0T1U2R3E4], which adds a unique element to the music. The [te0mp1o2] is fast, adding to the overall energy of the piece. The music is characterized by [E1M2O3T4I5O6N7], creating a powerful emotional impact on the listener.</t>
  </si>
  <si>
    <t>['EM1_1', 'R3_0', 'TS1_1']</t>
  </si>
  <si>
    <t>The music in this song is imbued with [E1M2O3T4I5O6N7] and the rhythm is very easy-going. Additionally, it follows a [T1I2M3E4_5S6I7G8N9A0T1U2R3E4] meter, which enhances the overall musical experience. The emotional depth of the music is complemented by the laid-back rhythm, making it a perfect blend of passion and relaxation. Moreover, the well-crafted meter provides a structured foundation for the music, enabling it to flow seamlessly. Together, these musical elements create a beautiful and captivating piece of music that engages the listener both emotionally and physically.</t>
  </si>
  <si>
    <t>The music in this track has a pitch range of [R1A2N3G4E5] [oc0ta1ve2s3] and uses the [[K01E12Y23]3 k4ey5] to convey a unique and resonant sound. The [te0mp1o2] is intense, and the track lasts for [T1M213] seconds. The instrumentation does not include [I1N2S3T4R5U6M7E8N9T0S1]. The [ti0me1 s2ig3na4tu5re6] of the music is [T1I2M3E4_5S6I7G8N9A0T1U2R3E4], and its pace is fast, characterized by a feeling of [E1M2O3T4I5O6N7].</t>
  </si>
  <si>
    <t>['P4_1', 'K1_1', 'R3_2', 'TS1_o', 'I1_1', 'T1_1', 'S4_0']</t>
  </si>
  <si>
    <t>The use of a specific pitch range of [R1A2N3G4E5] [oc0ta1ve2s3] creates a cohesive and unified sound throughout the musical piece, while the choice of [[K01E12Y23]3 k4ey5] results in a captivating and memorable experience. The beat of this song is moderate and easy to follow, complemented by a non-standard [[T01I12M23E34_45S56I67G78N89A90T01U12R23E34]4 t5im6e 7si8gn9at0ur1e2]. The musical performance employs [I1N2S3T4R5U6M7E8N9T0S1], contributing to the relaxed [te0mp1o2] and distinguishing it from the typical sound of the [G1E2N3R4E5] style.</t>
  </si>
  <si>
    <t>The pitch range of [R1A2N3G4E5] [oc0ta1ve2s3] adds a distinctive character to the music, emphasizing its emotional depth, while the [[K01E12Y23]3 k4ey5] gives it a special emotional quality. This song is [T1M213] seconds long and the musical performance employs [I1N2S3T4R5U6M7E8N9T0S1]. Together, these elements contribute to the overall expression and impact of the music, creating a unique and memorable listening experience.</t>
  </si>
  <si>
    <t>['P4_1', 'K1_1', 'TM1_1', 'R3_2', 'I1_1', 'TS1_1', 'T1_1', 'S4_1', 'B1_1']</t>
  </si>
  <si>
    <t>This music conveys a unique and resonant sound with its use of the [[K01E12Y23]3 k4ey5], and its pitch range is within [R1A2N3G4E5] [oc0ta1ve2s3]. The [T1M213]-second-long song has a moderate and easy-to-follow beat that should include [I1N2S3T4R5U6M7E8N9T0S1]. The music moves slowly and uses the [[T01I12M23E34_45S56I67G78N89A90T01U12R23E34]4 t5im6e 7si8gn9at0ur1e2], making it a true representation of the classic [G1E2N3R4E5] style. The song consists of approximately [[N01U12M23_34B45A56R67S78]8 b9ar0s1], showcasing its deliberate and thoughtful composition. Overall, this music is a cohesive and compelling work that is sure to captivate any listener.</t>
  </si>
  <si>
    <t>['P4_1', 'K1_1', 'R3_1', 'TS1_1', 'T1_2', 'EM1_1']</t>
  </si>
  <si>
    <t>The cohesive and unified sound throughout the musical piece is achieved through the use of a specific pitch range of [R1A2N3G4E5] [oc0ta1ve2s3]. Additionally, this music conveys a unique and resonant sound through its use of [[K01E12Y23]3 k4ey5]. The [te0mp1o2] of the song is fast-paced, with a [ti0me1 s2ig3na4tu5re6 o7f 8[T91I02M13E24_35S46I57G68N79A80T91U02R13E24]3], but is played at a medium [te0mp1o2]. The music is characterized by [E1M2O3T4I5O6N7], adding to its overall impact.</t>
  </si>
  <si>
    <t>['K1_1', 'TM1_1', 'TS1_o', 'I1_1', 'S4_1']</t>
  </si>
  <si>
    <t>The [[K01E12Y23]3 k4ey5] in this music provides a powerful and memorable sound, while an uncommon [ti0me1 s2ig3na4tu5re6] is utilized in the [G1E2N3R4E5] song which runs for [T1M213] seconds. [I1N2S3T4R5U6M7E8N9T0S1] are utilized in the musical performance, adding to the distinctive and captivating nature of the piece. Overall, this song is defined by its unique sound within the [G1E2N3R4E5] genre.</t>
  </si>
  <si>
    <t>['P4_1', 'K1_1', 'TM1_1', 'R3_0', 'I1_0', 'TS1_1', 'T1_0', 'S4_0', 'B1_1']</t>
  </si>
  <si>
    <t>This music offers a unique and memorable listening experience with its pitch range of [R1A2N3G4E5] [oc0ta1ve2s3]. Its use of [[K01E12Y23]3 k4ey5] creates a rich and dynamic sonic palette. Lasting [T1M213] seconds, this song has a laid-back [te0mp1o2] and does not include [I1N2S3T4R5U6M7E8N9T0S1] in its instrumentation. The [ti0me1 s2ig3na4tu5re6] of the music is [T1I2M3E4_5S6I7G8N9A0T1U2R3E4], and it features a rapid [te0mp1o2]. Although it does not possess the defining characteristics of [G1E2N3R4E5] style, the song's structure follows [[N01U12M23_34B45A56R67S78]8 b9ar0s1].</t>
  </si>
  <si>
    <t>['P4_1', 'K1_1', 'TM1_1', 'R3_0', 'TS1_o', 'I1_0', 'S4_0']</t>
  </si>
  <si>
    <t>The music has a limited pitch range of [R1A2N3G4E5] [oc0ta1ve2s3], which allows for a greater emphasis on the nuances of tone and phrasing. Additionally, the music's special emotional quality is attributed to its use of the [[K01E12Y23]3 k4ey5]. The track has a duration of [T1M213] seconds and features an easy-going rhythm. Despite the use of an unusual [[T01I12M23E34_45S56I67G78N89A90T01U12R23E34]4 t5im6e 7si8gn9at0ur1e2], the song opts not to incorporate [I1N2S3T4R5U6M7E8N9T0S1], resulting in a sound that is not typical of the classic [G1E2N3R4E5] sound.</t>
  </si>
  <si>
    <t>['TS1_o', 'B1_1', 'TM1_1', 'I1_0']</t>
  </si>
  <si>
    <t>This song features an unusual [ti0me1 s2ig3na4tu5re6], and its music consists of a specific number of bars. The duration of the song is a certain number of seconds. Interestingly, the composition of this song does not involve the use of any instruments.</t>
  </si>
  <si>
    <t>['S4_0', 'R3_0', 'I1_0']</t>
  </si>
  <si>
    <t>This song is atypical of the usual standards of the [G1E2N3R4E5] genre. Despite the genre deviation, the rhythm in this song is incredibly calming. Interestingly, this song lacks any [I1N2S3T4R5U6M7E8N9T0S1] and relies solely on its unique composition to create a distinct listening experience.</t>
  </si>
  <si>
    <t>The music played at a moderate speed gains a unique flavor from the [[K01E12Y23]3 k4ey5].</t>
  </si>
  <si>
    <t>['P4_1', 'T1_1', 'B1_1', 'I1_1']</t>
  </si>
  <si>
    <t>In creating a cohesive and unified sound throughout the musical piece, a specific pitch range of [R1A2N3G4E5] [oc0ta1ve2s3] is utilized. The song is performed at a slow [te0mp1o2], and its structure follows [[N01U12M23_34B45A56R67S78]8 b9ar0s1]. The use of [I1N2S3T4R5U6M7E8N9T0S1] is crucial to the music, highlighting their vital role in shaping the overall sound and mood of the piece. Together, these elements form an intricate and deliberate musical arrangement, showcasing the importance of thoughtful composition and instrumentation in producing a captivating and harmonious musical experience.</t>
  </si>
  <si>
    <t>['P4_1', 'B1_1', 'TM1_1', 'I1_0']</t>
  </si>
  <si>
    <t>This music offers a diverse and dynamic listening experience with a pitch range spanning [R1A2N3G4E5] [oc0ta1ve2s3]. The song consists of [[N01U12M23_34B45A56R67S78]8 b9ar0s1] and has a running time of [T1M213] seconds. [I1N2S3T4R5U6M7E8N9T0S1] are not a part of the instrumentation used in this song.</t>
  </si>
  <si>
    <t>['P4_1', 'B1_1', 'I1_0']</t>
  </si>
  <si>
    <t>This song, which has a duration of [[N01U12M23_34B45A56R67S78]8 b9ar0s1], has opted not to incorporate [I1N2S3T4R5U6M7E8N9T0S1]. The music's limited pitch range of [R1A2N3G4E5] [oc0ta1ve2s3] allows for a greater emphasis on the nuances of tone and phrasing, highlighting the subtle variations in the performance. Despite the absence of additional instruments, the song's musicality is enhanced through this intentional choice, allowing for a more focused and intimate listening experience.</t>
  </si>
  <si>
    <t>This song has some unique characteristics that make it stand out. The [ti0me1 s2ig3na4tu5re6] used is not usual, and its pitch range is within [R1A2N3G4E5] [oc0ta1ve2s3]. However, despite these deviations from the norm, the song still manages to have a very meditative beat that can be quite soothing to listen to. Additionally, the music is brought to life through the use of [I1N2S3T4R5U6M7E8N9T0S1], which adds depth and complexity to the overall sound. Overall, this song is an excellent example of how music can be both innovative and calming at the same time.</t>
  </si>
  <si>
    <t>Music is a form of art that can evoke a wide range of emotions. Whether it's the lively beat of a dance track, the haunting melody of a sad ballad, or the exhilarating crescendo of a triumphant symphony, music has the power to stir our feelings and touch our souls. The emotional impact of music is what sets it apart from other forms of art and makes it such a universal language. From joy and happiness to sadness and despair, the music we listen to is defined by the emotions it elicits within us.</t>
  </si>
  <si>
    <t>['P4_1', 'TM1_1', 'TS1_1']</t>
  </si>
  <si>
    <t>The use of a specific pitch range of [R1A2N3G4E5] [oc0ta1ve2s3] creates a cohesive and unified sound throughout the musical piece, which runs for [T1M213] seconds and is based on a [[T01I12M23E34_45S56I67G78N89A90T01U12R23E34]4 t5im6e 7si8gn9at0ur1e2]. By utilizing this particular pitch range, the music maintains a consistent tone and mood, while also allowing for variations in melody and rhythm within the framework of the [ti0me1 s2ig3na4tu5re6]. Overall, the combination of these musical elements creates a dynamic and engaging listening experience for the audience.</t>
  </si>
  <si>
    <t>['P4_1', 'TM1_1']</t>
  </si>
  <si>
    <t>The pitch range of [R1A2N3G4E5] [oc0ta1ve2s3] adds a distinctive character to the music, emphasizing its emotional depth. In addition, the length of this song is [T1M213] seconds, allowing the listener to fully immerse themselves in the rich tonal palette created by the expanded range. The combination of a unique pitch range and a carefully crafted duration make this song a powerful and emotive musical experience.</t>
  </si>
  <si>
    <t>['K1_1', 'TM1_1']</t>
  </si>
  <si>
    <t>The choice of [[K01E12Y23]3 k4ey5] in this music results in a captivating and memorable experience that is further enhanced by the track's [T1M213] second duration. The [ke0y1] of the music can have a significant impact on the overall feel and emotional resonance of a piece, and in this case, it has been utilized to great effect, drawing in the listener and creating a lasting impression. Additionally, the track's length of [T1M213] seconds allows for a full exploration of the musical themes and ideas presented, giving the listener a chance to fully immerse themselves in the experience.</t>
  </si>
  <si>
    <t>['P4_1', 'K1_1', 'TM1_1', 'TS1_o', 'I1_1']</t>
  </si>
  <si>
    <t>The music's limited pitch range of [R1A2N3G4E5] [oc0ta1ve2s3] allows for a greater emphasis on the nuances of tone and phrasing, while the [[K01E12Y23]3 k4ey5] gives it a special emotional quality. This song, which has a duration of [T1M213] seconds, features a [ti0me1 s2ig3na4tu5re6] that is not commonly found and utilizes [I1N2S3T4R5U6M7E8N9T0S1] in the musical performance. Despite the limited pitch range, the music still manages to convey a wide range of emotions, thanks to the skillful use of phrasing and tonal nuances. The unique [ti0me1 s2ig3na4tu5re6] adds an interesting rhythmic element to the piece, and the choice of instruments adds texture and depth to the overall sound.</t>
  </si>
  <si>
    <t>['P4_1', 'TM1_1', 'R3_2', 'I1_1', 'TS1_1', 'T1_1', 'EM1_1', 'B1_1']</t>
  </si>
  <si>
    <t>This music offers a diverse and dynamic listening experience with a pitch range spanning [R1A2N3G4E5] [oc0ta1ve2s3]. The song, which plays for [T1M213] seconds, has a [te0mp1o2] that is not too fast or too slow, and should include [I1N2S3T4R5U6M7E8N9T0S1]. It features a [T1I2M3E4_5S6I7G8N9A0T1U2R3E4] meter and a slow rhythm, filling the music with [E1M2O3T4I5O6N7]. The song consists of [[N01U12M23_34B45A56R67S78]8 b9ar0s1], making it a well-structured and emotionally evocative piece.</t>
  </si>
  <si>
    <t>['TS1_o', 'P4_1', 'R3_0', 'I1_0']</t>
  </si>
  <si>
    <t>The [ti0me1 s2ig3na4tu5re6] used in this song is unusual, and it complements the music's limited pitch range of [R1A2N3G4E5] [oc0ta1ve2s3], allowing for a greater emphasis on the nuances of tone and phrasing. Despite its unusual [ti0me1 s2ig3na4tu5re6] and limited pitch range, this song maintains a very peaceful beat, and it notably excludes the use of [I1N2S3T4R5U6M7E8N9T0S1].</t>
  </si>
  <si>
    <t>['T1_2', 'K1_1', 'TM1_1', 'I1_0']</t>
  </si>
  <si>
    <t>This music has a moderate-speed [te0mp1o2] and the [ke0y1] used adds a unique flavor to it. The song has a running time of [T1M213] seconds, and interestingly, [I1N2S3T4R5U6M7E8N9T0S1] are notably absent throughout the piece.</t>
  </si>
  <si>
    <t>['P4_1', 'TM1_1', 'R3_2', 'TS1_o', 'T1_0', 'EM1_1']</t>
  </si>
  <si>
    <t>The compact pitch range of [R1A2N3G4E5] [oc0ta1ve2s3] results in a focused and impactful musical performance with a playtime of [T1M213] seconds. The song's moderate and easy-to-follow beat is accompanied by an uncommon [ti0me1 s2ig3na4tu5re6], [T1I2M3E4_5S6I7G8N9A0T1U2R3E4]. This music moves swiftly and is characterized by [E1M2O3T4I5O6N7].</t>
  </si>
  <si>
    <t>['P4_1', 'K1_1', 'TM1_1', 'R3_0', 'I1_1', 'TS1_o', 'T1_1', 'S4_0']</t>
  </si>
  <si>
    <t>This music is composed in the [[K01E12Y23]3 k4ey5] and has a pitch range within [R1A2N3G4E5] [oc0ta1ve2s3]. The song is [T1M213] seconds long and has a slow, relaxing [te0mp1o2]. It is enriched by the use of [I1N2S3T4R5U6M7E8N9T0S1], and features an unusual [[T01I12M23E34_45S56I67G78N89A90T01U12R23E34]4 t5im6e 7si8gn9at0ur1e2]. This song differs from the typical [G1E2N3R4E5] sound due to its unique elements such as the slow [te0mp1o2] and uncommon [ti0me1 s2ig3na4tu5re6].</t>
  </si>
  <si>
    <t>['T1_1', 'B1_1', 'TS1_1']</t>
  </si>
  <si>
    <t>The music being played is a leisurely paced piece consisting of [[N01U12M23_34B45A56R67S78]8 b9ar0s1] and has a [ti0me1 s2ig3na4tu5re6 o7f 8[T91I02M13E24_35S46I57G68N79A80T91U02R13E24]3].</t>
  </si>
  <si>
    <t>['P4_1', 'K1_1', 'TS1_1', 'S4_0', 'B1_1']</t>
  </si>
  <si>
    <t>This music's pitch range is within [R1A2N3G4E5] [oc0ta1ve2s3] and its use of [[K01E12Y23]3 k4ey5] creates a rich and dynamic sonic palette. The meter of the music is [T1I2M3E4_5S6I7G8N9A0T1U2R3E4]. Despite not having the typical characteristics of [G1E2N3R4E5] genre, this song has [[N01U12M23_34B45A56R67S78]8 b9ar0s1] in total, showcasing its unique composition and style.</t>
  </si>
  <si>
    <t>['T1_0', 'TS1_1']</t>
  </si>
  <si>
    <t>The music moves swiftly in [T1I2M3E4_5S6I7G8N9A0T1U2R3E4]. The quick pace and rhythmical structure of the music give it a lively and energetic feel, propelling the listener forward with each beat. The use of [T1I2M3E4_5S6I7G8N9A0T1U2R3E4] adds to the sense of momentum, creating a dynamic and exciting musical experience. The combination of speed and rhythmic precision in the music makes it a thrilling and memorable piece that captures the listener's attention from start to finish.</t>
  </si>
  <si>
    <t>This song is composed of [[N01U12M23_34B45A56R67S78]8 b9ar0s1] and its sound is created through the use of [I1N2S3T4R5U6M7E8N9T0S1]. The instruments used in the music contribute to the overall character and tone of the song, enhancing its emotional impact on the listener. The combination of the different instruments and the way they are played adds depth and complexity to the music, creating a unique listening experience. The use of various instruments in this song highlights the importance of instrumentation in music, as it can greatly affect the overall mood and feeling conveyed by a piece of music.</t>
  </si>
  <si>
    <t>['P4_1', 'T1_1', 'TM1_1', 'I1_0']</t>
  </si>
  <si>
    <t>This music offers a unique and memorable listening experience with its pitch range of [R1A2N3G4E5] [oc0ta1ve2s3]. It is a low-[te0mp1o2] song that runs for [T1M213] seconds and has deliberately excluded [I1N2S3T4R5U6M7E8N9T0S1]. Despite the absence of certain instruments, the music still manages to create a distinct atmosphere and captivate its listeners. The deliberate exclusion of these instruments may have been a creative choice made by the artist to enhance the overall mood and emotions conveyed through the music. Overall, the combination of the limited pitch range, low-[te0mp1o2], and selective instrumentation creates a unique and intriguing musical experience.</t>
  </si>
  <si>
    <t>['K1_1', 'T1_0', 'EM1_1', 'TS1_o']</t>
  </si>
  <si>
    <t>The speedy music is defined by [E1M2O3T4I5O6N7], and what adds a unique flavor to it is the [K1E2Y3]. Additionally, the [ti0me1 s2ig3na4tu5re6] employed in this song is uncommon, which further contributes to its distinctive sound.</t>
  </si>
  <si>
    <t>['P4_1', 'R1_0', 'R3_2', 'TS1_1', 'T1_2', 'S4_0']</t>
  </si>
  <si>
    <t>The music in this song features a pitch range of [R1A2N3G4E5] [oc0ta1ve2s3] that adds a distinctive character, emphasizing its emotional depth. Although the [te0mp1o2] is moderate and enjoyable, the rhythm is not dance-friendly. The song is in [T1I2M3E4_5S6I7G8N9A0T1U2R3E4] and played at a moderate rate. Despite being categorized as [G1E2N3R4E5], the song's style does not reflect the usual features of the genre.</t>
  </si>
  <si>
    <t>['K1_1', 'TM1_1', 'R3_0', 'TS1_1', 'I1_0', 'S4_0']</t>
  </si>
  <si>
    <t>This song conveys a unique and resonant sound with its use of the [[K01E12Y23]3 k4ey5]. It has a duration of [T1M213] seconds and features a soothing beat. The meter of the music is [T1I2M3E4_5S6I7G8N9A0T1U2R3E4], and there are no [I1N2S3T4R5U6M7E8N9T0S1] to be found in the arrangement. While this music is not firmly rooted in the traditions of any particular [G1E2N3R4E5] genre, it offers a distinctive sound that sets it apart from more conventional musical offerings.</t>
  </si>
  <si>
    <t>['P4_1', 'K1_1', 'TS1_1', 'T1_2', 'B1_1']</t>
  </si>
  <si>
    <t>This music covers [[N01U12M23_34B45A56R67S78]8 b9ar0s1] and has a moderate [te0mp1o2]. Its pitch range is within [R1A2N3G4E5] [oc0ta1ve2s3], and the use of [[K01E12Y23]3 k4ey5] creates a distinct atmosphere. The meter of the music is [T1I2M3E4_5S6I7G8N9A0T1U2R3E4].</t>
  </si>
  <si>
    <t>['P4_1', 'TM1_1', 'R3_0', 'TS1_o', 'I1_0', 'B1_1']</t>
  </si>
  <si>
    <t>This music's pitch range of [R1A2N3G4E5] [oc0ta1ve2s3] offers a unique and memorable listening experience, with the song running for [T1M213] seconds. The beat in this lulling song is complemented by a [ti0me1 s2ig3na4tu5re6] that is not commonly found, [T1I2M3E4_5S6I7G8N9A0T1U2R3E4], while deliberately excluding the use of [I1N2S3T4R5U6M7E8N9T0S1]. Overall, the song consists of approximately [[N01U12M23_34B45A56R67S78]8 b9ar0s1], contributing to its distinctive composition.</t>
  </si>
  <si>
    <t>['TM1_1', 'TS1_1', 'I1_1', 'T1_1', 'S4_0']</t>
  </si>
  <si>
    <t>The duration of this song is [T1M213] seconds, and it is based on a [[T01I12M23E34_45S56I67G78N89A90T01U12R23E34]4 t5im6e 7si8gn9at0ur1e2]. The music is given its sound through [I1N2S3T4R5U6M7E8N9T0S1], creating a slow-paced composition that diverges from the typical features of [G1E2N3R4E5] style.</t>
  </si>
  <si>
    <t>This song utilizes an uncommon [ti0me1 s2ig3na4tu5re6] and has a length of [T1M213] seconds. The use of an unusual [ti0me1 s2ig3na4tu5re6] may give the song a unique rhythm or feel, and can be a creative choice for musicians who want to experiment with different musical structures and forms. It can also challenge listeners to engage with the music in new ways, as they may need to adjust their expectations and pay closer attention to the beats and accents in the song.</t>
  </si>
  <si>
    <t>This music offers a diverse and dynamic listening experience, with a pitch range spanning [R1A2N3G4E5] [oc0ta1ve2s3]. It conveys a unique and resonant sound through its use of [[K01E12Y23]3 k4ey5]. The rhythm is very gentle, and the song is performed at a moderate speed. The meter of the music is [T1I2M3E4_5S6I7G8N9A0T1U2R3E4], and it has opted not to incorporate [I1N2S3T4R5U6M7E8N9T0S1]. The duration of the song is [T1M213] seconds, and it expresses [E1M2O3T4I5O6N7]. Overall, this music provides a rich auditory experience that showcases a wide range of musical elements and emotions.</t>
  </si>
  <si>
    <t>['S2_1', 'T1_2', 'S4_1', 'I1_1']</t>
  </si>
  <si>
    <t>[A1R2T3I4S5T6]'s music is a representative example of the typical [G1E2N3R4E5] sound, as it embodies their signature style and is played at a moderate [te0mp1o2]. To achieve this sound, [I1N2S3T4R5U6M7E8N9T0S1] are an integral part of the music and should always be included in their compositions.</t>
  </si>
  <si>
    <t>This track runs for [T1M213] seconds.</t>
  </si>
  <si>
    <t>['P4_1', 'TM1_1', 'I1_0']</t>
  </si>
  <si>
    <t>This [T1M213]-second-long musical piece, devoid of [I1N2S3T4R5U6M7E8N9T0S1], utilizes a specific pitch range of [R1A2N3G4E5] [oc0ta1ve2s3] to create a cohesive and unified sound. By employing this particular range, the piece achieves a consistent tonal quality that carries throughout its duration. Despite the absence of any specific instruments, the deliberate use of this pitch range helps to establish a distinct and memorable character for the composition.</t>
  </si>
  <si>
    <t>['K1_1', 'B1_1', 'I1_0']</t>
  </si>
  <si>
    <t>The use of the [[K01E12Y23]3 k4ey5] in this music creates a rich and dynamic sonic palette that enhances the listening experience. With a total of [[N01U12M23_34B45A56R67S78]8 b9ar0s1], the music is structured in a way that keeps the listener engaged from start to finish. However, the song's arrangement has intentionally omitted the use of [I1N2S3T4R5U6M7E8N9T0S1], which gives it a unique character and sets it apart from other music in the same genre. Despite this omission, the song remains a compelling piece that showcases the creative talent of its composer.</t>
  </si>
  <si>
    <t>['B1_1', 'R3_2']</t>
  </si>
  <si>
    <t>This song has a smooth and steady rhythm that progresses over [[N01U12M23_34B45A56R67S78]8 b9ar0s1].</t>
  </si>
  <si>
    <t>['P4_1', 'EM1_1', 'R3_1', 'TS1_o']</t>
  </si>
  <si>
    <t>This music provides a diverse and dynamic listening experience with a pitch range spanning [R1A2N3G4E5] [oc0ta1ve2s3]. It is defined by its [E1M2O3T4I5O6N7] and features an exceptionally energetic beat. Additionally, the song stands out for its use of an uncommon [ti0me1 s2ig3na4tu5re6], [T1I2M3E4_5S6I7G8N9A0T1U2R3E4]. Overall, these unique elements come together to create a memorable and exciting musical composition.</t>
  </si>
  <si>
    <t>This music offers a diverse and dynamic listening experience with a pitch range spanning [R1A2N3G4E5] [oc0ta1ve2s3]. The [[K01E12Y23]3 k4ey5] adds a unique flavor to the music, which has a very smooth and relaxing beat. It is devoid of [I1N2S3T4R5U6M7E8N9T0S1] and the [ti0me1 s2ig3na4tu5re6] is not regular [T1I2M3E4_5S6I7G8N9A0T1U2R3E4], yet it is played at a brisk pace. Despite this, the music conveys [E1M2O3T4I5O6N7] and the song's length is [T1M213] seconds, making for a truly engaging and captivating experience for listeners.</t>
  </si>
  <si>
    <t>['T1_2', 'P4_1', 'K1_1']</t>
  </si>
  <si>
    <t>This music is played at a medium [te0mp1o2], offering a diverse and dynamic listening experience with a pitch range spanning [R1A2N3G4E5] [oc0ta1ve2s3]. It conveys a unique and resonant sound through its use of [[K01E12Y23]3 k4ey5].</t>
  </si>
  <si>
    <t>Instruments play an important role in the creation and performance of music. Whether it's a guitar, piano, drums, or any other instrument, each one has its unique sound that contributes to the overall sound of a song. Musicians use instruments to express their creativity and emotions, bringing their compositions to life. From classical to con[te0mp1o2]rary, from solo performances to full orchestras, instruments are essential in bringing different genres and styles of music to audiences around the world.</t>
  </si>
  <si>
    <t>['I4_0', 'K1_1', 'R3_0']</t>
  </si>
  <si>
    <t>In this track, you won't find [I1N2S3T4R5U6M7E8N9T0] used for the melody. However, the [[K01E12Y23]3 k4ey5] adds a unique flavor to the music, which has a very serene rhythm.</t>
  </si>
  <si>
    <t>['P4_1', 'T1_2', 'B1_1', 'TM1_1']</t>
  </si>
  <si>
    <t>This song offers a unique and memorable listening experience with its pitch range of [R1A2N3G4E5] [oc0ta1ve2s3]. It features a moderate rhythm, spanning [[N01U12M23_34B45A56R67S78]8 b9ar0s1] in total. With a duration of [T1M213] seconds, this song captivates listeners with its harmonious blend of pitch and rhythm.</t>
  </si>
  <si>
    <t>['TM1_1', 'R3_1', 'TS1_1', 'S4_0', 'B1_1']</t>
  </si>
  <si>
    <t>The length of the track is [T1M213] seconds, and its rhythm is extremely invigorating. It follows a meter of [T1I2M3E4_5S6I7G8N9A0T1U2R3E4], yet the song's style does not reflect the usual features of the [G1E2N3R4E5] genre. With a duration of [[N01U12M23_34B45A56R67S78]8 b9ar0s1], this song offers a unique blend of elements.</t>
  </si>
  <si>
    <t>The music is characterized by its [E1M2O3T4I5O6N7] nature. Its melodies, harmonies, and rhythms are arranged in a way that evokes and expresses a particular emotional quality. Whether it's joy, sadness, anger, or any other feeling, the music captures and amplifies that emotion, taking listeners on a journey through the depths of human experience. From the gentle, lilting melodies of a lullaby to the thundering, epic soundscapes of a film score, music has the power to move us, to make us feel and connect with something greater than ourselves.</t>
  </si>
  <si>
    <t>['K1_1', 'I1_1', 'T1_0', 'EM1_1', 'B1_1']</t>
  </si>
  <si>
    <t>The unique and resonant sound of this music is conveyed through its use of the [[K01E12Y23]3 k4ey5] and the [I1N2S3T4R5U6M7E8N9T0S1] used to create it. With a fast [te0mp1o2] and [E1M2O3T4I5O6N7]-laden projection, this song consists of [[N01U12M23_34B45A56R67S78]8 b9ar0s1], bringing together a complete musical experience that is both powerful and memorable.</t>
  </si>
  <si>
    <t>I went to the grocery store to buy some fruits and vegetables. The store was crowded with people and it was hard to navigate through the aisles. Despite the crowd, I was able to find everything on my list. I checked out and went home to start preparing a healthy meal for my family. We enjoyed the fresh produce and felt good about eating healthy. 
I went to the grocery store to buy some fruits and vegetables. The store was crowded with people and it was hard to navigate through the aisles. Despite the crowd, I was able to find everything on my list. I checked out and went home to start preparing a healthy meal for my family. We enjoyed the fresh produce and felt good about eating healthy.</t>
  </si>
  <si>
    <t>The [ke0y1] in which a piece of music is played can have a significant impact on its emotional quality. Different [ke0y1]s can evoke different emotions in the listener, with some [ke0y1]s being associated with feelings of happiness and others with sadness or melancholy. For example, a piece of music played in a [mi0no1r2] [ke0y1] may have a more somber or mournful quality, while a [ma0jo1r2] [ke0y1] can create a brighter, more uplifting tone. Therefore, the choice of [ke0y1] can be an important tool for composers and musicians in conveying the desired emotional impact of their music. The [ke0y1] is just one of many elements that can contribute to the overall emotional impact of a piece, but it is a powerful one that should not be overlooked.</t>
  </si>
  <si>
    <t>['P4_1', 'K1_1', 'TM1_1', 'R3_1', 'I1_0', 'TS1_o', 'T1_2', 'EM1_1']</t>
  </si>
  <si>
    <t>This music offers a unique and memorable listening experience with its pitch range of [R1A2N3G4E5] [oc0ta1ve2s3]. The use of [[K01E12Y23]3 k4ey5] creates a distinct atmosphere that is further enhanced by the song's fast-paced [te0mp1o2], which has a duration of [T1M213] seconds. Despite not involving the use of [I1N2S3T4R5U6M7E8N9T0S1], the song's composition is characterized by a not-so-typical [[T01I12M23E34_45S56I67G78N89A90T01U12R23E34]4 t5im6e 7si8gn9at0ur1e2], played at a moderate pace. Through its unique composition and execution, the music expresses [E1M2O3T4I5O6N7], making it a truly remarkable piece of art.</t>
  </si>
  <si>
    <t>The music projects evoke a range of emotions within listeners. Whether it's the upbeat [te0mp1o2] of a pop song or the melancholic melody of a ballad, music has the ability to tap into our emotions and stir up feelings we may not have even known were there. From joy and happiness to sadness and heartbreak, music has the power to connect with us on a deeply personal level and provide a cathartic release for our emotions. Whether we're dancing along to our favorite song or shedding tears to a powerful ballad, the emotional impact of music is undeniable.</t>
  </si>
  <si>
    <t>['P4_1', 'K1_1', 'R3_2', 'I1_1', 'T1_1', 'S4_0', 'B1_1']</t>
  </si>
  <si>
    <t>This music's pitch range of [R1A2N3G4E5] [oc0ta1ve2s3] offers a unique and memorable listening experience, while [[K01E12Y23]3 k4ey5] adds a unique flavor. The song has a calm and moderate rhythm and employs [I1N2S3T4R5U6M7E8N9T0S1] in its musical performance. With a slow pace and [[N01U12M23_34B45A56R67S78]8 b9ar0s1], the song breaks away from the conventions of [G1E2N3R4E5] style.</t>
  </si>
  <si>
    <t>The pitch range of [R1A2N3G4E5] [oc0ta1ve2s3] adds a distinctive character to the music, emphasizing its emotional depth. This music is composed in the [[K01E12Y23]3 k4ey5] with a duration of [T1M213] seconds. Featuring a moderate beat, the song does not include [I1N2S3T4R5U6M7E8N9T0S1], while [T1I2M3E4_5S6I7G8N9A0T1U2R3E4] serves as the meter. Moving gently, the music is imbued with [E1M2O3T4I5O6N7].</t>
  </si>
  <si>
    <t>['P4_1', 'K1_1', 'TM1_1', 'R3_0', 'I1_1', 'TS1_1', 'T1_0', 'S4_0']</t>
  </si>
  <si>
    <t>The use of a specific pitch range of [R1A2N3G4E5] [oc0ta1ve2s3] creates a cohesive and unified sound throughout the musical piece, while the [[K01E12Y23]3 k4ey5] adds a unique flavor to this music. The song's length is [T1M213] seconds, and its beat is very lulling. The music is brought to life through the use of [I1N2S3T4R5U6M7E8N9T0S1], and it features a [T1I2M3E4_5S6I7G8N9A0T1U2R3E4] meter. Played at a high [te0mp1o2], this music does not conform to the usual standards of [G1E2N3R4E5] genre.</t>
  </si>
  <si>
    <t>['P4_1', 'K1_1', 'TM1_1', 'R3_1', 'I1_0', 'TS1_o', 'T1_0', 'S4_1', 'B1_1']</t>
  </si>
  <si>
    <t>The [R1A2N3G4E5]-[oc0ta1ve2] pitch range of this [G1E2N3R4E5] song results in a focused and impactful musical performance. The use of the [[K01E12Y23]3 k4ey5] also adds a special emotional quality to the music. The song runs for [T1M213] seconds and has a very upbeat [te0mp1o2], with [I1N2S3T4R5U6M7E8N9T0S1] notably absent. The [ti0me1 s2ig3na4tu5re6] used in this song is not ordinary, as it is [T1I2M3E4_5S6I7G8N9A0T1U2R3E4]. Played at a quick pace, the song progresses over [[N01U12M23_34B45A56R67S78]8 b9ar0s1] and serves as a shining example of the [G1E2N3R4E5] style.</t>
  </si>
  <si>
    <t>['P4_1', 'TM1_1', 'I1_0', 'T1_0', 'S4_1', 'B1_1']</t>
  </si>
  <si>
    <t>This song's pitch range spans [R1A2N3G4E5] [oc0ta1ve2s3], providing a distinct and unforgettable listening experience. It's a fast-paced piece with a duration of [T1M213] seconds and doesn't feature any [I1N2S3T4R5U6M7E8N9T0S1]. The style of this music is firmly rooted in the conventions of [G1E2N3R4E5] music, and it comprises roughly [[N01U12M23_34B45A56R67S78]8 b9ar0s1].</t>
  </si>
  <si>
    <t>['T1_0', 'TM1_1', 'TS1_o']</t>
  </si>
  <si>
    <t>This song has a brisk [te0mp1o2] and a duration of [T1M213] seconds. Additionally, it employs a non-standard [ti0me1 s2ig3na4tu5re6], adding an interesting dimension to the rhythm.</t>
  </si>
  <si>
    <t>['K1_1', 'TM1_1', 'S4_0', 'I1_1']</t>
  </si>
  <si>
    <t>The music, with its use of [[K01E12Y23]3 k4ey5], conveys a unique and resonant sound and is brought to life through the use of [I1N2S3T4R5U6M7E8N9T0S1]. It is not firmly rooted in the traditions of [G1E2N3R4E5] genre and has a duration of [T1M213] seconds.</t>
  </si>
  <si>
    <t>This music offers a unique and memorable listening experience with its pitch range of [R1A2N3G4E5] [oc0ta1ve2s3]. It conveys a unique and resonant sound through its use of [[K01E12Y23]3 k4ey5]. With a duration of [T1M213] seconds, the song unfolds at a leisurely pace, complemented by a soothing and peaceful [te0mp1o2]. The music comes to life through the skillful use of [I1N2S3T4R5U6M7E8N9T0S1]. Additionally, the chosen [ti0me1 s2ig3na4tu5re6] [T1I2M3E4_5S6I7G8N9A0T1U2R3E4] adds an unconventional touch to the composition. Overall, this music deviates from the typical sound of classic [G1E2N3R4E5].</t>
  </si>
  <si>
    <t>['T1_2', 'TM1_1']</t>
  </si>
  <si>
    <t>This song is played at a medium [te0mp1o2] and has a runtime of [T1M213] seconds.</t>
  </si>
  <si>
    <t>['TM1_1', 'R3_0', 'TS1_o', 'I1_0', 'I4_1', 'B1_1']</t>
  </si>
  <si>
    <t>This song is [T1M213] seconds long and has a very calming and soothing beat. Its [ti0me1 s2ig3na4tu5re6] is unconventional and does not feature [I1N2S3T4R5U6M7E8N9T0S1]. However, [I1N2S3T4R5U6M7E8N9T0] is the most significant instrument heard in the melody track. The song spans [[N01U12M23_34B45A56R67S78]8 b9ar0s1] in duration.</t>
  </si>
  <si>
    <t>This song plays for TM1 seconds and has a [ti0me1 s2ig3na4tu5re6] of TIME_SIGNATURE.</t>
  </si>
  <si>
    <t>['P4_1', 'K1_1', 'TM1_1', 'R3_0', 'I1_1', 'TS1_1', 'T1_2', 'B1_1']</t>
  </si>
  <si>
    <t>The [T1M213]-second-long song has a pitch range within [R1A2N3G4E5] [oc0ta1ve2s3] and utilizes the [[K01E12Y23]3 k4ey5] to create a rich and dynamic sonic palette. Although the [te0mp1o2] is very laid-back, [I1N2S3T4R5U6M7E8N9T0S1] play an important role in the music, which spans [[N01U12M23_34B45A56R67S78]8 b9ar0s1] and is moderately-paced. The meter of the music is [T1I2M3E4_5S6I7G8N9A0T1U2R3E4].</t>
  </si>
  <si>
    <t>['T1_2', 'B1_1', 'TM1_1', 'S4_1']</t>
  </si>
  <si>
    <t>The music in question is representative of the typical sound of [G1E2N3R4E5] and is played at a balanced pace. The song progresses over [[N01U12M23_34B45A56R67S78]8 b9ar0s1] and has a total duration of [T1M213] seconds.</t>
  </si>
  <si>
    <t>['EM1_1', 'R3_1', 'I1_1']</t>
  </si>
  <si>
    <t>The music that I'm referring to is truly amazing. It's filled with a range of emotions that can move and captivate any listener. Additionally, the rhythm in this song is truly electrifying and can make you want to dance or move along with the beat. To make this music even better, it should feature a variety of instruments to complement and enhance the overall listening experience. By incorporating different instruments, the music can be transformed into a truly unforgettable masterpiece that can evoke powerful emotions and leave a lasting impression on anyone who listens to it.</t>
  </si>
  <si>
    <t>['P4_1', 'K1_1', 'TM1_1', 'R3_1', 'I1_0', 'TS1_1', 'T1_1', 'EM1_1', 'B1_1']</t>
  </si>
  <si>
    <t>The compact pitch range of [R1A2N3G4E5] [oc0ta1ve2s3] results in a focused and impactful musical performance composed in the [[K01E12Y23]3 k4ey5]. It is a [T1M213]-second-long song with a very powerful and driving beat, while omitting the use of [I1N2S3T4R5U6M7E8N9T0S1] in its arrangement. The meter of the music is [T1I2M3E4_5S6I7G8N9A0T1U2R3E4], and the [te0mp1o2] of this slow-paced song defines its emotional character. Progressing over [[N01U12M23_34B45A56R67S78]8 b9ar0s1], the music is defined by [E1M2O3T4I5O6N7].</t>
  </si>
  <si>
    <t>['K1_1', 'TS1_1', 'T1_2', 'S4_0', 'B1_1']</t>
  </si>
  <si>
    <t>The music in question utilizes the [[K01E12Y23]3 k4ey5], resulting in a rich and dynamic sonic palette. It also has a moderate [te0mp1o2] and a [ti0me1 s2ig3na4tu5re6 o7f 8[T91I02M13E24_35S46I57G68N79A80T91U02R13E24]3], with approximately [[N01U12M23_34B45A56R67S78]8 b9ar0s1] in the song. Despite these characteristics, it does not exhibit the classic features of the [G1E2N3R4E5] sound.</t>
  </si>
  <si>
    <t>['R3_0']</t>
  </si>
  <si>
    <t>It has a calming effect on my mind and helps me relax. The melody is simple yet catchy, and I find myself humming it throughout the day. Overall, listening to this song brings me a sense of peace and tranquility, making it one of my favorite tunes to unwind to.</t>
  </si>
  <si>
    <t>With a pitch range spanning [R1A2N3G4E5] [oc0ta1ve2s3], this music offers a diverse and dynamic listening experience in the [[K01E12Y23]3 k4ey5], providing a powerful and memorable sound. The track has a duration of [T1M213] seconds and features a soothing beat. It deliberately excludes [I1N2S3T4R5U6M7E8N9T0S1] to create a unique atmosphere. With a [T1I2M3E4_5S6I7G8N9A0T1U2R3E4] meter, the music moves swiftly, deviating from the usual musical conventions of [G1E2N3R4E5] style. The song's structure follows [[N01U12M23_34B45A56R67S78]8 b9ar0s1], resulting in a captivating composition.</t>
  </si>
  <si>
    <t>['P4_1', 'EM1_1', 'R3_1', 'I1_0']</t>
  </si>
  <si>
    <t>The musical piece showcases a pitch range within [R1A2N3G4E5] [oc0ta1ve2s3] and is characterized by [E1M2O3T4I5O6N7]. The rhythm in this song is truly electrifying, while [I1N2S3T4R5U6M7E8N9T0S1] are not a part of the instrumentation in this piece.</t>
  </si>
  <si>
    <t>The musical piece is in [T1I2M3E4_5S6I7G8N9A0T1U2R3E4] and showcases a pitch range within [R1A2N3G4E5] [oc0ta1ve2s3]. The range of notes used in the music is indicative of the piece's unique tonality and adds to its overall character. The [ti0me1 s2ig3na4tu5re6] provides a rhythmic structure that helps the listener follow along with the piece's [te0mp1o2] and groove. Together, these elements contribute to the composition's distinct sound and make it a compelling addition to the repertoire of music in its genre.</t>
  </si>
  <si>
    <t>The music's use of the [[K01E12Y23]3 k4ey5], combined with its compact pitch range of [R1A2N3G4E5] [oc0ta1ve2s3], results in a focused and impactful musical performance with a rich and dynamic sonic palette. The limited pitch range allows for greater emphasis on the notes being played, creating a more intense and concentrated sound. Meanwhile, the specific [ke0y1] chosen provides a diverse range of tonalities, allowing for a greater range of expression and musical color. Overall, these elements come together to create a powerful and engaging listening experience.</t>
  </si>
  <si>
    <t>"This is a [T1M213]-second song."
Unfortunately, there are no additional sentences to combine with the provided statement. If there were more sentences or information provided, I would be happy to assist you in creating a cohesive paragraph.</t>
  </si>
  <si>
    <t>['K1_1', 'TM1_1', 'R3_0', 'I1_1', 'TS1_o', 'T1_2', 'EM1_1', 'B1_1']</t>
  </si>
  <si>
    <t>The [ke0y1] of this music gives it a special emotional quality that is further enhanced by its atypical [ti0me1 s2ig3na4tu5re6] [T1I2M3E4_5S6I7G8N9A0T1U2R3E4]. The track has a moderate [te0mp1o2] and an easy-going rhythm that is supported by the featured instruments. The music is imbued with [E1M2O3T4I5O6N7] and is structured with roughly [[N01U12M23_34B45A56R67S78]8 b9ar0s1]. Overall, this song is a unique blend of [ke0y1], rhythm, [te0mp1o2], and emotion that creates a captivating musical experience.</t>
  </si>
  <si>
    <t>['S4_0', 'TM1_1', 'R3_2', 'TS1_1']</t>
  </si>
  <si>
    <t>This song, with a running time of [T1M213] seconds and a comfortably moderate rhythm, does not have the defining characteristics of [G1E2N3R4E5] style. The [ti0me1 s2ig3na4tu5re6] of the music is [T1I2M3E4_5S6I7G8N9A0T1U2R3E4].</t>
  </si>
  <si>
    <t>The absence of instruments in this song is what gives it a unique emotional quality that sets it apart. The [ke0y1] used in the composition plays a significant role in creating this effect.</t>
  </si>
  <si>
    <t>['S2_1', 'TM1_1', 'R3_2', 'S4_0']</t>
  </si>
  <si>
    <t>The music in question is in the vein of [A1R2T3I4S5T6] and has a steady and moderate rhythm. Despite having a running time of [T1M213] seconds, it is not evocative of the classic [G1E2N3R4E5] sound.</t>
  </si>
  <si>
    <t>['P4_1', 'K1_1', 'TM1_1', 'TS1_1']</t>
  </si>
  <si>
    <t>This music has a pitch range of [R1A2N3G4E5] [oc0ta1ve2s3] and uses the [[K01E12Y23]3 k4ey5] to convey a unique and resonant sound. The song plays for [T1M213] seconds and is based on a [[T01I12M23E34_45S56I67G78N89A90T01U12R23E34]4 t5im6e 7si8gn9at0ur1e2].</t>
  </si>
  <si>
    <t xml:space="preserve">
This music offers a unique and memorable listening experience with its pitch range of [R1A2N3G4E5] [oc0ta1ve2s3].</t>
  </si>
  <si>
    <t>The song's playtime is [T1M213] seconds, and you won't find any [I1N2S3T4R5U6M7E8N9T0S1] in this song.</t>
  </si>
  <si>
    <t>['R3_1']</t>
  </si>
  <si>
    <t>It's perfect for dancing or working out to. The upbeat [te0mp1o2] is sure to get your heart pumping and your feet moving. With its energetic melody and catchy beat, this song is an ideal choice for anyone looking to add some excitement and energy to their day. Whether you're hitting the gym, going for a run, or just need a pick-me-up, this fast-paced track is sure to do the trick.</t>
  </si>
  <si>
    <t>['K1_1', 'B1_1', 'TS1_o']</t>
  </si>
  <si>
    <t>The use of [[K01E12Y23]3 k4ey5] in this music creates a rich and dynamic sonic palette, complemented by the song structure consisting of [[N01U12M23_34B45A56R67S78]8 b9ar0s1]. Additionally, the song's [ti0me1 s2ig3na4tu5re6] is atypical, adding to its unique and distinctive character.</t>
  </si>
  <si>
    <t>['K1_1', 'I1_0', 'S4_0', 'S2_0', 'B1_1']</t>
  </si>
  <si>
    <t>The use of the [[K01E12Y23]3 k4ey5] in this music creates a distinct atmosphere, which is further emphasized by the absence of [I1N2S3T4R5U6M7E8N9T0S1] in the song. Despite belonging to the [G1E2N3R4E5] genre, the song does not have the typical sound or characteristics of [A1R2T3I4S5T6]'s music. It spans [[N01U12M23_34B45A56R67S78]8 b9ar0s1] in duration, providing ample time for the unique elements of the music to be appreciated. Overall, this song showcases a departure from the norm for both the artist and the genre, resulting in a distinctive and memorable piece of music.</t>
  </si>
  <si>
    <t>The music's limited pitch range of [R1A2N3G4E5] [oc0ta1ve2s3] allows for a greater emphasis on the nuances of tone and phrasing, while the song comprises [[N01U12M23_34B45A56R67S78]8 b9ar0s1]. This combination of a restricted pitch range and a structured number of bars creates a unique musical context where the emphasis is placed on exploring and expressing the subtleties of the melody and the performance. The limited range requires the musician to be more inventive with their phrasing, dynamics, and expression to keep the listener engaged throughout the song, making every note and every bar count.</t>
  </si>
  <si>
    <t>['P4_1', 'K1_1', 'TM1_1', 'R3_0', 'I1_1', 'S4_1']</t>
  </si>
  <si>
    <t>The use of a specific pitch range of [R1A2N3G4E5] [oc0ta1ve2s3] creates a cohesive and unified sound throughout the musical piece, while the music's use of [[K01E12Y23]3 k4ey5] creates a rich and dynamic sonic palette. With a runtime of [T1M213] seconds, this song embodies a relaxing and tranquil rhythm, where [I1N2S3T4R5U6M7E8N9T0S1] play an important role in shaping the overall musical experience. Rooted in the traditions of [G1E2N3R4E5] style, the music captures the essence and spirit of its genre.</t>
  </si>
  <si>
    <t>The music's pitch range of [R1A2N3G4E5] [oc0ta1ve2s3] provides a distinct and unforgettable listening experience, while [I1N2S3T4R5U6M7E8N9T0S1] are notably absent from the song. Together, the absence of these instruments and the unique pitch range contribute to the song's distinctive sound and make it stand out from other musical works.</t>
  </si>
  <si>
    <t>['TS1_1', 'B1_1', 'R3_2', 'I1_1']</t>
  </si>
  <si>
    <t>This song is characterized by a steady and moderate rhythm, with the music in [T1I2M3E4_5S6I7G8N9A0T1U2R3E4] and progressing over [[N01U12M23_34B45A56R67S78]8 b9ar0s1]. [I1N2S3T4R5U6M7E8N9T0S1] play an important role in the music, contributing to its overall sound and feel.</t>
  </si>
  <si>
    <t>The beat in this song is very energetic, and the [ke0y1] adds a unique flavor to the music. Together, these elements create a dynamic and engaging listening experience that is sure to get you moving. The [ke0y1] choice can greatly impact the overall mood and tone of a piece of music, and in this case, it adds an extra layer of excitement and depth to the already lively beat. Whether you're dancing along or simply enjoying the sound, the combination of the energetic beat and unique [ke0y1] make for a memorable and enjoyable musical experience.</t>
  </si>
  <si>
    <t>['R3_2', 'TS1_1']</t>
  </si>
  <si>
    <t>The song has a moderate [te0mp1o2] and the music follows a [T1I2M3E4_5S6I7G8N9A0T1U2R3E4] meter.</t>
  </si>
  <si>
    <t>['K1_1', 'TS1_1', 'T1_0', 'EM1_1', 'B1_1']</t>
  </si>
  <si>
    <t>The music in this song is a fast-paced, dynamically rich and emotionally charged composition that utilizes the [[K01E12Y23]3 k4ey5] to create a unique sonic palette. It follows a [[T01I12M23E34_45S56I67G78N89A90T01U12R23E34]4 t5im6e 7si8gn9at0ur1e2] and is structured with [[N01U12M23_34B45A56R67S78]8 b9ar0s1]. Through its use of rhythm and melody, this music radiates a powerful and expressive [E1M2O3T4I5O6N7].</t>
  </si>
  <si>
    <t>['K1_1', 'R3_2']</t>
  </si>
  <si>
    <t>The use of the [[K01E12Y23]3 k4ey5] in this music creates a distinct atmosphere, while the beat of the song remains moderate. Together, these elements work to establish a unique mood for the piece, drawing the listener in and immersing them in the overall experience. The [ke0y1] choice and [te0mp1o2] of the music can greatly affect how it is perceived, and in this case, they have been utilized to great effect to create a memorable and captivating composition.</t>
  </si>
  <si>
    <t>['TM1_1', 'B1_1', 'R3_2', 'TS1_1']</t>
  </si>
  <si>
    <t>This song, with a duration of [T1M213] seconds, comprises [[N01U12M23_34B45A56R67S78]8 b9ar0s1] and has a moderate beat. The music is in [[T01I12M23E34_45S56I67G78N89A90T01U12R23E34]4 t5im6e 7si8gn9at0ur1e2].</t>
  </si>
  <si>
    <t>The music's compact pitch range of [R1A2N3G4E5] [oc0ta1ve2s3] creates a focused and impactful musical performance that is heavily influenced by [G1E2N3R4E5] style. Additionally, the use of [[K01E12Y23]3 k4ey5] contributes to the distinct atmosphere of the piece. Despite its fast pace and [T1I2M3E4_5S6I7G8N9A0T1U2R3E4] meter, the track's peaceful beat creates a calming effect. Notably, [I1N2S3T4R5U6M7E8N9T0S1] are not featured in the composition. With a duration of [T1M213] seconds, this song's sound showcases a unique blend of musical elements that come together to form a captivating piece.</t>
  </si>
  <si>
    <t>['P4_1', 'S2_0', 'R3_0', 'TS1_o']</t>
  </si>
  <si>
    <t>The musical piece I am referring to showcases a pitch range within [R1A2N3G4E5] [oc0ta1ve2s3], yet it is not evocative of [A1R2T3I4S5T6]'s classic sound. Despite this departure, the song still manages to create a very peaceful and easy rhythm that is both pleasant and enjoyable to listen to. It is worth noting that the song's [ti0me1 s2ig3na4tu5re6] is not standard, as it deviates from the typical [T1I2M3E4_5S6I7G8N9A0T1U2R3E4]. Overall, the piece offers a unique and refreshing listening experience that may appeal to those who appreciate a deviation from traditional musical conventions.</t>
  </si>
  <si>
    <t>The music's pitch range of [R1A2N3G4E5] [oc0ta1ve2s3] provides a distinctive and remarkable listening experience. With its specific range, the music offers a unique combination of high and low notes that creates a diverse and intriguing sound. This pitch range enables the music to evoke different emotions and moods, ranging from uplifting and joyful to melancholic and introspective. Overall, the use of this pitch range adds depth and complexity to the music, making it a truly unforgettable experience for listeners.</t>
  </si>
  <si>
    <t>['P4_1', 'K1_1', 'I1_1', 'T1_2', 'S4_0']</t>
  </si>
  <si>
    <t>The music composed in the [[K01E12Y23]3 k4ey5] and enriched by [I1N2S3T4R5U6M7E8N9T0S1] has a limited pitch range of [R1A2N3G4E5] [oc0ta1ve2s3]. This limitation allows for a greater emphasis on the nuances of tone and phrasing, while the moderate rate at which the song is played further adds to its expressive quality. Although the song does not conform to the quintessential style of [G1E2N3R4E5], its unique musical attributes make it a distinctive and noteworthy composition.</t>
  </si>
  <si>
    <t>The music in this track features a distinctive character that is emphasized by its pitch range of [R1A2N3G4E5] [oc0ta1ve2s3], which adds to its emotional depth. It also creates a distinct atmosphere through its use of the [[K01E12Y23]3 k4ey5]. Despite being [T1M213] seconds long, the rhythm in this song is extremely invigorating. Interestingly, you won't hear any [I1N2S3T4R5U6M7E8N9T0S1] in this song, but it still manages to maintain a gentle pace, thanks to its use of the [[T01I12M23E34_45S56I67G78N89A90T01U12R23E34]4 t5im6e 7si8gn9at0ur1e2]. Overall, this song is characterized by its [G1E2N3R4E5] sound, making it a unique and captivating listening experience.</t>
  </si>
  <si>
    <t>['P4_1', 'K1_1', 'TM1_1', 'R3_2', 'I1_1', 'TS1_o', 'T1_0', 'S4_0']</t>
  </si>
  <si>
    <t>The compact pitch range of [R1A2N3G4E5] [oc0ta1ve2s3] results in a focused and impactful musical performance, while the [[K01E12Y23]3 k4ey5] adds a unique flavor to this music. With a duration of [T1M213] seconds, the song maintains a rhythm that is neither too fast nor too slow. It should feature [I1N2S3T4R5U6M7E8N9T0S1] to enhance the overall composition. Additionally, this song employs a non-standard [[T01I12M23E34_45S56I67G78N89A90T01U12R23E34]4 t5im6e 7si8gn9at0ur1e2], contributing to its distinctive character. Played at a brisk pace, this music defies the usual patterns of the [G1E2N3R4E5] sound.</t>
  </si>
  <si>
    <t>['EM1_1', 'TM1_1']</t>
  </si>
  <si>
    <t>The music evokes a strong emotional response, and its playtime lasts for [T1M213] seconds.</t>
  </si>
  <si>
    <t>['P4_1', 'R1_1', 'R3_0', 'T1_1', 'S4_0', 'B1_1']</t>
  </si>
  <si>
    <t>The use of a specific pitch range of [R1A2N3G4E5] [oc0ta1ve2s3] creates a cohesive and unified sound throughout the musical piece, making it hard to resist dancing. With its mellow rhythm and low-speed [te0mp1o2], this song deviates from the traditions of [G1E2N3R4E5] style. The composition consists of [[N01U12M23_34B45A56R67S78]8 b9ar0s1], offering a captivating musical experience.</t>
  </si>
  <si>
    <t>['P4_1', 'K1_1', 'TM1_1', 'R3_2', 'I1_1', 'TS1_1', 'T1_2', 'S4_1', 'B1_1']</t>
  </si>
  <si>
    <t>The music in question has a compact pitch range of [R1A2N3G4E5] [oc0ta1ve2s3], resulting in a focused and impactful performance. Its use of the [[K01E12Y23]3 k4ey5] creates a distinct atmosphere that is supported by the moderate rhythm of the song, which has a runtime of [T1M213] seconds and spans [[N01U12M23_34B45A56R67S78]8 b9ar0s1]. The music is steeped in the traditions of [G1E2N3R4E5] style and features [I1N2S3T4R5U6M7E8N9T0S1] playing in a [T1I2M3E4_5S6I7G8N9A0T1U2R3E4] meter. Overall, the combination of these elements creates a well-crafted piece of music that is both dynamic and engaging.</t>
  </si>
  <si>
    <t>['K1_1', 'T1_2', 'R3_2', 'TS1_1']</t>
  </si>
  <si>
    <t>This song is composed in the [[K01E12Y23]3 k4ey5] and has a moderate rhythm with a moderate [te0mp1o2]. The meter of the music is [T1I2M3E4_5S6I7G8N9A0T1U2R3E4].</t>
  </si>
  <si>
    <t>['P4_1', 'R3_1', 'I1_0']</t>
  </si>
  <si>
    <t>The musical piece being discussed showcases a pitch range spanning [R1A2N3G4E5] [oc0ta1ve2s3] and features a very rapid [te0mp1o2]. However, its arrangement notably omits the use of [I1N2S3T4R5U6M7E8N9T0S1].</t>
  </si>
  <si>
    <t>The music in this song is a perfect example of the [G1E2N3R4E5] sound, enriched by [I1N2S3T4R5U6M7E8N9T0S1]. The pitch range of [R1A2N3G4E5] [oc0ta1ve2s3] adds a distinctive character, emphasizing its emotional depth, while the [[K01E12Y23]3 k4ey5] adds a unique flavor. With a length of [T1M213] seconds, the rhythm of the song is comfortably moderate, and it is performed at a rapid pace. The music's [ti0me1 s2ig3na4tu5re6] is [T1I2M3E4_5S6I7G8N9A0T1U2R3E4].</t>
  </si>
  <si>
    <t>['K1_1', 'TM1_1', 'TS1_1', 'I1_1', 'T1_0', 'EM1_1', 'B1_1']</t>
  </si>
  <si>
    <t>The captivating and memorable experience of this music is a result of its choice of [[K01E12Y23]3 k4ey5]. The track, which is [T1M213] seconds long, moves at a rapid rate and has a meter of [T1I2M3E4_5S6I7G8N9A0T1U2R3E4]. The music is brought to life through the use of [I1N2S3T4R5U6M7E8N9T0S1], and it conveys [E1M2O3T4I5O6N7] throughout its [[N01U12M23_34B45A56R67S78]8 b9ar0s1]. Overall, the combination of the [ke0y1] choice, instrumentation, [te0mp1o2], and emotional expression creates a dynamic and engaging musical experience.</t>
  </si>
  <si>
    <t>['TS1_1', 'EM1_1', 'R3_2', 'I1_1']</t>
  </si>
  <si>
    <t>The music being referred to has a [ti0me1 s2ig3na4tu5re6 o7f 8[T91I02M13E24_35S46I57G68N79A80T91U02R13E24]3], and it is defined by [E1M2O3T4I5O6N7]. This song is characterized by a smooth and steady rhythm, which is attributed to the use of [I1N2S3T4R5U6M7E8N9T0S1]. The instrumental choice is crucial to the music's overall effect, and without it, the composition would not be the same.</t>
  </si>
  <si>
    <t>['K1_1', 'EM1_1', 'I1_1']</t>
  </si>
  <si>
    <t>The [[K01E12Y23]3 k4ey5] in this music provides a powerful and memorable sound that, combined with the use of [I1N2S3T4R5U6M7E8N9T0S1], effectively conveys [E1M2O3T4I5O6N7]. The music's emotional depth is evident in its expressive use of [I1N2S3T4R5U6M7E8N9T0S1], which are integral to the overall effect. Whether it's the stirring melodies or the haunting harmonies, this music is designed to leave a lasting impression on its listeners. So, if you're looking for a truly moving musical experience, look no further than this captivating composition.</t>
  </si>
  <si>
    <t>['T1_1', 'K1_1', 'B1_1']</t>
  </si>
  <si>
    <t>This music has a special emotional quality due to the [[K01E12Y23]3 k4ey5] in which it is played. It moves at a slow rate and the song's structure follows [[N01U12M23_34B45A56R67S78]8 b9ar0s1].</t>
  </si>
  <si>
    <t>['P4_1', 'TM1_1', 'R3_1', 'I1_0', 'EM1_1', 'B1_1']</t>
  </si>
  <si>
    <t>This song has a pitch range of [R1A2N3G4E5] [oc0ta1ve2s3] and a running time of [T1M213] seconds. Its [te0mp1o2] is very upbeat, and you won't hear any [I1N2S3T4R5U6M7E8N9T0S1] in the arrangement. The music is imbued with [E1M2O3T4I5O6N7] and covers [[N01U12M23_34B45A56R67S78]8 b9ar0s1].</t>
  </si>
  <si>
    <t>The song's moderate rhythm is complemented by the addition of the [[K01E12Y23]3 k4ey5], which adds a unique flavor to the music.</t>
  </si>
  <si>
    <t>['TM1_1', 'R1_1']</t>
  </si>
  <si>
    <t>This song has a dance-friendly [te0mp1o2] and a length of [T1M213] seconds.</t>
  </si>
  <si>
    <t>['P4_1', 'K1_1', 'TM1_1', 'R3_2', 'I1_0', 'TS1_o', 'T1_1', 'S4_1', 'B1_1']</t>
  </si>
  <si>
    <t>This song, played slowly, is a true representation of the classic [G1E2N3R4E5] style. Its distinctive character is emphasized by a pitch range of [R1A2N3G4E5] [oc0ta1ve2s3], adding emotional depth. The [[K01E12Y23]3 k4ey5] brings a unique flavor to the music, while the smooth and steady rhythm carries the song for [T1M213] seconds without any [I1N2S3T4R5U6M7E8N9T0S1]. The unconventional [[T01I12M23E34_45S56I67G78N89A90T01U12R23E34]4 t5im6e 7si8gn9at0ur1e2] provides an interesting twist, and the song consists of [[N01U12M23_34B45A56R67S78]8 b9ar0s1]. Overall, this music showcases the beauty of simplicity and the power of musical elements working together to create a captivating experience.</t>
  </si>
  <si>
    <t>['P4_1', 'K1_1', 'R3_0', 'EM1_1', 'B1_1']</t>
  </si>
  <si>
    <t>The music in question offers a unique and memorable listening experience due to its pitch range of [R1A2N3G4E5] [oc0ta1ve2s3]. Its use of [[K01E12Y23]3 k4ey5] creates a distinct atmosphere, while the rhythm is very easy on the ears. The song progresses over [[N01U12M23_34B45A56R67S78]8 b9ar0s1] and is characterized by [E1M2O3T4I5O6N7]. Overall, the music combines various elements that come together to create an emotionally engaging and enjoyable experience for the listener.</t>
  </si>
  <si>
    <t>The pitch range of [R1A2N3G4E5] [oc0ta1ve2s3] adds a distinctive character to the music, emphasizing its emotional depth, while the [[K01E12Y23]3 k4ey5] gives this music a special emotional quality. This track is [T1M213] seconds in length, with a lively rhythm that energizes the song. Deliberately excluding [I1N2S3T4R5U6M7E8N9T0S1], the music is based on a [[T01I12M23E34_45S56I67G78N89A90T01U12R23E34]4 t5im6e 7si8gn9at0ur1e2], creating a swift-paced composition that radiates [E1M2O3T4I5O6N7].</t>
  </si>
  <si>
    <t>['P4_1', 'K1_1', 'TM1_1', 'R3_0', 'TS1_1', 'T1_0', 'EM1_1']</t>
  </si>
  <si>
    <t>In this musical piece, the use of a specific pitch range of [R1A2N3G4E5] [oc0ta1ve2s3] creates a cohesive and unified sound that is carried throughout the song, which is composed in the [[K01E12Y23]3 k4ey5]. The beat in the song is very soothing, and it is performed quickly, with a duration of [T1M213] seconds. The music features a [T1I2M3E4_5S6I7G8N9A0T1U2R3E4] meter, which adds to its unique character. Overall, the piece is imbued with a sense of [E1M2O3T4I5O6N7], making it a moving and powerful composition that evokes strong feelings in its listeners.</t>
  </si>
  <si>
    <t>The [ke0y1] of this music gives it a special emotional quality that sets it apart. Additionally, if you listen closely, you will hear a total of [[N01U12M23_34B45A56R67S78]8 b9ar0s1] in this song. Together, these elements create a unique and powerful listening experience that can be enjoyed by music lovers of all kinds.</t>
  </si>
  <si>
    <t>['P4_1', 'K1_1', 'TM1_1', 'R3_1', 'I1_1', 'TS1_1', 'T1_0', 'EM1_1', 'B1_1']</t>
  </si>
  <si>
    <t>The musical piece is a fast-paced [T1M213]-second song with a rich and dynamic sonic palette created by its use of [[K01E12Y23]3 k4ey5] and pitch range within [R1A2N3G4E5] [oc0ta1ve2s3]. The music is further enriched by the use of [I1N2S3T4R5U6M7E8N9T0S1] and features a [T1I2M3E4_5S6I7G8N9A0T1U2R3E4] meter. With its [E1M2O3T4I5O6N7] nature, the song progresses through [[N01U12M23_34B45A56R67S78]8 b9ar0s1] and maintains a rapid pace, making for an exhilarating listening experience.</t>
  </si>
  <si>
    <t>['EM1_1', 'B1_1', 'I1_0']</t>
  </si>
  <si>
    <t>The music of this song is characterized by its [E1M2O3T4I5O6N7] nature and it has a length of approximately [[N01U12M23_34B45A56R67S78]8 b9ar0s1]. Interestingly, [I1N2S3T4R5U6M7E8N9T0S1] are not featured in the composition, which gives it a unique quality.</t>
  </si>
  <si>
    <t>['K1_1', 'TS1_o']</t>
  </si>
  <si>
    <t>The use of the [[K01E12Y23]3 k4ey5] in this music creates a unique and resonant sound that stands out. Additionally, the song's [ti0me1 s2ig3na4tu5re6] is out of the norm, further contributing to its distinctive character. Together, these elements make for an intriguing and memorable piece of music that is sure to captivate listeners.</t>
  </si>
  <si>
    <t>['EM1_1', 'R3_2']</t>
  </si>
  <si>
    <t>The music that I'm referring to expresses a specific emotion, but the [te0mp1o2] of the song is not too fast or too slow. This combination creates a unique balance in the composition, allowing the listener to fully experience and appreciate the intended emotion without feeling rushed or dragged along.</t>
  </si>
  <si>
    <t>This song is played at a relaxed pace and is composed without the use of instruments. The [[K01E12Y23]3 k4ey5] adds a special emotional quality to the music. The track has a duration of [T1M213] seconds.</t>
  </si>
  <si>
    <t>['P4_1', 'K1_1', 'TM1_1', 'R3_2', 'I1_1', 'TS1_o', 'T1_0', 'EM1_1']</t>
  </si>
  <si>
    <t>With a pitch range spanning [R1A2N3G4E5] [oc0ta1ve2s3], this music offers a diverse and dynamic listening experience. Its choice of [[K01E12Y23]3 k4ey5] results in a captivating and memorable experience, complemented by a moderate [te0mp1o2]. The incorporation of [I1N2S3T4R5U6M7E8N9T0S1] adds depth and richness to the musical composition. Although the [ti0me1 s2ig3na4tu5re6] of this song is not standard, its quick pace enhances the overall energy. Through its expressive performance, the music projects [E1M2O3T4I5O6N7] to engage and resonate with the listeners.</t>
  </si>
  <si>
    <t>['I4_0', 'T1_0', 'I1_0']</t>
  </si>
  <si>
    <t>The melody track of this song is played quickly and is devoid of any [I1N2S3T4R5U6M7E8N9T0]. Therefore, you won't hear any [I1N2S3T4R5U6M7E8N9T0S1] in this musical composition.</t>
  </si>
  <si>
    <t>The pitch range of [R1A2N3G4E5] [oc0ta1ve2s3] adds a distinctive character to the music, emphasizing its emotional depth, while the [[K01E12Y23]3 k4ey5] gives this music a special emotional quality. With a running time of [T1M213] seconds, this song showcases a gentle and relaxing rhythm, enriched by [I1N2S3T4R5U6M7E8N9T0S1]. Set in a [ti0me1 s2ig3na4tu5re6 o7f 8[T91I02M13E24_35S46I57G68N79A80T91U02R13E24]3], the music maintains a moderate [te0mp1o2], serving as a shining example of the [G1E2N3R4E5] style.</t>
  </si>
  <si>
    <t>['P4_1', 'K1_1', 'TM1_1', 'R3_0', 'I1_1', 'TS1_o', 'T1_2', 'EM1_1']</t>
  </si>
  <si>
    <t>The music that we are discussing here has a limited pitch range of [R1A2N3G4E5] [oc0ta1ve2s3], which actually works in its favor by providing a greater emphasis on the nuances of tone and phrasing. Additionally, it is played in the [[K01E12Y23]3 k4ey5], which produces a powerful and memorable sound that is sure to leave an impression. The song runs for [T1M213] seconds, giving listeners a chance to immerse themselves in its tranquil rhythm. The music is brought to life through the use of [I1N2S3T4R5U6M7E8N9T0S1], adding texture and depth to the overall sound. One notable aspect of this piece is its use of an unusual [ti0me1 s2ig3na4tu5re6], [T1I2M3E4_5S6I7G8N9A0T1U2R3E4], which helps to give the song a distinctive character. Despite this unconventional choice, the song still has a balanced beat that keeps the listener engaged from start to finish. Finally, the music radiates [E1M2O3T4I5O6N7], allowing it to resonate with listeners on a deeper level and leave a lasting impact.</t>
  </si>
  <si>
    <t>['TS1_o', 'P4_1', 'I1_0']</t>
  </si>
  <si>
    <t>This song offers a unique listening experience due to its unconventional [ti0me1 s2ig3na4tu5re6]. Additionally, the pitch range spans across [R1A2N3G4E5] [oc0ta1ve2s3], contributing to its diverse and dynamic sound. What makes this song even more distinctive is the fact that it is devoid of any instruments, allowing the focus to solely rest on the vocals or other non-instrumental elements.</t>
  </si>
  <si>
    <t>['P4_1', 'TM1_1', 'R3_2', 'TS1_1', 'I4_0']</t>
  </si>
  <si>
    <t>This song features music with a limited pitch range of [R1A2N3G4E5] [oc0ta1ve2s3], which allows for a greater emphasis on the nuances of tone and phrasing. The rhythm of the song is comfortably moderate, and it is based on a [[T01I12M23E34_45S56I67G78N89A90T01U12R23E34]4 t5im6e 7si8gn9at0ur1e2]. The melody track does not incorporate the use of [I1N2S3T4R5U6M7E8N9T0]. Additionally, the song has a length of [T1M213] seconds, providing ample time for the listener to appreciate the subtleties of the music. Overall, this composition showcases a carefully crafted balance of melody, rhythm, and tonal variation that is sure to captivate audiences with its understated yet expressive qualities.</t>
  </si>
  <si>
    <t>['TM1_1', 'P4_1', 'B1_1', 'R3_1']</t>
  </si>
  <si>
    <t>This is a [T1M213]-second-long song with a highly intense rhythm. The pitch range of [R1A2N3G4E5] [oc0ta1ve2s3] adds a distinctive character to the music, emphasizing its emotional depth. In total, the song has [[N01U12M23_34B45A56R67S78]8 b9ar0s1], which further enhances its overall structure and complexity.</t>
  </si>
  <si>
    <t>['TS1_1', 'B1_1', 'I1_1']</t>
  </si>
  <si>
    <t>The [ti0me1 s2ig3na4tu5re6] of the music is [T1I2M3E4_5S6I7G8N9A0T1U2R3E4] and the song's length is approximately [[N01U12M23_34B45A56R67S78]8 b9ar0s1]. The music is brought to life through the use of [I1N2S3T4R5U6M7E8N9T0S1], which give it its distinctive sound.</t>
  </si>
  <si>
    <t>['TS1_o', 'T1_2', 'I1_0']</t>
  </si>
  <si>
    <t>The [ti0me1 s2ig3na4tu5re6] used in this song is not ordinary, and the song's rhythm is moderate. Additionally, you won't find any instruments in this song.</t>
  </si>
  <si>
    <t>This music features a compact pitch range spanning [R1A2N3G4E5] [oc0ta1ve2s3], which creates a focused and impactful performance. Adding to its uniqueness is the [[K01E12Y23]3 k4ey5], which adds a distinct flavor to the piece. With a runtime of [T1M213] seconds, this song has a gentle and calming beat and should feature [I1N2S3T4R5U6M7E8N9T0S1]. The atypical [[T01I12M23E34_45S56I67G78N89A90T01U12R23E34]4 t5im6e 7si8gn9at0ur1e2] further defines this music, which has a moderate [te0mp1o2] and is characterized by [E1M2O3T4I5O6N7].</t>
  </si>
  <si>
    <t>['P4_1', 'K1_1', 'TM1_1', 'R3_2', 'I1_1', 'TS1_o', 'T1_2', 'EM1_1']</t>
  </si>
  <si>
    <t>The musical piece showcases a pitch range within [R1A2N3G4E5] [oc0ta1ve2s3] and uses the [[K01E12Y23]3 k4ey5] to create a rich and dynamic sonic palette. With a running time of [T1M213] seconds, the song features a moderate beat and is brought to life through the use of [I1N2S3T4R5U6M7E8N9T0S1]. It also stands out with its uncommon [[T01I12M23E34_45S56I67G78N89A90T01U12R23E34]4 t5im6e 7si8gn9at0ur1e2], moving at a moderate speed, all while conveying [E1M2O3T4I5O6N7].</t>
  </si>
  <si>
    <t>['P4_1', 'TM1_1', 'TS1_o', 'I1_1', 'T1_0', 'B1_1']</t>
  </si>
  <si>
    <t>With a pitch range spanning [R1A2N3G4E5] [oc0ta1ve2s3], this music offers a diverse and dynamic listening experience. The duration of this song is [T1M213] seconds, featuring an atypical [ti0me1 s2ig3na4tu5re6 o7f 8[T91I02M13E24_35S46I57G68N79A80T91U02R13E24]3]. The musical performance employs [I1N2S3T4R5U6M7E8N9T0S1] and showcases a rapid [te0mp1o2] across [[N01U12M23_34B45A56R67S78]8 b9ar0s1], resulting in an exhilarating composition.</t>
  </si>
  <si>
    <t>['S2_0', 'TM1_1']</t>
  </si>
  <si>
    <t>The song with a runtime of [T1M213] seconds is not reflective of [A1R2T3I4S5T6]'s signature style. Despite being produced by the artist, this music deviates from their typical sound.</t>
  </si>
  <si>
    <t>The pitch range of [R1A2N3G4E5] [oc0ta1ve2s3] in this music provides a distinctive and unforgettable listening experience.</t>
  </si>
  <si>
    <t>The music in this piece is composed in the [[K01E12Y23]3 k4ey5], and the use of a specific pitch range of [R1A2N3G4E5] [oc0ta1ve2s3] creates a cohesive and unified sound throughout the song, which has a runtime of [T1M213] seconds. The music is enriched by the use of [I1N2S3T4R5U6M7E8N9T0S1], and the meter of the music is [T1I2M3E4_5S6I7G8N9A0T1U2R3E4]. The [te0mp1o2] is very slow and relaxing, giving the music a sluggish pace, which, when combined with the [E1M2O3T4I5O6N7] that it is imbued with, results in a deeply emotional and immersive musical experience.</t>
  </si>
  <si>
    <t>['K1_1', 'TM1_1', 'R3_0', 'I1_0', 'B1_1']</t>
  </si>
  <si>
    <t>With its use of the [[K01E12Y23]3 k4ey5], this music conveys a unique and resonant sound that runs for [T1M213] seconds. The beat in this lulling song is devoid of instruments, and it features [[N01U12M23_34B45A56R67S78]8 b9ar0s1] in its composition.</t>
  </si>
  <si>
    <t>The music being described has a pitch range of [R1A2N3G4E5] [oc0ta1ve2s3] and is in the [[K01E12Y23]3 k4ey5], which provides a powerful and memorable sound. Its duration is [T1M213] seconds, and the rhythm is moderate and consistent. The arrangement omits the use of [I1N2S3T4R5U6M7E8N9T0S1], and an unusual [ti0me1 s2ig3na4tu5re6], [T1I2M3E4_5S6I7G8N9A0T1U2R3E4], is utilized. The music is played at a low [te0mp1o2], but it still manages to convey a strong sense of [E1M2O3T4I5O6N7].</t>
  </si>
  <si>
    <t>This music offers a diverse and dynamic listening experience with a pitch range spanning [R1A2N3G4E5] [oc0ta1ve2s3]. It conveys a unique and resonant sound through its use of [[K01E12Y23]3 k4ey5]. The song's duration is [T1M213] seconds, and it is based on a [[T01I12M23E34_45S56I67G78N89A90T01U12R23E34]4 t5im6e 7si8gn9at0ur1e2] with a moderate [te0mp1o2].</t>
  </si>
  <si>
    <t>['P4_1', 'K1_1', 'S4_0', 'I1_0']</t>
  </si>
  <si>
    <t>The musical performance of this piece is both focused and impactful due to its compact pitch range of [R1A2N3G4E5] [oc0ta1ve2s3]. Additionally, the choice of [[K01E12Y23]3 k4ey5] results in a captivating and memorable experience for the listener. This music stands out from the typical patterns of the [G1E2N3R4E5] genre, as it does not follow the expected norms. Furthermore, the composition of this song is unique in that it does not involve the use of any [I1N2S3T4R5U6M7E8N9T0S1]. Overall, this piece is an extraordinary example of musical innovation, combining unusual elements to create a distinctive and unforgettable sound.</t>
  </si>
  <si>
    <t>The choice of [[K01E12Y23]3 k4ey5] in this [T1M213]-second song results in a captivating and memorable experience that defies the usual musical conventions of [G1E2N3R4E5] style. Furthermore, the [ti0me1 s2ig3na4tu5re6] employed in this composition is also uncommon, contributing to its unique sound. Despite these deviations from the norm, the song remains engaging and enjoyable, thanks in part to its distinctive features.</t>
  </si>
  <si>
    <t>['I4_1', 'P4_1', 'TM1_1']</t>
  </si>
  <si>
    <t>The melody track features the distinctive sound of [I1N2S3T4R5U6M7E8N9T0], which is further highlighted by its compact pitch range of [R1A2N3G4E5] [oc0ta1ve2s3]. This deliberate choice of range creates a focused and impactful musical performance. The track itself has a length of [T1M213] seconds, allowing for a brief but memorable listening experience.</t>
  </si>
  <si>
    <t>['P4_1', 'K1_1', 'R3_0', 'I1_0', 'I4_0']</t>
  </si>
  <si>
    <t>This music offers a diverse and dynamic listening experience with a pitch range spanning [R1A2N3G4E5] [oc0ta1ve2s3]. The [[K01E12Y23]3 k4ey5] provides a powerful and memorable sound, while the rhythm is very gentle and easy. Notably absent in this song are [I1N2S3T4R5U6M7E8N9T0S1], which distinguishes the melody track by their absence. Overall, this combination creates a unique and distinct musical style that is sure to captivate and engage listeners.</t>
  </si>
  <si>
    <t>['K1_1', 'B1_1', 'TM1_1', 'TS1_1']</t>
  </si>
  <si>
    <t>This music creates a captivating and memorable experience through its choice of [[K01E12Y23]3 k4ey5]. The track consists of [[N01U12M23_34B45A56R67S78]8 b9ar0s1] in total and has a duration of [T1M213] seconds. Additionally, the music follows a [T1I2M3E4_5S6I7G8N9A0T1U2R3E4] meter, adding to its unique and distinctive sound. Overall, these musical elements work together to create a distinctive and engaging listening experience.</t>
  </si>
  <si>
    <t>['P4_1', 'K1_1', 'TM1_1', 'R3_2', 'I1_1', 'TS1_1', 'T1_1', 'EM1_1', 'B1_1']</t>
  </si>
  <si>
    <t>This music offers a diverse and dynamic listening experience with a pitch range spanning [R1A2N3G4E5] [oc0ta1ve2s3]. The use of [[K01E12Y23]3 k4ey5] creates a distinct atmosphere that is complemented by the moderate and consistent rhythm of the song, which plays for [T1M213] seconds. [I1N2S3T4R5U6M7E8N9T0S1] are utilized in the musical performance, and the music is in [T1I2M3E4_5S6I7G8N9A0T1U2R3E4] with a relaxed [te0mp1o2]. Filled with [E1M2O3T4I5O6N7], this song consists of [[N01U12M23_34B45A56R67S78]8 b9ar0s1], providing a unique and captivating musical journey.</t>
  </si>
  <si>
    <t>['P4_1', 'T1_1', 'B1_1']</t>
  </si>
  <si>
    <t>This music is sluggish, and you can count [[N01U12M23_34B45A56R67S78]8 b9ar0s1] in the song, while its pitch range is within [R1A2N3G4E5] [oc0ta1ve2s3].</t>
  </si>
  <si>
    <t>['TS1_o', 'I1_0', 'T1_1', 'S4_1', 'S2_0']</t>
  </si>
  <si>
    <t>An uncommon [ti0me1 s2ig3na4tu5re6] is utilized in this song, which is devoid of instruments. Played at a slow [te0mp1o2], this song is a quintessential example of the [G1E2N3R4E5] sound but is not evocative of [A1R2T3I4S5T6]'s usual style.</t>
  </si>
  <si>
    <t>In order to create a complete and compelling musical experience, it is important that instruments are included in the music. Instruments have the ability to add depth, texture, and emotion to a composition, whether it be a soaring guitar solo, a driving drum beat, or the sweet sound of a violin. Without instruments, music can often feel flat and lacking in energy, so incorporating them into a piece can truly elevate it to another level. Whether it's a full band or a solo performer, using instruments is an essential part of creating great music.</t>
  </si>
  <si>
    <t>['P4_1', 'K1_1', 'TM1_1', 'R3_0', 'I1_0', 'TS1_1', 'T1_0', 'EM1_1']</t>
  </si>
  <si>
    <t>The use of a specific pitch range of [R1A2N3G4E5] [oc0ta1ve2s3] creates a cohesive and unified sound throughout the musical piece. Additionally, the [[K01E12Y23]3 k4ey5] gives this music a special emotional quality that is enhanced by the comforting rhythm found in the song. Even without the presence of any instruments, this song still manages to project [E1M2O3T4I5O6N7]. The music follows a [T1I2M3E4_5S6I7G8N9A0T1U2R3E4] meter and is played at a brisk pace, with a runtime of [T1M213] seconds. This combination of elements results in a unique musical experience that showcases the power of simplicity in creating an impactful and emotive piece of music.</t>
  </si>
  <si>
    <t>['TS1_o', 'P4_1', 'K1_1', 'I1_1']</t>
  </si>
  <si>
    <t>The song's [ti0me1 s2ig3na4tu5re6] is atypical, and its pitch range is within [R1A2N3G4E5] [oc0ta1ve2s3]. The [[K01E12Y23]3 k4ey5] of the song gives it a special emotional quality, and the [I1N2S3T4R5U6M7E8N9T0S1] play an important role in the music. Overall, the unique [ti0me1 s2ig3na4tu5re6], pitch range, emotional quality, and instrumental choices combine to create a distinctive and memorable musical experience.</t>
  </si>
  <si>
    <t>['P4_1', 'K1_1', 'TM1_1', 'R3_0', 'I1_0', 'TS1_1', 'T1_2', 'EM1_1', 'B1_1']</t>
  </si>
  <si>
    <t>This music offers a unique and memorable listening experience with its pitch range of [R1A2N3G4E5] [oc0ta1ve2s3]. The addition of [[K01E12Y23]3 k4ey5] adds a unique flavor to the composition. The song has a duration of [T1M213] seconds and features a gentle and relaxing rhythm. [I1N2S3T4R5U6M7E8N9T0S1] are not included in this particular piece, while the [ti0me1 s2ig3na4tu5re6 o7f 8[T91I02M13E24_35S46I57G68N79A80T91U02R13E24]3] and a moderate [te0mp1o2] characterize the music. It is defined by [E1M2O3T4I5O6N7], and the composition consists of [[N01U12M23_34B45A56R67S78]8 b9ar0s1].</t>
  </si>
  <si>
    <t>['P4_1', 'TM1_1', 'R3_2', 'TS1_1', 'T1_2', 'EM1_1']</t>
  </si>
  <si>
    <t>The use of a specific pitch range of [R1A2N3G4E5] [oc0ta1ve2s3] creates a cohesive and unified sound throughout the musical piece, which has a running time of [T1M213] seconds and features a moderate beat. The music employs the [[T01I12M23E34_45S56I67G78N89A90T01U12R23E34]4 t5im6e 7si8gn9at0ur1e2], and its balanced rhythm enhances the overall composition. With its [E1M2O3T4I5O6N7] nature, the song evokes a particular emotional response.</t>
  </si>
  <si>
    <t>['P4_1', 'K1_1', 'TM1_1', 'TS1_1', 'T1_1', 'S4_0', 'B1_1']</t>
  </si>
  <si>
    <t>The music possesses a distinctive character with its pitch range spanning [R1A2N3G4E5] [oc0ta1ve2s3], accentuating its emotional depth. Additionally, the inclusion of the [[K01E12Y23]3 k4ey5] lends a unique flavor to the composition. Clocking in at [T1M213] seconds, the song showcases its length. The music's meter is defined by [T1I2M3E4_5S6I7G8N9A0T1U2R3E4], while its pace remains slow throughout. Although it deviates from the archetypal [G1E2N3R4E5] style, it comprises [[N01U12M23_34B45A56R67S78]8 b9ar0s1] in total.</t>
  </si>
  <si>
    <t>['T1_0', 'K1_1', 'TM1_1']</t>
  </si>
  <si>
    <t>This song is played at a fast [te0mp1o2] and the [[K01E12Y23]3 k4ey5] gives it a special emotional quality. Additionally, the song has a length of [T1M213] seconds.</t>
  </si>
  <si>
    <t>['K1_1', 'R3_2', 'I1_1']</t>
  </si>
  <si>
    <t>In creating music, it is important to consider various factors to produce a captivating piece. One such factor is the use of the [[K01E12Y23]3 k4ey5], which provides a powerful and memorable sound that can leave a lasting impression on the listener. Another important element is the [te0mp1o2], which should be carefully chosen to fit the mood of the music. In the case of this song, the [te0mp1o2] is in the middle range, allowing for a balanced and comfortable listening experience. Additionally, the use of [I1N2S3T4R5U6M7E8N9T0S1] is essential in adding depth and complexity to the music, making it more interesting and enjoyable for the audience.</t>
  </si>
  <si>
    <t>The structure of this song consists of [[N01U12M23_34B45A56R67S78]8 b9ar0s1]. However, in this arrangement, the use of [I1N2S3T4R5U6M7E8N9T0S1] has been omitted.</t>
  </si>
  <si>
    <t>['P4_1', 'TM1_1', 'TS1_o', 'I1_1', 'T1_2', 'EM1_1']</t>
  </si>
  <si>
    <t>This music's pitch range of [R1A2N3G4E5] [oc0ta1ve2s3] offers a unique and memorable listening experience, with a length of [T1M213] seconds. The song features an unconventional [ti0me1 s2ig3na4tu5re6], while [I1N2S3T4R5U6M7E8N9T0S1] are utilized in the musical performance. Its rhythm is moderate, and the music is imbued with [E1M2O3T4I5O6N7].</t>
  </si>
  <si>
    <t>['P4_1', 'K1_1', 'TM1_1', 'R3_0', 'I1_1', 'TS1_1', 'T1_1', 'S4_1']</t>
  </si>
  <si>
    <t>With a pitch range spanning [R1A2N3G4E5] [oc0ta1ve2s3], this music offers a diverse and dynamic listening experience, while the [[K01E12Y23]3 k4ey5] adds a unique flavor. The song, [T1M213] seconds in length, features a very tranquil and peaceful rhythm, with [I1N2S3T4R5U6M7E8N9T0S1] playing an important role. With a [ti0me1 s2ig3na4tu5re6 o7f 8[T91I02M13E24_35S46I57G68N79A80T91U02R13E24]3], the music moves slowly, falling into the category of [G1E2N3R4E5] music.</t>
  </si>
  <si>
    <t>['P4_1', 'K1_1', 'TM1_1', 'R3_2', 'I1_1', 'TS1_o', 'T1_1', 'EM1_1']</t>
  </si>
  <si>
    <t>This music's pitch range of [R1A2N3G4E5] [oc0ta1ve2s3] offers a unique and memorable listening experience, while the [[K01E12Y23]3 k4ey5] provides a powerful and memorable sound. The song, lasting [T1M213] seconds, features a relaxed and moderate rhythm. [I1N2S3T4R5U6M7E8N9T0S1] are utilized in the musical performance, and its [ti0me1 s2ig3na4tu5re6] deviates from the norm, being [T1I2M3E4_5S6I7G8N9A0T1U2R3E4]. With a slow [te0mp1o2], the music is defined by [E1M2O3T4I5O6N7].</t>
  </si>
  <si>
    <t>['K1_1', 'TM1_1', 'TS1_1', 'I1_1', 'T1_2', 'EM1_1', 'B1_1']</t>
  </si>
  <si>
    <t>This [T1M213]-second-long song is composed in the [[K01E12Y23]3 k4ey5] with [T1I2M3E4_5S6I7G8N9A0T1U2R3E4] as its meter. The music is brought to life through the use of [I1N2S3T4R5U6M7E8N9T0S1] and played at a moderate pace. Filled with [E1M2O3T4I5O6N7], the song progresses over [[N01U12M23_34B45A56R67S78]8 b9ar0s1], showcasing the composer's artistic expression and musical talent.</t>
  </si>
  <si>
    <t>The music's limited pitch range of [R1A2N3G4E5] [oc0ta1ve2s3] allows for a greater emphasis on the nuances of tone and phrasing, while the [[K01E12Y23]3 k4ey5] provides a powerful and memorable sound. With a playtime of [T1M213] seconds, the rhythm of this song is neither too fast nor too slow. The arrangement of this song intentionally omits the use of [I1N2S3T4R5U6M7E8N9T0S1], and its [ti0me1 s2ig3na4tu5re6] is not typical, being [T1I2M3E4_5S6I7G8N9A0T1U2R3E4]. This music, characterized by a moderate [te0mp1o2], evokes [E1M2O3T4I5O6N7] in nature.</t>
  </si>
  <si>
    <t>['TM1_1', 'TS1_1', 'I1_0', 'T1_1', 'B1_1']</t>
  </si>
  <si>
    <t>This song has a slow pace and is made up of [[N01U12M23_34B45A56R67S78]8 b9ar0s1]. It has a duration of [T1M213] seconds and follows the [ti0me1 s2ig3na4tu5re6 o7f 8[T91I02M13E24_35S46I57G68N79A80T91U02R13E24]3]. The song has opted not to incorporate [I1N2S3T4R5U6M7E8N9T0S1].</t>
  </si>
  <si>
    <t>['P4_1', 'R3_1', 'TS1_1']</t>
  </si>
  <si>
    <t>The pitch range of [R1A2N3G4E5] [oc0ta1ve2s3] in this song adds a distinctive character to the music, emphasizing its emotional depth. This, coupled with its highly intense rhythm, makes for a truly powerful piece. The [ti0me1 s2ig3na4tu5re6] of the music is [T1I2M3E4_5S6I7G8N9A0T1U2R3E4], contributing to its unique and dynamic sound. Overall, this song showcases an impressive range of musical elements that come together to create an unforgettable listening experience.</t>
  </si>
  <si>
    <t>This song embodies the essence of classic [G1E2N3R4E5] music, with a distinctive character emphasized by its pitch range of [R1A2N3G4E5] [oc0ta1ve2s3], adding to its emotional depth. The use of [[K01E12Y23]3 k4ey5] creates a rich and dynamic sonic palette, while the unconventional [[T01I12M23E34_45S56I67G78N89A90T01U12R23E34]4 t5im6e 7si8gn9at0ur1e2] further adds to its uniqueness. The deliberate exclusion of [I1N2S3T4R5U6M7E8N9T0S1] gives the music a gentle [te0mp1o2] that is very relaxing. The song runs for [T1M213] seconds, with its length determined by [[N01U12M23_34B45A56R67S78]8 b9ar0s1]. Overall, this song offers a carefully crafted musical experience that showcases the beauty of [G1E2N3R4E5] music.</t>
  </si>
  <si>
    <t>['P4_1', 'K1_1', 'TM1_1', 'R3_0', 'I1_0', 'TS1_o', 'T1_2', 'S4_0']</t>
  </si>
  <si>
    <t>The musical piece utilizes a specific pitch range spanning [R1A2N3G4E5] [oc0ta1ve2s3], resulting in a cohesive and unified sound. Additionally, the [[K01E12Y23]3 k4ey5] is used to create a powerful and memorable sound. The track has a duration of [T1M213] seconds and features a gentle rhythm, without any [I1N2S3T4R5U6M7E8N9T0S1]. The atypical [[T01I12M23E34_45S56I67G78N89A90T01U12R23E34]4 t5im6e 7si8gn9at0ur1e2] adds to the uniqueness of the song, which is played at a moderate rate. Overall, the song differs from the typical sound of the [G1E2N3R4E5] genre.</t>
  </si>
  <si>
    <t>['P4_1', 'K1_1', 'I1_1', 'T1_0', 'S4_1', 'B1_1']</t>
  </si>
  <si>
    <t>The music's pitch range of [R1A2N3G4E5] [oc0ta1ve2s3] offers a unique and memorable listening experience, complemented by its use of the [[K01E12Y23]3 k4ey5], which creates a distinct atmosphere. Various instruments are utilized in the musical performance, contributing to the overall richness of the composition. With its rapid [te0mp1o2], this song stands as a classic example of the [G1E2N3R4E5] style, consisting of [[N01U12M23_34B45A56R67S78]8 b9ar0s1].</t>
  </si>
  <si>
    <t>The use of a specific pitch range of [R1A2N3G4E5] [oc0ta1ve2s3] creates a cohesive and unified sound throughout the musical piece, while the music's use of [[K01E12Y23]3 k4ey5] creates a rich and dynamic sonic palette. With a length of [T1M213] seconds, this track unfolds at a very slow and relaxing [te0mp1o2], devoid of [I1N2S3T4R5U6M7E8N9T0S1], and features an unusual [ti0me1 s2ig3na4tu5re6 o7f 8[T91I02M13E24_35S46I57G68N79A80T91U02R13E24]3]. The song's slow rhythm and distinct style, defined by its [G1E2N3R4E5] influences, contribute to its unique composition.</t>
  </si>
  <si>
    <t>With a pitch range spanning [R1A2N3G4E5] [oc0ta1ve2s3], the music provides a diverse and dynamic listening experience. This range allows for a broad spectrum of notes to be played, creating a wide variety of tones and moods throughout the piece. The listener can expect a range of emotions to be conveyed, from the gentle and soothing to the powerful and intense, all within the same composition. The ability to explore such a wide range of pitches adds depth and complexity to the music, making it an engaging and compelling listening experience.</t>
  </si>
  <si>
    <t>['P4_1', 'T1_1', 'TS1_1']</t>
  </si>
  <si>
    <t>The music's limited pitch range of [R1A2N3G4E5] [oc0ta1ve2s3] allows for a greater emphasis on the nuances of tone and phrasing while being played at a slow [te0mp1o2]. Additionally, the music follows a [T1I2M3E4_5S6I7G8N9A0T1U2R3E4] meter, further contributing to its unique character and style. Together, these elements create a distinct musical experience that highlights the subtleties and intricacies of the music, making it a fascinating and engaging genre to explore and appreciate.</t>
  </si>
  <si>
    <t>['K1_1', 'B1_1', 'R3_0']</t>
  </si>
  <si>
    <t>The use of the [[K01E12Y23]3 k4ey5] adds a unique flavor to this music, which spans [[N01U12M23_34B45A56R67S78]8 b9ar0s1] and has a very slow and relaxing [te0mp1o2].</t>
  </si>
  <si>
    <t>['T1_1', 'TM1_1', 'I1_1']</t>
  </si>
  <si>
    <t>This song has a slow [te0mp1o2] and a runtime of [T1M213] seconds. The music is enriched by [I1N2S3T4R5U6M7E8N9T0S1], which add depth and complexity to the composition. Despite its leisurely pace, the song maintains a sense of cohesion and purpose throughout, thanks in part to the skillful use of these instruments. Together, they create a unique sound that is both soothing and engaging, making this song a pleasure to listen to for fans of this particular style of music.</t>
  </si>
  <si>
    <t>['P4_1', 'K1_1', 'EM1_1', 'I1_1']</t>
  </si>
  <si>
    <t>The musical piece showcases a pitch range within [R1A2N3G4E5] [oc0ta1ve2s3] and utilizes the [[K01E12Y23]3 k4ey5] to create a rich and dynamic sonic palette. Defined by [E1M2O3T4I5O6N7], this music relies on the vital use of [I1N2S3T4R5U6M7E8N9T0S1].</t>
  </si>
  <si>
    <t>['B1_1']</t>
  </si>
  <si>
    <t>This song features [[N01U12M23_34B45A56R67S78]8 b9ar0s1] in its composition. Each bar contains a specific number of beats or pulses, which help to organize the music and create its rhythm. The number of bars in a song can vary depending on the genre and style of music, with some songs featuring only a few bars while others may have many. Understanding the structure of a song, including the number of bars it contains, can help musicians and listeners alike better appreciate and enjoy the music.</t>
  </si>
  <si>
    <t>['P4_1', 'S2_1', 'K1_1', 'R3_1']</t>
  </si>
  <si>
    <t>The music, which echoes [A1R2T3I4S5T6]'s compositions, uses the [[K01E12Y23]3 k4ey5] to create a rich and dynamic sonic palette. The pitch range of [R1A2N3G4E5] [oc0ta1ve2s3] adds a distinctive character to the music, emphasizing its emotional depth. Additionally, the song features a very fast and lively rhythm, contributing to its energetic vibe. Overall, the combination of these elements results in a captivating and engaging musical experience.</t>
  </si>
  <si>
    <t>The music in this piece offers a focused and impactful performance due to its compact pitch range, spanning [R1A2N3G4E5] [oc0ta1ve2s3]. The choice of [[K01E12Y23]3 k4ey5] adds to the captivating and memorable experience for listeners. With a length of [T1M213] seconds, the song is relatively short but effectively conveys [E1M2O3T4I5O6N7] through its incredibly stimulating rhythm. The deliberate exclusion of [I1N2S3T4R5U6M7E8N9T0S1] adds an element of uniqueness to the piece, as does the employment of a non-typical [[T01I12M23E34_45S56I67G78N89A90T01U12R23E34]4 t5im6e 7si8gn9at0ur1e2]. Overall, the song moves quickly and leaves a lasting impression on those who hear it.</t>
  </si>
  <si>
    <t>['P4_1', 'R3_0', 'TS1_o']</t>
  </si>
  <si>
    <t>The music in this song has a limited pitch range of [R1A2N3G4E5] [oc0ta1ve2s3], which allows for a greater emphasis on the nuances of tone and phrasing. Despite the limited pitch range, the song has a very peaceful beat that can help create a relaxing and calming atmosphere. Interestingly, the song's [ti0me1 s2ig3na4tu5re6] is not typical, as it follows [T1I2M3E4_5S6I7G8N9A0T1U2R3E4]. This unique combination of elements makes the song stand out and adds to its appeal for those who enjoy music that is both calming and creatively unique.</t>
  </si>
  <si>
    <t>['P4_1', 'K1_1', 'TM1_1', 'TS1_1', 'I1_0', 'T1_0']</t>
  </si>
  <si>
    <t>The music in this track has several unique characteristics that contribute to its overall sound. Firstly, the pitch range spans [R1A2N3G4E5] [oc0ta1ve2s3], which adds a distinctive character to the music and emphasizes its emotional depth. Additionally, the song is in [K1E2Y3], which adds a unique flavor to the music. The track lasts for [T1M213] seconds and is played at a fast rate. Despite its speed, [T1I2M3E4_5S6I7G8N9A0T1U2R3E4] gives the music a distinct rhythm that adds to its overall impact. It's worth noting that [I1N2S3T4R5U6M7E8N9T0S1] are not included in the instrumentation of this song, highlighting the focus on other musical elements.</t>
  </si>
  <si>
    <t>['P4_1', 'R3_2', 'I1_0', 'T1_1', 'S4_0', 'B1_1']</t>
  </si>
  <si>
    <t>The pitch range of this song is within [R1A2N3G4E5] [oc0ta1ve2s3], and its rhythm is not too fast or too slow. The arrangement of this song has omitted the use of [I1N2S3T4R5U6M7E8N9T0S1]. As a result, the music feels sluggish and is not a typical representation of the classic [G1E2N3R4E5] sound. The composition covers [[N01U12M23_34B45A56R67S78]8 b9ar0s1].</t>
  </si>
  <si>
    <t>['P4_1', 'K1_1', 'TM1_1', 'R3_2', 'I1_0', 'TS1_o', 'T1_2', 'S4_1']</t>
  </si>
  <si>
    <t>This song's style is defined by its [G1E2N3R4E5] influences and provides a powerful and memorable sound in the [[K01E12Y23]3 k4ey5]. Its pitch range is within [R1A2N3G4E5] [oc0ta1ve2s3], and it has a moderate beat. The duration of the song is [T1M213] seconds, and it features no [I1N2S3T4R5U6M7E8N9T0S1]. Additionally, the song's [ti0me1 s2ig3na4tu5re6] is not conventional, and it is played at a moderate speed.</t>
  </si>
  <si>
    <t>The compact pitch range of [R1A2N3G4E5] [oc0ta1ve2s3] creates a focused and impactful musical performance in this quintessential [G1E2N3R4E5] song. The [[K01E12Y23]3 k4ey5] adds a unique flavor to the music, while the gentle and easy rhythm throughout its [T1M213] seconds runtime sets a fast pace. There are no [I1N2S3T4R5U6M7E8N9T0S1] in this song, and it uses a [[T01I12M23E34_45S56I67G78N89A90T01U12R23E34]4 t5im6e 7si8gn9at0ur1e2], making it a unique and distinctive addition to the genre's sound.</t>
  </si>
  <si>
    <t>['K1_1', 'R3_1', 'I1_0', 'T1_0', 'B1_1']</t>
  </si>
  <si>
    <t>With its use of the [[K01E12Y23]3 k4ey5], this music conveys a unique and resonant sound, complemented by its truly electrifying rhythm. Deliberately excluding [I1N2S3T4R5U6M7E8N9T0S1], the song is performed at a rapid pace, accompanied by [[N01U12M23_34B45A56R67S78]8 b9ar0s1] of captivating music.</t>
  </si>
  <si>
    <t>['P4_1', 'TS1_o', 'I1_0', 'I4_1', 'B1_1']</t>
  </si>
  <si>
    <t>The musical performance of this song is characterized by a focused and impactful sound due to the compact pitch range spanning [R1A2N3G4E5] [oc0ta1ve2s3]. Additionally, the song stands out with its uncommon [ti0me1 s2ig3na4tu5re6 o7f 8[T91I02M13E24_35S46I57G68N79A80T91U02R13E24]3]. The arrangement of the music further emphasizes the unique quality of the [I1N2S3T4R5U6M7E8N9T0] by omitting the use of other instruments. With a span of [[N01U12M23_34B45A56R67S78]8 b9ar0s1], the melody track takes center stage and showcases the distinct sound of the featured instrument.</t>
  </si>
  <si>
    <t>['P4_1', 'K1_1', 'TM1_1', 'R3_1', 'I1_0', 'TS1_1', 'S4_0', 'S2_1']</t>
  </si>
  <si>
    <t>The music in question showcases several distinctive elements. Firstly, the pitch range spans [R1A2N3G4E5] [oc0ta1ve2s3], which adds a unique character to the music and emphasizes its emotional depth. Additionally, the use of the [[K01E12Y23]3 k4ey5] creates a distinct atmosphere, while the song's heavy beat drives its rhythm forward. Interestingly, this song intentionally omits the use of [I1N2S3T4R5U6M7E8N9T0S1], adding to its distinctiveness. The music is based on a [[T01I12M23E34_45S56I67G78N89A90T01U12R23E34]4 t5im6e 7si8gn9at0ur1e2], further setting it apart from traditional [G1E2N3R4E5] styles. Throughout, the music reflects the personal style of [A1R2T3I4S5T6], making it a truly unique listening experience. Finally, the song runs for [T1M213] seconds, providing ample time to appreciate its many intriguing elements.</t>
  </si>
  <si>
    <t>['TS1_1', 'I4_0', 'R3_2', 'I1_1']</t>
  </si>
  <si>
    <t>This track features a [ti0me1 s2ig3na4tu5re6 o7f 8[T91I02M13E24_35S46I57G68N79A80T91U02R13E24]3] and the melody is not created using [I1N2S3T4R5U6M7E8N9T0]. The song maintains a moderate [te0mp1o2] throughout its duration, and the overall musical composition is enhanced by the presence of [I1N2S3T4R5U6M7E8N9T0S1].</t>
  </si>
  <si>
    <t>['K1_1', 'R3_0', 'I1_0', 'T1_2', 'S4_0']</t>
  </si>
  <si>
    <t>The rhythm in this song is very harmonious, and the deliberate exclusion of instruments gives it a unique emotional quality. The song is played at a moderate rate and is not firmly rooted in the traditions of its genre. The [ke0y1] used in this music contributes to its special emotional quality, making it a distinctive piece that stands out from other songs in the same genre. Overall, the combination of these elements creates a musical experience that is both memorable and emotionally evocative.</t>
  </si>
  <si>
    <t>['P4_1', 'K1_1', 'TM1_1', 'R3_2', 'I1_0', 'TS1_o', 'T1_0', 'S4_1']</t>
  </si>
  <si>
    <t>This music offers a diverse and dynamic listening experience with a pitch range spanning [R1A2N3G4E5] [oc0ta1ve2s3]. Its captivating and memorable experience is due to the choice of [[K01E12Y23]3 k4ey5]. The song is [T1M213] seconds long and has a moderate beat that is easy to follow. Deliberately excluding [I1N2S3T4R5U6M7E8N9T0S1], this music's [ti0me1 s2ig3na4tu5re6] is not regular [T1I2M3E4_5S6I7G8N9A0T1U2R3E4], yet it is played at a fast [te0mp1o2]. Overall, the song embodies the essence of classic [G1E2N3R4E5] music.</t>
  </si>
  <si>
    <t>['T1_2', 'TM1_1', 'R3_2']</t>
  </si>
  <si>
    <t>This is a [T1M213]-second song with a moderate [te0mp1o2] and a smooth and steady rhythm.</t>
  </si>
  <si>
    <t>['P4_1', 'K1_1', 'TM1_1', 'R3_0', 'I1_0', 'TS1_o', 'T1_2', 'EM1_1', 'B1_1']</t>
  </si>
  <si>
    <t>This music offers a unique and memorable listening experience with its pitch range of [R1A2N3G4E5] [oc0ta1ve2s3] and use of [[K01E12Y23]3 k4ey5], which conveys a unique and resonant sound. The song's length is [T1M213] seconds, and it progresses over [[N01U12M23_34B45A56R67S78]8 b9ar0s1] at a medium pace. The beat in this song is very calming and soothing, and [I1N2S3T4R5U6M7E8N9T0S1] are notably absent, creating a distinct texture. The [ti0me1 s2ig3na4tu5re6] chosen for this song is not common, adding to its unique quality. As the music progresses, it radiates [E1M2O3T4I5O6N7], making it a powerful and emotive piece of art.</t>
  </si>
  <si>
    <t>['R1_0', 'I1_1']</t>
  </si>
  <si>
    <t>To make people want to dance, the music should feature [I1N2S3T4R5U6M7E8N9T0S1]. Unfortunately, this song currently lacks the necessary energy to inspire people to move. By incorporating the right instruments and sounds, the music could potentially become more lively and engaging, leading to a greater desire to dance among listeners.</t>
  </si>
  <si>
    <t>['K1_1', 'TM1_1', 'TS1_1', 'I1_1', 'EM1_1', 'B1_1']</t>
  </si>
  <si>
    <t>The [I1N2S3T4R5U6M7E8N9T0S1] used in this music add to the overall musical composition. The length of the song is [T1M213] seconds and it follows a [T1I2M3E4_5S6I7G8N9A0T1U2R3E4] meter. The song progresses over [[N01U12M23_34B45A56R67S78]8 b9ar0s1], and the [[K01E12Y23]3 k4ey5] adds a unique flavor to the music. Additionally, the music is characterized by [E1M2O3T4I5O6N7] in nature, making it a captivating listening experience.</t>
  </si>
  <si>
    <t>['K1_1', 'TM1_1', 'R3_0']</t>
  </si>
  <si>
    <t>This music uses the [[K01E12Y23]3 k4ey5] to convey a unique and resonant sound, while its calming rhythm adds to its appeal. With a playtime of [T1M213] seconds, the song provides a serene listening experience that is sure to soothe the senses.</t>
  </si>
  <si>
    <t>This [T1M213]-second track features a [ti0me1 s2ig3na4tu5re6] that is not commonly found, but what truly sets it apart is how the music expresses [E1M2O3T4I5O6N7]. From start to finish, the song captures a range of feelings and emotions, conveying them through its unique rhythm and melody. It's a powerful piece that showcases the artistry and creativity of the composer, and it's sure to leave a lasting impression on anyone who listens to it.</t>
  </si>
  <si>
    <t>['TS1_o', 'S4_0', 'I1_1']</t>
  </si>
  <si>
    <t>The [ti0me1 s2ig3na4tu5re6] featured in this song is not conventional, and this music does not embody the essence of the [G1E2N3R4E5] genre. Instead, the music should feature [I1N2S3T4R5U6M7E8N9T0S1] to better reflect the characteristics of the genre.</t>
  </si>
  <si>
    <t>['P4_1', 'R3_1', 'TS1_o', 'I1_1', 'T1_0']</t>
  </si>
  <si>
    <t>This fast-paced song features a compact pitch range of [R1A2N3G4E5] [oc0ta1ve2s3], which results in a focused and impactful musical performance. The rhythm is extremely invigorating and is brought to life through the use of [I1N2S3T4R5U6M7E8N9T0S1]. However, this song's [ti0me1 s2ig3na4tu5re6] is not standard [T1I2M3E4_5S6I7G8N9A0T1U2R3E4]. Despite this deviation, the combination of the compact pitch range and the invigorating rhythm make for a dynamic and memorable musical experience.</t>
  </si>
  <si>
    <t>Its [te0mp1o2] is upbeat and lively. The melody is catchy and energetic. The rhythm is infectious and makes you want to dance. The combination of instruments is well-balanced and adds to the overall impact of the song. Overall, this music is an exhilarating and enjoyable experience that is sure to lift your spirits and get you moving.</t>
  </si>
  <si>
    <t>['P4_1', 'TM1_1', 'TS1_1', 'I1_0', 'T1_0', 'S4_1', 'B1_1']</t>
  </si>
  <si>
    <t>With a pitch range spanning [R1A2N3G4E5] [oc0ta1ve2s3], this music offers a diverse and dynamic listening experience. The song plays for [T1M213] seconds and features a [T1I2M3E4_5S6I7G8N9A0T1U2R3E4] meter. Opting not to incorporate [I1N2S3T4R5U6M7E8N9T0S1], this music is played at a quick pace, embodying the true representation of the [G1E2N3R4E5] genre. Throughout the song, listeners can enjoy [[N01U12M23_34B45A56R67S78]8 b9ar0s1] of captivating melody.</t>
  </si>
  <si>
    <t>['T1_2', 'S2_0', 'K1_1']</t>
  </si>
  <si>
    <t>The music in question has a moderate [te0mp1o2] and is not firmly rooted in the musical style typically associated with the artist. However, it does utilize the distinctive sound of the [[K01E12Y23]3 k4ey5], resulting in a unique and resonant musical composition.</t>
  </si>
  <si>
    <t>['T1_2', 'TM1_1', 'S4_0']</t>
  </si>
  <si>
    <t>This music has a moderate [te0mp1o2] and lasts for [T1M213] seconds. It does not possess the typical characteristics of the [G1E2N3R4E5] genre.</t>
  </si>
  <si>
    <t>['P4_1', 'K1_1', 'TM1_1', 'R3_2', 'I1_0', 'S4_0']</t>
  </si>
  <si>
    <t>With a pitch range spanning [R1A2N3G4E5] [oc0ta1ve2s3], this music offers a diverse and dynamic listening experience. Its choice of [[K01E12Y23]3 k4ey5] results in a captivating and memorable experience, complemented by a moderate beat and a duration of [T1M213] seconds. Notably absent in this song are [I1N2S3T4R5U6M7E8N9T0S1], adding to its unconventional nature. This music defies the typical representation of the classic [G1E2N3R4E5] sound.</t>
  </si>
  <si>
    <t>['P4_1', 'K1_1', 'TM1_1', 'R3_2', 'I1_0', 'TS1_1', 'T1_1', 'S4_1', 'B1_1']</t>
  </si>
  <si>
    <t>This song belongs to the [G1E2N3R4E5] genre and has a runtime of [T1M213] seconds with a steady and moderate rhythm. The music's limited pitch range of [R1A2N3G4E5] [oc0ta1ve2s3] allows for a greater emphasis on the nuances of tone and phrasing, and its use of [[K01E12Y23]3 k4ey5] conveys a unique and resonant sound. The composition of this song does not involve the use of [I1N2S3T4R5U6M7E8N9T0S1], and [T1I2M3E4_5S6I7G8N9A0T1U2R3E4] is the meter of the music with a sluggish [te0mp1o2]. Overall, the song consists of [[N01U12M23_34B45A56R67S78]8 b9ar0s1].</t>
  </si>
  <si>
    <t>['K1_1', 'EM1_1', 'I1_0']</t>
  </si>
  <si>
    <t>The [ke0y1] adds a unique flavor to this music, which radiates [E1M2O3T4I5O6N7]. Interestingly, this song is devoid of [I1N2S3T4R5U6M7E8N9T0S1]. Despite the absence of instruments, the [ke0y1] choice in the composition contributes to the distinctive mood conveyed by the music.</t>
  </si>
  <si>
    <t>['K1_1', 'TM1_1', 'R3_1', 'I1_0', 'TS1_1', 'T1_1', 'S4_0', 'B1_1']</t>
  </si>
  <si>
    <t>This music's use of [[K01E12Y23]3 k4ey5] creates a distinct atmosphere, while the length of the song is [T1M213] seconds. The beat in this energetic composition drives the music forward, and it does not involve the use of [I1N2S3T4R5U6M7E8N9T0S1]. With a [ti0me1 s2ig3na4tu5re6 o7f 8[T91I02M13E24_35S46I57G68N79A80T91U02R13E24]3], this music is played at a leisurely pace, progressing over [[N01U12M23_34B45A56R67S78]8 b9ar0s1]. Although the song is not a quintessential example of [G1E2N3R4E5] style, its unique elements contribute to its overall character.</t>
  </si>
  <si>
    <t xml:space="preserve">
The compact pitch range of [R1A2N3G4E5] [oc0ta1ve2s3] can have a significant impact on a musical performance. By restricting the range of notes available, musicians are forced to focus on the most essential elements of the music and deliver a more focused and impactful performance. This approach can be particularly effective in genres like rock, where the use of a limited pitch range can help create a sense of energy and urgency in the music. Additionally, a compact pitch range can help highlight the unique qualities of a performer's voice or instrument, allowing them to stand out in a crowded musical landscape. Overall, while a compact pitch range may seem limiting at first glance, it can actually serve as a powerful tool for creating memorable and impactful music.</t>
  </si>
  <si>
    <t>In music notation, the [ti0me1 s2ig3na4tu5re6] indicates the meter of the music, which is the rhythmical structure of the piece. The [ti0me1 s2ig3na4tu5re6] consists of two numbers, one written above the other, which are typically located at the beginning of a piece of music or at the beginning of a new section. The top number indicates the number of beats in each measure, while the bottom number indicates the note value that represents one beat. Therefore, the [ti0me1 s2ig3na4tu5re6] is a crucial element in understanding and interpreting the rhythm of a piece of music, as it provides important information about how the music is structured and how the beats are grouped together.</t>
  </si>
  <si>
    <t>['P4_1', 'T1_2']</t>
  </si>
  <si>
    <t>This music has a moderate [te0mp1o2] and its pitch range is within [R1A2N3G4E5] [oc0ta1ve2s3].</t>
  </si>
  <si>
    <t>The musical piece features a moderate [te0mp1o2] and showcases a pitch range within [R1A2N3G4E5] [oc0ta1ve2s3].</t>
  </si>
  <si>
    <t>['P4_1', 'K1_1', 'R3_2', 'T1_2', 'S4_1', 'B1_1']</t>
  </si>
  <si>
    <t>The use of a specific pitch range of [R1A2N3G4E5] [oc0ta1ve2s3] creates a cohesive and unified sound throughout the musical piece, while the [[K01E12Y23]3 k4ey5] provides a powerful and memorable tone. The rhythm of this song is moderate and consistent, reflecting the music's moderate [te0mp1o2]. As a shining example of the [G1E2N3R4E5] style, this song's structure follows [[N01U12M23_34B45A56R67S78]8 b9ar0s1], resulting in a cohesive and engaging musical piece.</t>
  </si>
  <si>
    <t>Music is created with the help of instruments which give it its distinctive sound.</t>
  </si>
  <si>
    <t>['TM1_1', 'R3_0', 'TS1_1', 'T1_2', 'EM1_1', 'B1_1']</t>
  </si>
  <si>
    <t>The track lasts for [T1M213] seconds and features a very calming and soothing beat. It is based on a [[T01I12M23E34_45S56I67G78N89A90T01U12R23E34]4 t5im6e 7si8gn9at0ur1e2], showcasing a balanced rhythm. Defined by [E1M2O3T4I5O6N7], the music spans [[N01U12M23_34B45A56R67S78]8 b9ar0s1], creating a harmonious composition.</t>
  </si>
  <si>
    <t>['TM1_1', 'R3_0', 'I1_1', 'T1_0', 'S4_0']</t>
  </si>
  <si>
    <t>This musical performance employs [I1N2S3T4R5U6M7E8N9T0S1] and is played at a swift pace, with a length of [T1M213] seconds. The beat in this song is very tranquilizing, but despite this, the song is not easily classified as [G1E2N3R4E5] style.</t>
  </si>
  <si>
    <t>['I4_1', 'TM1_1']</t>
  </si>
  <si>
    <t>The main instrument utilized for the melody track is [I1N2S3T4R5U6M7E8N9T0]. This song plays for [T1M213] seconds.</t>
  </si>
  <si>
    <t>The music's limited pitch range of [R1A2N3G4E5] [oc0ta1ve2s3] allows for a greater emphasis on the nuances of tone and phrasing, composed in the [[K01E12Y23]3 k4ey5], and lasting [T1M213] seconds. With a steady and moderate rhythm, this song's composition does not involve the use of [I1N2S3T4R5U6M7E8N9T0S1] and is based on a [[T01I12M23E34_45S56I67G78N89A90T01U12R23E34]4 t5im6e 7si8gn9at0ur1e2]. It is performed at a moderate pace, effectively conveying [E1M2O3T4I5O6N7].</t>
  </si>
  <si>
    <t>['P4_1', 'TM1_1', 'R3_1', 'I1_1', 'B1_1']</t>
  </si>
  <si>
    <t>The musical piece is a rich composition that showcases a pitch range spanning [R1A2N3G4E5] [oc0ta1ve2s3]. The duration of the song lasts for [T1M213] seconds, during which the rhythm is very pronounced. The piece is enriched by the use of [I1N2S3T4R5U6M7E8N9T0S1], which add depth and complexity to the music. In total, the song is composed of approximately [[N01U12M23_34B45A56R67S78]8 b9ar0s1], each of which contributes to the overall beauty and artistry of the piece.</t>
  </si>
  <si>
    <t>['P4_1', 'TM1_1', 'R3_1', 'TS1_o', 'I1_1', 'T1_1', 'B1_1']</t>
  </si>
  <si>
    <t>This song features a pitch range of [R1A2N3G4E5] [oc0ta1ve2s3] and has a duration of [T1M213] seconds. The rhythm in this composition is highly dynamic, featuring an unusual [ti0me1 s2ig3na4tu5re6 o7f 8[T91I02M13E24_35S46I57G68N79A80T91U02R13E24]3]. The music is enriched by the addition of [I1N2S3T4R5U6M7E8N9T0S1]. Despite its complexity, the [te0mp1o2] of this song is relatively low, and it is divided into [[N01U12M23_34B45A56R67S78]8 b9ar0s1].</t>
  </si>
  <si>
    <t>['S4_0', 'R3_0', 'TS1_o']</t>
  </si>
  <si>
    <t>This [G1E2N3R4E5] music deviates from the typical style of the genre in several ways. Firstly, the [te0mp1o2] in this particular song is noticeably slower, creating a soothing and peaceful atmosphere. Additionally, the [ti0me1 s2ig3na4tu5re6] used in this piece is not commonly found in the genre, further setting it apart from the norm.</t>
  </si>
  <si>
    <t>['P4_1', 'K1_1', 'TM1_1', 'R3_1', 'I1_0', 'TS1_o', 'T1_1', 'S4_1']</t>
  </si>
  <si>
    <t>The use of a specific pitch range of [R1A2N3G4E5] [oc0ta1ve2s3] creates a cohesive and unified sound throughout the musical piece, while the [[K01E12Y23]3 k4ey5] provides a powerful and memorable sound. The track lasts for [T1M213] seconds and features an energetic beat. It intentionally omits the use of [I1N2S3T4R5U6M7E8N9T0S1] in its arrangement. Furthermore, the [ti0me1 s2ig3na4tu5re6] of this song is not regular, adding to its unique character. Despite its sluggish [te0mp1o2], the song's style reflects [G1E2N3R4E5] musical traditions.</t>
  </si>
  <si>
    <t>The [K1E2Y3]-[ke0y1]ed music with a compact pitch range of [R1A2N3G4E5] [oc0ta1ve2s3] delivers a focused and impactful performance despite the absence of [I1N2S3T4R5U6M7E8N9T0S1]. This atypical song, with a running time of [T1M213] seconds, features a moderate and easy-to-follow beat, and a [ti0me1 s2ig3na4tu5re6 o7f 8[T91I02M13E24_35S46I57G68N79A80T91U02R13E24]3]. The music's moderate [te0mp1o2] complements the [E1M2O3T4I5O6N7] feeling that it evokes, resulting in a unique and memorable musical experience.</t>
  </si>
  <si>
    <t>['P4_1', 'K1_1', 'TM1_1', 'R3_0', 'I1_0', 'TS1_o', 'T1_2', 'S4_1']</t>
  </si>
  <si>
    <t>The pitch range of [R1A2N3G4E5] [oc0ta1ve2s3] adds a distinctive character to the music, emphasizing its emotional depth, while the [[K01E12Y23]3 k4ey5] gives it a special emotional quality. The length of the track is [T1M213] seconds, and its mellow rhythm complements the absence of [I1N2S3T4R5U6M7E8N9T0S1]. The chosen [ti0me1 s2ig3na4tu5re6] for this song is not ordinary, which adds to its uniqueness. With a moderate [te0mp1o2], this song is rooted in the conventions of [G1E2N3R4E5] music, showcasing its genre-specific traits and creating a captivating listening experience.</t>
  </si>
  <si>
    <t>['K1_1', 'B1_1', 'R3_0', 'TS1_1']</t>
  </si>
  <si>
    <t>The [ke0y1] of this music adds a unique flavor to it. Additionally, there are a total of [[N01U12M23_34B45A56R67S78]8 b9ar0s1] in the song. The [te0mp1o2] is very relaxing, which creates a soothing atmosphere. The meter of the music is [T1I2M3E4_5S6I7G8N9A0T1U2R3E4], giving it a distinct rhythmic structure. Altogether, these elements combine to make a distinct and enjoyable musical experience.</t>
  </si>
  <si>
    <t>['I4_0', 'K1_1', 'TM1_1', 'TS1_o']</t>
  </si>
  <si>
    <t>In this track, [I1N2S3T4R5U6M7E8N9T0] is not the primary instrument used to create the melody. However, the music in [[K01E12Y23]3 k4ey5] gives the song a special emotional quality. The track is [T1M213] seconds long and has a non-typical [[T01I12M23E34_45S56I67G78N89A90T01U12R23E34]4 t5im6e 7si8gn9at0ur1e2].</t>
  </si>
  <si>
    <t>['P4_1', 'K1_1', 'TM1_1', 'R3_0', 'TS1_o', 'R1_0']</t>
  </si>
  <si>
    <t>The musical piece showcases a pitch range within [R1A2N3G4E5] [oc0ta1ve2s3], and the [[K01E12Y23]3 k4ey5] adds a unique flavor to the music. The song plays for [T1M213] seconds and has a very serene rhythm. However, the [ti0me1 s2ig3na4tu5re6] of this song is not regular, as indicated by [T1I2M3E4_5S6I7G8N9A0T1U2R3E4]. The [te0mp1o2] of this music is too subdued for dancing, but it provides a tranquil listening experience.</t>
  </si>
  <si>
    <t>['P4_1', 'K1_1', 'TM1_1', 'R3_1', 'I1_0', 'TS1_1', 'S4_1', 'B1_1']</t>
  </si>
  <si>
    <t>With a pitch range spanning [R1A2N3G4E5] [oc0ta1ve2s3], this music offers a diverse and dynamic listening experience in [[K01E12Y23]3 k4ey5], giving it a special emotional quality. It is a song that lasts [T1M213] seconds, characterized by incredibly stimulating rhythm and devoid of [I1N2S3T4R5U6M7E8N9T0S1]. The meter of the music is [T1I2M3E4_5S6I7G8N9A0T1U2R3E4], while being rooted in the conventions of [G1E2N3R4E5] music, and [[N01U12M23_34B45A56R67S78]8 b9ar0s1] can be heard throughout the song.</t>
  </si>
  <si>
    <t>The music in this song has a limited pitch range of [R1A2N3G4E5] [oc0ta1ve2s3], which allows for a greater emphasis on the nuances of tone and phrasing. Despite its limited pitch range, the song lasts [T1M213] seconds and provides ample opportunity for exploring the subtleties of expression. By emphasizing tone and phrasing within the constraints of the pitch range, the song creates a unique musical experience that is both dynamic and intricate.</t>
  </si>
  <si>
    <t>The music that I am referring to is composed in the [[K01E12Y23]3 k4ey5] and is filled with [E1M2O3T4I5O6N7]. The rhythm in this song is extremely invigorating and it should feature [I1N2S3T4R5U6M7E8N9T0S1]. With its captivating melody and emotive quality, this music is sure to move anyone who listens to it. The instrumental accompaniment adds an extra layer of depth and richness to the overall sound, making it a truly immersive and enjoyable listening experience. Whether you are a fan of this genre or simply appreciate good music, this piece is definitely worth checking out.</t>
  </si>
  <si>
    <t>['R3_2']</t>
  </si>
  <si>
    <t>It is just the right [te0mp1o2] to get you moving without feeling overwhelmed. The melody is catchy and easy to sing along to, making it a great choice for karaoke or a night out with friends. Overall, this song strikes the perfect balance between energy and accessibility, making it a hit with a wide range of listeners.</t>
  </si>
  <si>
    <t>['S4_0']</t>
  </si>
  <si>
    <t>Despite not falling squarely within the conventions of the [G1E2N3R4E5] sound, this music has its own unique style and qualities that set it apart. It may incorporate elements from other genres or experiment with new sounds and techniques, resulting in a fresh and innovative approach to music-making. While it may not appeal to all fans of the traditional [G1E2N3R4E5] sound, those who are open to exploring new musical territories may find this music to be a refreshing change of pace. Ultimately, the beauty of music lies in its diversity and ability to constantly evolve and challenge our expectations.</t>
  </si>
  <si>
    <t>['P4_1', 'TM1_1', 'R3_2', 'TS1_o', 'S4_0', 'B1_1']</t>
  </si>
  <si>
    <t>This music offers a diverse and dynamic listening experience with a pitch range spanning [R1A2N3G4E5] [oc0ta1ve2s3]. The song is [T1M213] seconds long and has a rhythm that is neither too fast nor too slow. It has a non-conventional [ti0me1 s2ig3na4tu5re6 o7f 8[T91I02M13E24_35S46I57G68N79A80T91U02R13E24]3] and does not fit into the conventions of [G1E2N3R4E5] style. Additionally, the composition features [[N01U12M23_34B45A56R67S78]8 b9ar0s1], contributing to its unique sound.</t>
  </si>
  <si>
    <t>['TS1_1', 'T1_2', 'TM1_1', 'I1_1']</t>
  </si>
  <si>
    <t>The [[T01I12M23E34_45S56I67G78N89A90T01U12R23E34]4 t5im6e 7si8gn9at0ur1e2] is used in the music, as the song moves moderately for a duration of [T1M213] seconds. The music should feature [I1N2S3T4R5U6M7E8N9T0S1] to bring out the desired sound.</t>
  </si>
  <si>
    <t>['P4_1', 'K1_1', 'TM1_1', 'R3_1', 'I1_1', 'TS1_1', 'T1_1', 'S4_0']</t>
  </si>
  <si>
    <t>This music conveys a unique and resonant sound with its use of [[K01E12Y23]3 k4ey5], and its pitch range is within [R1A2N3G4E5] [oc0ta1ve2s3]. The song, played at a slow [te0mp1o2], has a runtime of [T1M213] seconds and an exceptionally energetic beat. The addition of [I1N2S3T4R5U6M7E8N9T0S1] adds to the musical composition, while [T1I2M3E4_5S6I7G8N9A0T1U2R3E4] is the [ti0me1 s2ig3na4tu5re6] of the music. Furthermore, the song's sound is not heavily influenced by the conventions of [G1E2N3R4E5] genre.</t>
  </si>
  <si>
    <t>['TM1_1', 'R3_0', 'TS1_o', 'I1_0', 'T1_0', 'EM1_1', 'B1_1']</t>
  </si>
  <si>
    <t>This song has a playtime of [T1M213] seconds and a very tranquil and peaceful rhythm. However, the [ti0me1 s2ig3na4tu5re6] of this song is not usual [T1I2M3E4_5S6I7G8N9A0T1U2R3E4], and its arrangement has omitted the use of [I1N2S3T4R5U6M7E8N9T0S1]. Despite this, the music is played at a rapid pace and radiates [E1M2O3T4I5O6N7]. Throughout the song, it progresses through [[N01U12M23_34B45A56R67S78]8 b9ar0s1], creating a unique and captivating listening experience.</t>
  </si>
  <si>
    <t>The use of a specific pitch range of [R1A2N3G4E5] [oc0ta1ve2s3] creates a cohesive and unified sound throughout the musical piece, while the [[K01E12Y23]3 k4ey5] gives this music a special emotional quality. With a runtime of [T1M213] seconds, the song's gentle and relaxing rhythm sets a tranquil atmosphere. It should feature [I1N2S3T4R5U6M7E8N9T0S1] to enhance its musical composition. Additionally, an uncommon [ti0me1 s2ig3na4tu5re6 o7f 8[T91I02M13E24_35S46I57G68N79A80T91U02R13E24]3] adds an intriguing element. The slow [te0mp1o2] further contributes to the song's overall mood, while deviating from the usual musical conventions associated with [G1E2N3R4E5] style.</t>
  </si>
  <si>
    <t>['K1_1', 'TM1_1', 'I1_1']</t>
  </si>
  <si>
    <t>The music's use of [[K01E12Y23]3 k4ey5] creates a distinct atmosphere, while the song, which is [T1M213] seconds in length, is enriched by [I1N2S3T4R5U6M7E8N9T0S1]. Together, these elements contribute to the overall effect of the music and enhance the listener's experience. The choice of [ke0y1] sets the tone and mood of the piece, while the length of the song and the use of various instruments add depth and complexity to the composition. As a result, the music is able to convey a unique and powerful emotional message to its audience.</t>
  </si>
  <si>
    <t>['T1_2', 'K1_1', 'R3_0']</t>
  </si>
  <si>
    <t>The song has a moderate [te0mp1o2] and the [[K01E12Y23]3 k4ey5] gives it a special emotional quality. Additionally, this song features a tranquil and peaceful rhythm, creating an overall serene atmosphere.</t>
  </si>
  <si>
    <t>['TS1_o']</t>
  </si>
  <si>
    <t>The [ti0me1 s2ig3na4tu5re6] used in this song is not ordinary. It is a unique and unusual [ti0me1 s2ig3na4tu5re6] that sets it apart from many other songs. The rhythm and feel of the song are distinctive and captivating, making it a memorable piece of music. The composer's choice to use this [ti0me1 s2ig3na4tu5re6] demonstrates their creativity and willingness to experiment with musical structure. Overall, the use of an unconventional [ti0me1 s2ig3na4tu5re6] adds to the song's character and makes it stand out in the listener's memory.</t>
  </si>
  <si>
    <t>['T1_0', 'B1_1', 'R3_2', 'TS1_o']</t>
  </si>
  <si>
    <t>The song that is playing is quite fast, with [[N01U12M23_34B45A56R67S78]8 b9ar0s1] making up its length. Despite its speed, the beat is well-balanced, not too fast nor too slow. Interestingly, the [ti0me1 s2ig3na4tu5re6] of this song is atypical, adding to its unique sound and style.</t>
  </si>
  <si>
    <t>The use of a specific pitch range of [R1A2N3G4E5] [oc0ta1ve2s3] creates a cohesive and unified sound throughout the musical piece, which, combined with the song's very soft and smooth rhythm, produces a pleasant and harmonious listening experience. By limiting the range of pitches used in the composition, the piece achieves a sense of continuity and consistency, contributing to its overall cohesiveness. Meanwhile, the soft and smooth rhythm of the song enhances its calming and relaxing qualities, making it an ideal choice for unwinding or relaxation.</t>
  </si>
  <si>
    <t xml:space="preserve">
The use of a specific pitch range of [R1A2N3G4E5] [oc0ta1ve2s3] plays a crucial role in creating a cohesive and unified sound throughout a musical piece. By limiting the range of notes used in the composition, the composer can establish a consistent tonality and prevent the music from sounding disjointed or scattered. This technique is particularly effective in genres such as classical music, where adherence to established tonal structures is highly valued. Additionally, a restricted pitch range can help to create a distinct mood or atmosphere, as certain intervals or combinations of notes can evoke specific emotions in the listener. Overall, the careful selection and use of pitch range is an essential aspect of musical composition that contributes significantly to the final result.</t>
  </si>
  <si>
    <t>['P4_1', 'TS1_1', 'I1_1', 'T1_1', 'S4_1', 'B1_1']</t>
  </si>
  <si>
    <t>The music's limited pitch range of [R1A2N3G4E5] [oc0ta1ve2s3] allows for a greater emphasis on the nuances of tone and phrasing, while [T1I2M3E4_5S6I7G8N9A0T1U2R3E4] sets the meter of the music. It incorporates [I1N2S3T4R5U6M7E8N9T0S1] to create a complete musical experience. With a slow pace and [[N01U12M23_34B45A56R67S78]8 b9ar0s1], this music serves as a prime representation of the [G1E2N3R4E5] style.</t>
  </si>
  <si>
    <t>['T1_2', 'S4_0', 'I1_1']</t>
  </si>
  <si>
    <t>The song has a moderate rhythm and does not have the typical characteristics of the [G1E2N3R4E5] genre. However, [I1N2S3T4R5U6M7E8N9T0S1] should be included in the music to enhance its sound and give it more depth. Despite not conforming to the typical style of the genre, the moderate rhythm provides a unique twist that adds to the song's overall appeal. By incorporating [I1N2S3T4R5U6M7E8N9T0S1], the music can achieve a richer sound that complements the moderate rhythm and creates a memorable listening experience.</t>
  </si>
  <si>
    <t>['TS1_o', 'R3_1', 'I1_1']</t>
  </si>
  <si>
    <t>The [ti0me1 s2ig3na4tu5re6] employed in this song is not typical, but the rhythm is incredibly powerful. The combination of the unusual [ti0me1 s2ig3na4tu5re6] and the strong rhythm creates a unique musical experience. Additionally, the skilled use of [I1N2S3T4R5U6M7E8N9T0S1] adds to the overall composition, further enhancing the song's impact. Together, these elements create a memorable and captivating piece of music that stands out from more typical songs in the genre.</t>
  </si>
  <si>
    <t>This music conveys a unique and resonant sound, achieved through its use of the [[K01E12Y23]3 k4ey5], and its pitch range falls within [R1A2N3G4E5] [oc0ta1ve2s3]. The song itself has a length of [T1M213] seconds and a moderate, consistent rhythm, and its arrangement omits the use of [I1N2S3T4R5U6M7E8N9T0S1]. In addition, the [ti0me1 s2ig3na4tu5re6] of this song is not commonly used, as it follows [T1I2M3E4_5S6I7G8N9A0T1U2R3E4]. The relaxed [te0mp1o2] of this music further adds to its character, which is defined by a sense of [E1M2O3T4I5O6N7].</t>
  </si>
  <si>
    <t>['P4_1', 'K1_1', 'TM1_1', 'R3_0', 'I1_1', 'TS1_o', 'S4_0', 'S2_0']</t>
  </si>
  <si>
    <t>This music offers a diverse and dynamic listening experience with a pitch range spanning [R1A2N3G4E5] [oc0ta1ve2s3]. The [[K01E12Y23]3 k4ey5] provides a powerful and memorable sound, while the song's length is [T1M213] seconds and has a serene rhythm. [I1N2S3T4R5U6M7E8N9T0S1] play an important role in the music, which features a [ti0me1 s2ig3na4tu5re6] that is not commonly found: [T1I2M3E4_5S6I7G8N9A0T1U2R3E4]. Despite belonging to the [G1E2N3R4E5] style, the song deviates from the usual musical conventions. It is also not a quintessential example of [A1R2T3I4S5T6]'s music.</t>
  </si>
  <si>
    <t>The [ti0me1 s2ig3na4tu5re6] of this song is not usual, and the pitch range of [R1A2N3G4E5] [oc0ta1ve2s3] adds a distinctive character to the music, emphasizing its emotional depth. The song's length is [T1M213] seconds, and the music is brought to life through the use of [I1N2S3T4R5U6M7E8N9T0S1]. Together, these elements create a unique musical experience that stands out from other pieces in its genre. Despite its unconventional [ti0me1 s2ig3na4tu5re6], the music flows seamlessly, with each instrument playing a crucial role in building the song's atmosphere. The pitch range adds a sense of tension and drama to the piece, drawing the listener in and heightening their emotional response. Overall, this song is a testament to the power of music to move and inspire us, even when it breaks from traditional conventions.</t>
  </si>
  <si>
    <t>['P4_1', 'K1_1', 'TM1_1', 'R3_1', 'I1_1', 'TS1_o', 'T1_1', 'EM1_1', 'B1_1']</t>
  </si>
  <si>
    <t>With a pitch range spanning [R1A2N3G4E5] [oc0ta1ve2s3], this music offers a diverse and dynamic listening experience, while its use of [[K01E12Y23]3 k4ey5] conveys a unique and resonant sound. Clocking in at [T1M213] seconds, this song's rhythm is really lively, with the vital inclusion of [I1N2S3T4R5U6M7E8N9T0S1]. Its atypical [[T01I12M23E34_45S56I67G78N89A90T01U12R23E34]4 t5im6e 7si8gn9at0ur1e2] adds to the music's distinctiveness, played at a leisurely pace. Defined by [E1M2O3T4I5O6N7], this music comprises a total of [[N01U12M23_34B45A56R67S78]8 b9ar0s1].</t>
  </si>
  <si>
    <t>The musical piece being discussed showcases a pitch range that spans [R1A2N3G4E5] [oc0ta1ve2s3] and utilizes the [[K01E12Y23]3 k4ey5], resulting in a rich and dynamic sonic palette. The song has a playtime of [T1M213] seconds and a very harmonious rhythm, despite the absence of [I1N2S3T4R5U6M7E8N9T0S1] in its instrumentation. Furthermore, the use of an unconventional [[T01I12M23E34_45S56I67G78N89A90T01U12R23E34]4 t5im6e 7si8gn9at0ur1e2] adds to the song's unique qualities. The piece is performed at a rapid pace, allowing for the expression of a powerful [E1M2O3T4I5O6N7] through its music.</t>
  </si>
  <si>
    <t>['P4_1', 'T1_1']</t>
  </si>
  <si>
    <t>This music offers a diverse and dynamic listening experience with a pitch range spanning [R1A2N3G4E5] [oc0ta1ve2s3]. Despite the song's slow-paced beat, its range of pitch adds depth and interest to the overall sound.</t>
  </si>
  <si>
    <t>['P4_1', 'K1_1', 'R1_0', 'TS1_o', 'I1_1', 'S4_0']</t>
  </si>
  <si>
    <t>The use of a specific pitch range of [R1A2N3G4E5] [oc0ta1ve2s3] creates a cohesive and unified sound throughout the musical piece, along with its use of [[K01E12Y23]3 k4ey5], conveying a unique and resonant sound. This song, not intended to be a dancefloor filler, incorporates a non-conventional [[T01I12M23E34_45S56I67G78N89A90T01U12R23E34]4 t5im6e 7si8gn9at0ur1e2] and should prominently feature [I1N2S3T4R5U6M7E8N9T0S1]. Furthermore, it pushes the boundaries of the typical [G1E2N3R4E5] genre, venturing into uncharted musical territory.</t>
  </si>
  <si>
    <t>['EM1_1', 'P4_1', 'B1_1', 'R3_0']</t>
  </si>
  <si>
    <t>The music in question is characterized by a particular emotion, which is evident in its overall composition. Its pitch range is limited to within a specific range of [oc0ta1ve2s3], which adds to the unique character of the music. Despite this limitation, the music spans a considerable number of bars, providing ample opportunity for the listener to become fully immersed in the piece. Furthermore, the rhythm in this song is exceptionally tranquil, contributing to the overall emotional impact of the music.</t>
  </si>
  <si>
    <t>The music in question spans [[N01U12M23_34B45A56R67S78]8 b9ar0s1] and has a limited pitch range of [R1A2N3G4E5] [oc0ta1ve2s3]. This limited range of notes allows for a greater focus on the subtleties of tone and phrasing, as the musician must work within a smaller set of available pitches. Despite this constraint, the music can still be rich and complex, and the musician can explore a variety of techniques to create interest and variation within the piece. Overall, the combination of limited pitch range and extended duration can lead to a compelling musical experience for both performers and listeners alike.</t>
  </si>
  <si>
    <t>['P4_1', 'K1_1', 'EM1_1']</t>
  </si>
  <si>
    <t>The music being referred to here offers a diverse and dynamic listening experience, with a pitch range spanning [R1A2N3G4E5] [oc0ta1ve2s3]. It conveys a unique and resonant sound through its use of [[K01E12Y23]3 k4ey5]. Additionally, the music is characterized by a particular emotion, which adds to its overall impact and appeal.</t>
  </si>
  <si>
    <t>['P4_1', 'K1_1', 'TM1_1', 'R3_2', 'TS1_1']</t>
  </si>
  <si>
    <t>The compact pitch range of [R1A2N3G4E5] [oc0ta1ve2s3] in this song creates a focused and impactful musical performance. Additionally, the use of [[K01E12Y23]3 k4ey5] results in a rich and dynamic sonic palette, enhancing the overall listening experience. This song has a duration of [T1M213] seconds and features a steady and moderate rhythm, while [T1I2M3E4_5S6I7G8N9A0T1U2R3E4] serves as the meter for the music. The combination of these musical elements produces a cohesive and engaging composition that is sure to capture the listener's attention.</t>
  </si>
  <si>
    <t>This music offers a unique and memorable listening experience with its pitch range of [R1A2N3G4E5] [oc0ta1ve2s3]. Its use of [[K01E12Y23]3 k4ey5] conveys a unique and resonant sound that is further enhanced by its incredibly powerful rhythm. The track lasts for [T1M213] seconds and employs a non-standard [ti0me1 s2ig3na4tu5re6 o7f 8[T91I02M13E24_35S46I57G68N79A80T91U02R13E24]3]. Despite the absence of [I1N2S3T4R5U6M7E8N9T0S1] in its composition, this song's fast [te0mp1o2] conveys [E1M2O3T4I5O6N7] to the listener. Overall, this music delivers an exceptional listening experience that is sure to leave a lasting impression on anyone who hears it.</t>
  </si>
  <si>
    <t>This music is composed in the [[K01E12Y23]3 k4ey5] and is a [T1M213]-second-long song with a very gentle rhythm.</t>
  </si>
  <si>
    <t>['TS1_1', 'K1_1', 'EM1_1', 'I1_0']</t>
  </si>
  <si>
    <t>The music composed in the [[K01E12Y23]3 k4ey5] uses the [[T01I12M23E34_45S56I67G78N89A90T01U12R23E34]4 t5im6e 7si8gn9at0ur1e2] and projects a strong sense of [E1M2O3T4I5O6N7]. Interestingly, this song doesn't feature any [I1N2S3T4R5U6M7E8N9T0S1].</t>
  </si>
  <si>
    <t>['I4_1', 'I1_0']</t>
  </si>
  <si>
    <t>In this song, [I1N2S3T4R5U6M7E8N9T0] takes center stage in the melody track, while the composition does not involve the use of any other [I1N2S3T4R5U6M7E8N9T0S1].</t>
  </si>
  <si>
    <t>['S4_0', 'TM1_1', 'R3_1', 'TS1_o']</t>
  </si>
  <si>
    <t>The song in question deviates from the typical characteristics of the [G1E2N3R4E5] genre, despite its powerful and driving beat. Clocking in at [T1M213] seconds, it also stands out with its use of a non-standard [ti0me1 s2ig3na4tu5re6], making for a unique listening experience.</t>
  </si>
  <si>
    <t>The [[K01E12Y23]3 k4ey5] composition is brought to life through the use of [I1N2S3T4R5U6M7E8N9T0S1] which heavily influences the [G1E2N3R4E5] style of the music. The pitch range of [R1A2N3G4E5] [oc0ta1ve2s3] gives the music a distinctive character and emphasizes its emotional depth. With a [T1M213]-second duration, the slow rhythm and lulling beat of the song create a relaxing atmosphere. The music is played in [[T01I12M23E34_45S56I67G78N89A90T01U12R23E34]4 t5im6e 7si8gn9at0ur1e2], further adding to its unique sound.</t>
  </si>
  <si>
    <t>['P4_1', 'K1_1', 'TM1_1', 'I1_0', 'EM1_1']</t>
  </si>
  <si>
    <t>The musical piece showcases a pitch range within [R1A2N3G4E5] [oc0ta1ve2s3] and the [[K01E12Y23]3 k4ey5] in this music provides a powerful and memorable sound. This song plays for [T1M213] seconds, deliberately excluding [I1N2S3T4R5U6M7E8N9T0S1], while conveying [E1M2O3T4I5O6N7].</t>
  </si>
  <si>
    <t>['P4_1', 'K1_1', 'TM1_1', 'R3_0', 'I1_1', 'TS1_o', 'T1_0', 'EM1_1', 'B1_1']</t>
  </si>
  <si>
    <t>The musical piece is a powerful and memorable composition that showcases a pitch range within [R1A2N3G4E5] [oc0ta1ve2s3]. The use of the [[K01E12Y23]3 k4ey5] creates a distinct sound that resonates with the listener. The rhythm is harmonious and complements the melody, resulting in a moving musical piece. The sound of this music is given life through the use of [I1N2S3T4R5U6M7E8N9T0S1]. The [ti0me1 s2ig3na4tu5re6] used in this song is not commonly found in con[te0mp1o2]rary music, adding to its uniqueness. With a duration of [T1M213] seconds and approximately [[N01U12M23_34B45A56R67S78]8 b9ar0s1], this music moves swiftly, projecting [E1M2O3T4I5O6N7] that captivates the listener's attention.</t>
  </si>
  <si>
    <t>The use of a specific pitch range of [R1A2N3G4E5] [oc0ta1ve2s3] creates a cohesive and unified sound throughout the musical piece, while the [[K01E12Y23]3 k4ey5] adds a unique flavor to this [T1M213]-second song. The beat in this composition is very lulling, and it is accompanied by [I1N2S3T4R5U6M7E8N9T0S1] to enhance the musical performance. Additionally, the unconventional [ti0me1 s2ig3na4tu5re6] [T1I2M3E4_5S6I7G8N9A0T1U2R3E4] employed in this piece adds an element of intrigue. The music is played at a leisurely pace, and it deviates from the typical features of the [G1E2N3R4E5] style, embodying its own distinct identity.</t>
  </si>
  <si>
    <t>['K1_1', 'TM1_1', 'TS1_1']</t>
  </si>
  <si>
    <t>The music features a [T1I2M3E4_5S6I7G8N9A0T1U2R3E4] meter and is [T1M213] seconds in length. Key is an essential component that adds a unique flavor to this music.</t>
  </si>
  <si>
    <t>['T1_0', 'I4_0', 'K1_1', 'I1_0']</t>
  </si>
  <si>
    <t>The music in question has a rapid [te0mp1o2] and a powerful and memorable sound, thanks to its use of the [[K01E12Y23]3 k4ey5]. Interestingly, the melody track intentionally omits the use of [I1N2S3T4R5U6M7E8N9T0], and this decision contributes to the unique character of the song. Additionally, the song has opted not to incorporate other instruments, further emphasizing the importance of the chosen [ke0y1] and creating a distinctive musical experience.</t>
  </si>
  <si>
    <t>This music's pitch range of [R1A2N3G4E5] [oc0ta1ve2s3] offers a unique and memorable listening experience, while the [[K01E12Y23]3 k4ey5] provides a powerful and memorable sound. The track is [T1M213] seconds long with a forceful beat and no presence of [I1N2S3T4R5U6M7E8N9T0S1]. It is based on a [[T01I12M23E34_45S56I67G78N89A90T01U12R23E34]4 t5im6e 7si8gn9at0ur1e2] and played at a gentle pace, exemplifying the classic [G1E2N3R4E5] style.</t>
  </si>
  <si>
    <t>The music is in [T1I2M3E4_5S6I7G8N9A0T1U2R3E4] and the [[K01E12Y23]3 k4ey5] provides a powerful and memorable sound that expresses [E1M2O3T4I5O6N7]. This song has deliberately excluded [I1N2S3T4R5U6M7E8N9T0S1], resulting in a unique and distinctive musical experience.</t>
  </si>
  <si>
    <t>['P4_1', 'K1_1', 'TM1_1', 'R3_1', 'I1_0', 'TS1_o', 'T1_1', 'EM1_1']</t>
  </si>
  <si>
    <t>The musical piece has several distinctive characteristics. It showcases a pitch range within [R1A2N3G4E5] [oc0ta1ve2s3], and the [[K01E12Y23]3 k4ey5] gives it a special emotional quality. Despite its playtime of [T1M213] seconds, the rhythm in this song is very dynamic. Surprisingly, you won't hear any [I1N2S3T4R5U6M7E8N9T0S1] in this song, and its [ti0me1 s2ig3na4tu5re6] [T1I2M3E4_5S6I7G8N9A0T1U2R3E4] is out of the norm. The music is played at a low [te0mp1o2], contributing to the [E1M2O3T4I5O6N7] feeling it evokes. Overall, this song's unique combination of pitch range, [ke0y1], rhythm, instrumentation, [ti0me1 s2ig3na4tu5re6], and [te0mp1o2] creates a truly memorable musical experience.</t>
  </si>
  <si>
    <t>['P4_1', 'TM1_1', 'R3_1', 'I1_0', 'B1_1']</t>
  </si>
  <si>
    <t>This music offers a diverse and dynamic listening experience with a pitch range spanning [R1A2N3G4E5] [oc0ta1ve2s3]. The duration of the song is [T1M213] seconds, and the beat is very heavy. You won't hear any [I1N2S3T4R5U6M7E8N9T0S1] in this song, and you can count [[N01U12M23_34B45A56R67S78]8 b9ar0s1] in it.</t>
  </si>
  <si>
    <t>The music, with its limited pitch range of [R1A2N3G4E5] [oc0ta1ve2s3], lends itself to a greater emphasis on the nuances of tone and phrasing. The song is performed at a leisurely pace, which gives the performer ample opportunity to explore the subtleties of the melody and expressiveness. With a length of around [[N01U12M23_34B45A56R67S78]8 b9ar0s1], the song provides enough space for the performer to develop their interpretation and deliver a satisfying musical experience to the listener.</t>
  </si>
  <si>
    <t>['P4_1', 'K1_1', 'R3_2', 'TS1_1', 'T1_1', 'S4_1']</t>
  </si>
  <si>
    <t>The music in [G1E2N3R4E5] genre is characterized by a distinct pitch range spanning [R1A2N3G4E5] [oc0ta1ve2s3], which adds a unique character to the sound, accentuating its emotional depth. The music is also infused with the flavor of [[K01E12Y23]3 k4ey5], further enhancing its distinctive quality. The balanced rhythm and [[T01I12M23E34_45S56I67G78N89A90T01U12R23E34]4 t5im6e 7si8gn9at0ur1e2] of the song create a smooth and harmonious sound, and the slow [te0mp1o2] of the music adds to its calming effect. This song represents the essence of the [G1E2N3R4E5] genre, capturing its true spirit and delivering an enjoyable listening experience.</t>
  </si>
  <si>
    <t>This song has [[N01U12M23_34B45A56R67S78]8 b9ar0s1] and features a dynamic rhythm. The [ti0me1 s2ig3na4tu5re6] of the music is [T1I2M3E4_5S6I7G8N9A0T1U2R3E4].</t>
  </si>
  <si>
    <t>['B1_1', 'R3_1', 'S4_0']</t>
  </si>
  <si>
    <t>The song is made up of [[N01U12M23_34B45A56R67S78]8 b9ar0s1] and features a very powerful and driving beat that sets it apart from the typical boundaries of the [G1E2N3R4E5] genre. Despite its unconventional elements, the song stands out as a unique and memorable piece that offers a fresh perspective on the genre.</t>
  </si>
  <si>
    <t>['K1_1', 'EM1_1', 'TM1_1']</t>
  </si>
  <si>
    <t>The [ke0y1] used in this music is responsible for giving it a special emotional quality that resonates with the listeners. As a result, the music is able to project a distinct emotional atmosphere that draws the audience in. Additionally, the song has a duration of [T1M213] seconds, which allows the listener to fully immerse themselves in the emotions being conveyed.</t>
  </si>
  <si>
    <t>['I4_0', 'T1_0', 'B1_1', 'TM1_1']</t>
  </si>
  <si>
    <t>The melody track in the song is fast-paced and comprises [[N01U12M23_34B45A56R67S78]8 b9ar0s1]. Although [I1N2S3T4R5U6M7E8N9T0] is present in the track, it is not the primary sound that is heard. The track has a length of [T1M213] seconds.</t>
  </si>
  <si>
    <t>['P4_1', 'R3_0', 'TS1_o', 'I1_1', 'T1_0']</t>
  </si>
  <si>
    <t>The musical piece showcases a pitch range within [R1A2N3G4E5] [oc0ta1ve2s3] and features an unconventional [ti0me1 s2ig3na4tu5re6 o7f 8[T91I02M13E24_35S46I57G68N79A80T91U02R13E24]3]. The rhythm in this song is very easy on the ears, and the [I1N2S3T4R5U6M7E8N9T0S1] add to the musical composition. With a fast [te0mp1o2], the song creates an energetic and captivating atmosphere. Overall, this musical piece offers a unique blend of musical elements that showcase the skills of the composer and the talents of the performers.</t>
  </si>
  <si>
    <t>['P4_1', 'K1_1', 'R3_0', 'TS1_1', 'T1_0', 'EM1_1']</t>
  </si>
  <si>
    <t>This music offers a diverse and dynamic listening experience with a pitch range spanning [R1A2N3G4E5] [oc0ta1ve2s3]. Its use of [[K01E12Y23]3 k4ey5] creates a rich and dynamic sonic palette, while the tranquil rhythm sets a peaceful mood. The [ti0me1 s2ig3na4tu5re6] of the music is [T1I2M3E4_5S6I7G8N9A0T1U2R3E4], and it is performed at a rapid pace, adding to the energetic feel. Overall, the music is defined by its [E1M2O3T4I5O6N7] and offers a unique blend of dynamic elements that create a memorable and engaging musical experience.</t>
  </si>
  <si>
    <t>['K1_1', 'R3_0', 'TS1_1', 'T1_2', 'B1_1']</t>
  </si>
  <si>
    <t>The [ke0y1] of this music gives it a special emotional quality, while the beat is gentle and calming. The song has a [ti0me1 s2ig3na4tu5re6 o7f 8[T91I02M13E24_35S46I57G68N79A80T91U02R13E24]3] and is played at a moderate pace. The song's structure follows [[N01U12M23_34B45A56R67S78]8 b9ar0s1]. Overall, the combination of the [ke0y1], beat, [ti0me1 s2ig3na4tu5re6], and structure create a unique and enjoyable listening experience.</t>
  </si>
  <si>
    <t>The use of the [[K01E12Y23]3 k4ey5] in this music creates a distinct atmosphere that is complemented by the song's unconventional [[T01I12M23E34_45S56I67G78N89A90T01U12R23E34]4 t5im6e 7si8gn9at0ur1e2]. Together, these two musical elements work in harmony to create a unique and memorable listening experience. The distinct tonality of the [[K01E12Y23]3 k4ey5] adds a particular mood and emotion to the music, while the unconventional [ti0me1 s2ig3na4tu5re6 o7f 8[T91I02M13E24_35S46I57G68N79A80T91U02R13E24]3] creates a sense of unpredictability and rhythmic complexity. The combination of these two musical features demonstrates the artistic creativity and technical skill of the composer and performers, making the music stand out and leaving a lasting impression on the listener.</t>
  </si>
  <si>
    <t>The choice of [[K01E12Y23]3 k4ey5] in this music creates a captivating and memorable experience that is further enhanced by its exceptionally energetic beat. The combination of these elements results in a powerful and engaging musical composition that can leave a lasting impression on its listeners. Whether enjoyed for its danceability or appreciated for its technical excellence, this song offers a unique and compelling musical experience that is sure to delight music fans of all tastes.</t>
  </si>
  <si>
    <t>['T1_1', 'R3_2']</t>
  </si>
  <si>
    <t>The music in this song has a slow rate and a moderate beat. Despite its slow [te0mp1o2], the moderate beat gives the song a steady and consistent rhythm. This combination of a slow pace and a moderate beat can create a relaxing and calming effect, allowing listeners to enjoy the music without feeling rushed or hurried. Overall, this musical style can be an excellent choice for those looking to unwind and relax.</t>
  </si>
  <si>
    <t>The music's limited pitch range of [R1A2N3G4E5] [oc0ta1ve2s3] allows for a greater emphasis on the nuances of tone and phrasing, while its use of [[K01E12Y23]3 k4ey5] creates a distinct atmosphere. With a runtime of [T1M213] seconds, this song showcases a highly vigorous rhythm and features [I1N2S3T4R5U6M7E8N9T0S1]. It is played at a moderate speed, adhering to a [T1I2M3E4_5S6I7G8N9A0T1U2R3E4] meter, and is characterized by its [G1E2N3R4E5] sound.</t>
  </si>
  <si>
    <t>['P4_1', 'K1_1', 'TM1_1', 'R3_1', 'I1_0', 'TS1_1', 'T1_2', 'EM1_1']</t>
  </si>
  <si>
    <t>The compact pitch range of [R1A2N3G4E5] [oc0ta1ve2s3] results in a focused and impactful musical performance, while the [[K01E12Y23]3 k4ey5] adds a unique flavor to this music. This song plays for [T1M213] seconds, with a very upbeat [te0mp1o2]. Its arrangement intentionally omits the use of [I1N2S3T4R5U6M7E8N9T0S1], and the [ti0me1 s2ig3na4tu5re6] of the music is [T1I2M3E4_5S6I7G8N9A0T1U2R3E4]. With a balanced beat, the music is defined by [E1M2O3T4I5O6N7].</t>
  </si>
  <si>
    <t>['P4_1', 'TM1_1', 'I1_1', 'T1_0', 'S4_1']</t>
  </si>
  <si>
    <t>The music in this song, which is a perfect example of the [G1E2N3R4E5] sound, is enriched by the use of [I1N2S3T4R5U6M7E8N9T0S1]. With a compact pitch range of [R1A2N3G4E5] [oc0ta1ve2s3], the resulting performance is focused and impactful. The song itself is performed quickly, lasting [T1M213] seconds, yet still manages to showcase the full potential of the musical arrangement.</t>
  </si>
  <si>
    <t>['K1_1', 'EM1_1', 'R3_0', 'I1_0']</t>
  </si>
  <si>
    <t>The music is defined by a particular emotion, which the addition of the [ke0y1] brings a unique flavor to. The [te0mp1o2] of the song is very slow and relaxing, and there are no instruments to be found within it.</t>
  </si>
  <si>
    <t>['K1_1', 'T1_0', 'TM1_1', 'S4_1']</t>
  </si>
  <si>
    <t>This song is heavily influenced by the [G1E2N3R4E5] genre and is composed in the [[K01E12Y23]3 k4ey5]. It's played at a fast rate and has a length of [T1M213] seconds. The combination of these elements results in a unique sound that showcases the distinct characteristics of the [G1E2N3R4E5] genre while also highlighting the musicality of the composition in the [[K01E12Y23]3 k4ey5].</t>
  </si>
  <si>
    <t>['P4_1', 'TM1_1', 'TS1_o']</t>
  </si>
  <si>
    <t>The pitch range of this [T1M213]-second song is within [R1A2N3G4E5] [oc0ta1ve2s3]. However, what sets it apart from other songs is the unusual [ti0me1 s2ig3na4tu5re6] that has been chosen for it. The [[T01I12M23E34_45S56I67G78N89A90T01U12R23E34]4 t5im6e 7si8gn9at0ur1e2] gives the song a unique rhythm and feel that distinguishes it from more conventional pieces. Despite this unconventional choice, the song remains cohesive and enjoyable to listen to, showcasing the composer's creativity and skill in crafting music.</t>
  </si>
  <si>
    <t>The use of the [[K01E12Y23]3 k4ey5] in this music creates a distinct atmosphere. Additionally, the track is [T1M213] seconds in length.</t>
  </si>
  <si>
    <t>['P4_1', 'K1_1', 'TS1_1']</t>
  </si>
  <si>
    <t>This music has a distinct atmosphere due to its use of the [[K01E12Y23]3 k4ey5]. Its pitch range is within [R1A2N3G4E5] [oc0ta1ve2s3], and it is played in [T1I2M3E4_5S6I7G8N9A0T1U2R3E4] meter.</t>
  </si>
  <si>
    <t>['T1_2', 'EM1_1', 'TM1_1', 'TS1_1']</t>
  </si>
  <si>
    <t>The music that is being played is characterized by a balanced pace, which allows for a smooth and consistent flow throughout the track. It is also imbued with a deep emotional quality that effectively conveys [E1M2O3T4I5O6N7]. The length of the track, which lasts for [T1M213] seconds, is just right for the music to fully unfold and immerse the listener in its captivating sound. Additionally, the music's meter is marked by [T1I2M3E4_5S6I7G8N9A0T1U2R3E4], providing a stable and structured foundation for the various elements of the music to come together seamlessly. Overall, this music is a masterful creation that skillfully combines [te0mp1o2], emotion, length, and meter to produce a truly memorable listening experience.</t>
  </si>
  <si>
    <t>['K1_1', 'T1_1', 'B1_1', 'TS1_1']</t>
  </si>
  <si>
    <t>The slow [te0mp1o2] at which this music is played, along with its [ti0me1 s2ig3na4tu5re6 o7f 8[T91I02M13E24_35S46I57G68N79A80T91U02R13E24]3] and the fact that it features [[N01U12M23_34B45A56R67S78]8 b9ar0s1], all contribute to its special emotional quality, which is further emphasized by the [ke0y1] in which it is played. The [ke0y1] of the music gives it a unique and distinct emotional character that adds to the overall impact of the piece.</t>
  </si>
  <si>
    <t>['EM1_1', 'P4_1', 'B1_1', 'R3_2']</t>
  </si>
  <si>
    <t>The music evokes a sense of [E1M2O3T4I5O6N7] and has a limited pitch range of [R1A2N3G4E5] [oc0ta1ve2s3], allowing for a greater emphasis on the nuances of tone and phrasing. The song's structure consists of [[N01U12M23_34B45A56R67S78]8 b9ar0s1], and it is played at a moderate [te0mp1o2].</t>
  </si>
  <si>
    <t>The music in question features a limited pitch range of [R1A2N3G4E5] [oc0ta1ve2s3], which has the benefit of allowing for a greater emphasis on the nuances of tone and phrasing. Additionally, the music is characterized by a [T1I2M3E4_5S6I7G8N9A0T1U2R3E4] meter, which further contributes to its unique style and feel. Overall, these musical elements work in tandem to create a distinctive sound that sets this particular music apart from others in its genre.</t>
  </si>
  <si>
    <t>The music's limited pitch range of [R1A2N3G4E5] [oc0ta1ve2s3] allows for a greater emphasis on the nuances of tone and phrasing, while the [[K01E12Y23]3 k4ey5] adds a unique flavor to this music. With a playtime of [T1M213] seconds, the song captivates listeners with its highly intense rhythm. By choosing not to incorporate [I1N2S3T4R5U6M7E8N9T0S1], this song stands out and its [ti0me1 s2ig3na4tu5re6] [T1I2M3E4_5S6I7G8N9A0T1U2R3E4] deviates from the norm, creating a distinctive musical experience. Played quickly, the music expresses [E1M2O3T4I5O6N7] through its composition.</t>
  </si>
  <si>
    <t>The musical performance employs [I1N2S3T4R5U6M7E8N9T0S1], and the [[K01E12Y23]3 k4ey5] used gives the music a special emotional quality. Together, the chosen instruments and the specific [ke0y1] create a unique atmosphere and enhance the emotional impact of the music. Whether it is a melancholic or uplifting melody, the combination of these elements plays an essential role in the overall effect that the music has on the listener. The selection of instruments and [ke0y1] can significantly affect the mood and the message conveyed by the music, making them crucial components of any musical performance.</t>
  </si>
  <si>
    <t>['K1_1', 'R3_0', 'I1_0', 'T1_1', 'S4_1']</t>
  </si>
  <si>
    <t>The music in this song creates a captivating and memorable experience through its choice of [[K01E12Y23]3 k4ey5]. The rhythm is easy-going, and the song moves at a gentle pace. Notably absent in this piece are [I1N2S3T4R5U6M7E8N9T0S1], adding to the song's unique character. This music is steeped in the traditions of [G1E2N3R4E5] style, creating a beautiful and distinct piece that stands out in its genre.</t>
  </si>
  <si>
    <t>['P4_1', 'K1_1', 'TS1_o', 'I1_1', 'T1_1']</t>
  </si>
  <si>
    <t>This music offers a diverse and dynamic listening experience with a pitch range spanning [R1A2N3G4E5] [oc0ta1ve2s3]. Adding to its special emotional quality, it is in [[K01E12Y23]3 k4ey5]. The song stands out with its unusual [[T01I12M23E34_45S56I67G78N89A90T01U12R23E34]4 t5im6e 7si8gn9at0ur1e2], while [I1N2S3T4R5U6M7E8N9T0S1] give it its unique sound. Despite its unconventional elements, the music maintains a gentle beat that invites the listener to immerse themselves in its distinctive character.</t>
  </si>
  <si>
    <t>['K1_1', 'TM1_1', 'R3_2']</t>
  </si>
  <si>
    <t>This music conveys a unique and resonant sound through its use of the [[K01E12Y23]3 k4ey5]. The song plays for [T1M213] seconds and features a rhythm that is not too fast nor too slow.</t>
  </si>
  <si>
    <t>['R3_0', 'S4_1']</t>
  </si>
  <si>
    <t>This song has a very peaceful and easy rhythm that is representative of the typical [G1E2N3R4E5] sound. The music captures the essence of the genre with its soothing and harmonious tones, making it a great example of the style. The tranquil melody and the smooth progression of the chords create a relaxing atmosphere that is perfect for unwinding and de-stressing. Overall, the song's gentle and effortless rhythm is a testament to the genre's calming and soothing qualities.</t>
  </si>
  <si>
    <t>['T1_1', 'K1_1']</t>
  </si>
  <si>
    <t>The song's slow [te0mp1o2], combined with its use of the [[K01E12Y23]3 k4ey5], conveys a unique and resonant sound.</t>
  </si>
  <si>
    <t>The music in this song offers a unique and captivating experience with distinct emotional depth, emphasized by the pitch range of [R1A2N3G4E5] [oc0ta1ve2s3]. The choice of [[K01E12Y23]3 k4ey5] adds to its memorability, while the gentle rhythm creates a soothing atmosphere. In opting not to incorporate [I1N2S3T4R5U6M7E8N9T0S1], the song offers a refreshing departure from conventional musical arrangements. Its unusual [[T01I12M23E34_45S56I67G78N89A90T01U12R23E34]4 t5im6e 7si8gn9at0ur1e2] and quick pace contribute to its dynamic nature. The music's [E1M2O3T4I5O6N7] feeling further enhances the song's overall impact. Overall, this song presents a creative and memorable musical journey for the listener.</t>
  </si>
  <si>
    <t>['P4_1', 'K1_1', 'TM1_1', 'R3_2', 'I1_1', 'TS1_o', 'T1_1', 'S4_1']</t>
  </si>
  <si>
    <t>This song is a prime example of the [G1E2N3R4E5] genre, offering a diverse and dynamic listening experience with a pitch range spanning [R1A2N3G4E5] [oc0ta1ve2s3]. Its use of [[K01E12Y23]3 k4ey5] creates a rich and dynamic sonic palette, while the musical performance employs [I1N2S3T4R5U6M7E8N9T0S1] and has a consistent and moderate beat. Despite the song's [ti0me1 s2ig3na4tu5re6] being out of the norm with [T1I2M3E4_5S6I7G8N9A0T1U2R3E4], it has a relaxed [te0mp1o2] and runs for [T1M213] seconds, making it an enjoyable and unique piece of music.</t>
  </si>
  <si>
    <t>['P4_1', 'K1_1', 'TM1_1', 'R3_2', 'I1_1', 'TS1_1', 'T1_1', 'EM1_1']</t>
  </si>
  <si>
    <t>The music being discussed features a compact pitch range spanning [R1A2N3G4E5] [oc0ta1ve2s3], which ultimately contributes to a focused and impactful musical performance. It is played in the captivating [[K01E12Y23]3 k4ey5], resulting in a memorable experience for the listener. This track is [T1M213] seconds in duration and has a moderate [te0mp1o2]. The use of [I1N2S3T4R5U6M7E8N9T0S1] is vital to the music's overall sound. The music features a [T1I2M3E4_5S6I7G8N9A0T1U2R3E4] meter and is performed at a low-speed, allowing the listener to fully absorb and appreciate its emotional expression, which conveys [E1M2O3T4I5O6N7].</t>
  </si>
  <si>
    <t>This fast-paced song's [ti0me1 s2ig3na4tu5re6] is out of the norm and its composition doesn't involve the use of any instruments. Despite the absence of instruments, the song's unique [ti0me1 s2ig3na4tu5re6] adds to its distinctiveness, making it stand out from other fast-paced compositions.</t>
  </si>
  <si>
    <t>['T1_0', 'TS1_o']</t>
  </si>
  <si>
    <t>The song is played at a swift pace with a non-standard [ti0me1 s2ig3na4tu5re6] chosen for it. This unique [ti0me1 s2ig3na4tu5re6] sets it apart from other songs and adds to its distinctiveness. The pace of the song, combined with the unusual [ti0me1 s2ig3na4tu5re6], creates a dynamic and energetic feel that draws listeners in and keeps them engaged. Overall, the choice to use a non-standard [ti0me1 s2ig3na4tu5re6] in this song enhances its musicality and contributes to its overall impact.</t>
  </si>
  <si>
    <t>['I4_1', 'P4_1', 'B1_1', 'TS1_o']</t>
  </si>
  <si>
    <t>The melody track of this song has a signature sound that is created by [I1N2S3T4R5U6M7E8N9T0], which has a pitch range of [R1A2N3G4E5] [oc0ta1ve2s3]. With a duration of [[N01U12M23_34B45A56R67S78]8 b9ar0s1], this song is relatively short. Additionally, its [ti0me1 s2ig3na4tu5re6] is atypical, giving it a unique rhythm that sets it apart from other songs in its genre.</t>
  </si>
  <si>
    <t>['I1_0']</t>
  </si>
  <si>
    <t>Instruments are notably absent in this song.</t>
  </si>
  <si>
    <t>['TM1_1', 'R3_0']</t>
  </si>
  <si>
    <t>This track has a duration of [T1M213] seconds and features a [te0mp1o2] that is very soothing and peaceful.</t>
  </si>
  <si>
    <t>['K1_1', 'EM1_1']</t>
  </si>
  <si>
    <t>The use of [[K01E12Y23]3 k4ey5] in this music creates a rich and dynamic sonic palette that is filled with [E1M2O3T4I5O6N7]. The combination of these elements results in a deeply emotive musical experience that is both captivating and evocative. The [[K01E12Y23]3 k4ey5] contributes to the music's overall tone and atmosphere, while the intense [E1M2O3T4I5O6N7] infuses the music with a powerful sense of feeling and expression. Whether listened to in isolation or as part of a larger musical composition, this music is a true testament to the power of music to move and inspire us.</t>
  </si>
  <si>
    <t>['P4_1', 'K1_1', 'TM1_1', 'R3_0', 'I1_0', 'T1_2']</t>
  </si>
  <si>
    <t>This music offers a unique and memorable listening experience with its pitch range of [R1A2N3G4E5] [oc0ta1ve2s3] and use of [[K01E12Y23]3 k4ey5], creating a distinct atmosphere. The track has a duration of [T1M213] seconds and features a gentle and easy rhythm, while not including any [I1N2S3T4R5U6M7E8N9T0S1]. It is played at a moderate speed, resulting in a soothing and enjoyable listening experience.</t>
  </si>
  <si>
    <t>This song has a duration of [T1M213] seconds and its [te0mp1o2] is just right.</t>
  </si>
  <si>
    <t>['TM1_1', 'R3_0', 'TS1_o', 'I1_0', 'B1_1']</t>
  </si>
  <si>
    <t>The track is [T1M213] seconds long with a very slow and relaxing [te0mp1o2]. The [ti0me1 s2ig3na4tu5re6] used in this non-standard song is [T1I2M3E4_5S6I7G8N9A0T1U2R3E4], and it omits the use of [I1N2S3T4R5U6M7E8N9T0S1] in its arrangement. Overall, the song consists of [[N01U12M23_34B45A56R67S78]8 b9ar0s1] in length.</t>
  </si>
  <si>
    <t>['TM1_1', 'R3_1', 'TS1_1', 'T1_2', 'S4_0']</t>
  </si>
  <si>
    <t>This is a [T1M213]-second song with a truly electrifying rhythm played in [T1I2M3E4_5S6I7G8N9A0T1U2R3E4] meter at a balanced pace. Despite its balanced pace, this music does not embody the typical features of [G1E2N3R4E5] style, making it a unique and distinct piece.</t>
  </si>
  <si>
    <t>This music offers a unique and memorable listening experience with its pitch range of [R1A2N3G4E5] [oc0ta1ve2s3]. Its use of [[K01E12Y23]3 k4ey5] creates a distinct atmosphere, while the song's length spans [T1M213] seconds. The rhythm remains moderate and consistent throughout the piece, deliberately excluding [I1N2S3T4R5U6M7E8N9T0S1]. With the [[T01I12M23E34_45S56I67G78N89A90T01U12R23E34]4 t5im6e 7si8gn9at0ur1e2], the music maintains a moderate [te0mp1o2], effectively conveying [E1M2O3T4I5O6N7].</t>
  </si>
  <si>
    <t>['B1_1', 'TS1_o']</t>
  </si>
  <si>
    <t>This song features an unconventional [ti0me1 s2ig3na4tu5re6 o7f 8[T91I02M13E24_35S46I57G68N79A80T91U02R13E24]3] and spans approximately [[N01U12M23_34B45A56R67S78]8 b9ar0s1].</t>
  </si>
  <si>
    <t>['T1_2', 'K1_1', 'TM1_1']</t>
  </si>
  <si>
    <t>The song is performed at a moderate pace and the [[K01E12Y23]3 k4ey5] adds a unique flavor to this music. It has a duration of [T1M213] seconds.</t>
  </si>
  <si>
    <t>This music, with a pitch range within [R1A2N3G4E5] [oc0ta1ve2s3], offers a captivating and memorable experience due to its choice of [[K01E12Y23]3 k4ey5]. The song's playtime is [T1M213] seconds, accompanied by a soothing beat. Notably absent in this song are [I1N2S3T4R5U6M7E8N9T0S1]. The [ti0me1 s2ig3na4tu5re6] chosen is non-standard, as [T1I2M3E4_5S6I7G8N9A0T1U2R3E4]. With a moderate rhythm, this music does not embody the essence of the [G1E2N3R4E5] genre.</t>
  </si>
  <si>
    <t>The music in question is made up of [[N01U12M23_34B45A56R67S78]8 b9ar0s1] and is played in [[T01I12M23E34_45S56I67G78N89A90T01U12R23E34]4 t5im6e 7si8gn9at0ur1e2]. One of the most notable aspects of this music is the [[K01E12Y23]3 k4ey5] used, which provides a powerful and memorable sound. The song itself lasts [T1M213] seconds, making it a relatively short piece of music. Overall, the combination of the [ke0y1], [ti0me1 s2ig3na4tu5re6], and length of the song all contribute to the unique and distinctive character of the music.</t>
  </si>
  <si>
    <t>It has a lot of energy and makes you want to dance. The beat is infectious and will get stuck in your head for hours. The rapid [te0mp1o2] gives the song an upbeat and lively feel that is perfect for getting people up and moving. Overall, this song is sure to get you grooving with its rapid [te0mp1o2] and infectious beat.</t>
  </si>
  <si>
    <t>['P4_1', 'K1_1', 'TM1_1', 'R3_1', 'I1_0', 'TS1_o', 'T1_2', 'S4_0']</t>
  </si>
  <si>
    <t>This music offers a diverse and dynamic listening experience with a pitch range spanning [R1A2N3G4E5] [oc0ta1ve2s3]. It conveys a unique and resonant sound by using the [[K01E12Y23]3 k4ey5]. Despite its atypical [T1I2M3E4_5S6I7G8N9A0T1U2R3E4], this song runs for [T1M213] seconds with a medium [te0mp1o2] and a fast-paced rhythm. Interestingly, it doesn't feature any [I1N2S3T4R5U6M7E8N9T0S1] which makes it stand out from the typical [G1E2N3R4E5] genre. Overall, this music is a departure from the norm and provides a refreshing change of pace for listeners looking for something different.</t>
  </si>
  <si>
    <t xml:space="preserve">
The compact pitch range of [R1A2N3G4E5] [oc0ta1ve2s3] is known to produce a highly focused and impactful musical performance. By restricting the available notes within a limited range, musicians can channel their creativity and explore different musical textures and dynamics. This limitation can also provide a sense of direction and coherence to a composition, creating a more unified and intentional piece of music. Additionally, a compact pitch range can help musicians avoid clutter and excessive complexity, allowing them to highlight specific musical ideas or themes with greater clarity and precision. Overall, the use of a compact pitch range can be a powerful tool for musicians seeking to craft more impactful and memorable performances.</t>
  </si>
  <si>
    <t>['K1_1', 'TM1_1', 'R3_2', 'T1_2', 'S4_0', 'S2_1', 'B1_1']</t>
  </si>
  <si>
    <t>The [[K01E12Y23]3 k4ey5] in this music provides a powerful and memorable sound, played at a balanced pace with a moderate beat, and is not a typical representation of the classic [G1E2N3R4E5] sound. This song has a running time of [T1M213] seconds, with its length determined by [[N01U12M23_34B45A56R67S78]8 b9ar0s1]. Additionally, the music pays homage to [A1R2T3I4S5T6], making it a unique and meaningful piece in its own right.</t>
  </si>
  <si>
    <t>The music being played is at a moderate pace and the [ti0me1 s2ig3na4tu5re6] of the piece is [T1I2M3E4_5S6I7G8N9A0T1U2R3E4].</t>
  </si>
  <si>
    <t>In music, the use of a specific pitch range of [R1A2N3G4E5] [oc0ta1ve2s3] can have a significant impact on the overall sound of a piece. This technique creates a cohesive and unified sound, helping to tie the different elements of the music together. When combined with the emotional content of the music, it can create a powerful and impactful experience for the listener. For example, if the music is [E1M2O3T4I5O6N7] in nature, the use of a specific pitch range can help to convey and enhance the emotional message of the piece, making it more powerful and memorable.</t>
  </si>
  <si>
    <t>['P4_1', 'TM1_1', 'R3_0']</t>
  </si>
  <si>
    <t>This music offers a diverse and dynamic listening experience with a pitch range spanning [R1A2N3G4E5] [oc0ta1ve2s3]. The song's running time is [T1M213] seconds and its rhythm is very easy on the ears.</t>
  </si>
  <si>
    <t>['P4_1', 'K1_1', 'TM1_1', 'R3_2', 'I1_0', 'TS1_1', 'T1_1', 'S4_0', 'B1_1']</t>
  </si>
  <si>
    <t>The musical piece is a showcase of a pitch range that spans [R1A2N3G4E5] [oc0ta1ve2s3], with the use of [[K01E12Y23]3 k4ey5] that creates a rich and dynamic sonic palette. The song has a playtime of [T1M213] seconds, and its calm and moderate rhythm is not accompanied by any [I1N2S3T4R5U6M7E8N9T0S1]. It follows a [T1I2M3E4_5S6I7G8N9A0T1U2R3E4] meter with a sluggish [te0mp1o2], and is not rooted in the traditions of the classic [G1E2N3R4E5] style. The song's length is determined by [[N01U12M23_34B45A56R67S78]8 b9ar0s1], allowing ample time for the listener to fully immerse themselves in the unique musical experience.</t>
  </si>
  <si>
    <t>['P4_1', 'R3_2', 'TS1_1']</t>
  </si>
  <si>
    <t>The music of this song is based on a [[T01I12M23E34_45S56I67G78N89A90T01U12R23E34]4 t5im6e 7si8gn9at0ur1e2] and has a limited pitch range of [R1A2N3G4E5] [oc0ta1ve2s3], which allows for a greater emphasis on the nuances of tone and phrasing. Additionally, the song features a balanced rhythm that complements the musical composition.</t>
  </si>
  <si>
    <t>['P4_1', 'K1_1', 'TM1_1', 'R3_2', 'I1_1', 'TS1_1', 'T1_0', 'EM1_1']</t>
  </si>
  <si>
    <t>The pitch range of [R1A2N3G4E5] [oc0ta1ve2s3] adds a distinctive character to the music, emphasizing its emotional depth. This music's use of [[K01E12Y23]3 k4ey5] creates a distinct atmosphere, while its smooth and steady rhythm, with the inclusion of [I1N2S3T4R5U6M7E8N9T0S1], further enhances the composition. The music, played at a rapid pace in [T1I2M3E4_5S6I7G8N9A0T1U2R3E4], conveys [E1M2O3T4I5O6N7] and is complemented by its running time of [T1M213] seconds.</t>
  </si>
  <si>
    <t>['K1_1', 'TM1_1', 'TS1_1', 'I1_1', 'T1_0', 'S4_1', 'B1_1']</t>
  </si>
  <si>
    <t>The [[K01E12Y23]3 k4ey5] in this music provides a powerful and memorable sound, and the music is a quintessential example of the [G1E2N3R4E5] genre. This music has a quick [te0mp1o2] and a duration of [T1M213] seconds, with [T1I2M3E4_5S6I7G8N9A0T1U2R3E4] as its [ti0me1 s2ig3na4tu5re6]. To fully capture the essence of the music, [I1N2S3T4R5U6M7E8N9T0S1] should be included. Additionally, there are [[N01U12M23_34B45A56R67S78]8 b9ar0s1] that can be counted in this song.</t>
  </si>
  <si>
    <t>The music, which covers [[N01U12M23_34B45A56R67S78]8 b9ar0s1], is brought to life through the use of [I1N2S3T4R5U6M7E8N9T0S1]. The combination of these instruments adds depth and texture to the music, enhancing the overall listening experience. Each instrument contributes its unique timbre and character, creating a rich and dynamic musical landscape. Whether it is the resonant strings of a violin or the percussive beat of a drum, each instrument plays an integral role in shaping the sound of the music. Through the skilled use of these instruments, the music takes on a life of its own, captivating listeners with its artistry and emotion.</t>
  </si>
  <si>
    <t>['P4_1', 'TM1_1', 'R3_2', 'TS1_o', 'I1_1', 'T1_2', 'S4_1']</t>
  </si>
  <si>
    <t>The music falls squarely within the [G1E2N3R4E5] genre, and its limited pitch range of [R1A2N3G4E5] [oc0ta1ve2s3] allows for a greater emphasis on the nuances of tone and phrasing. It has a duration of [T1M213] seconds and is played at a moderate speed with a beat that is neither too fast nor too slow. The use of [I1N2S3T4R5U6M7E8N9T0S1] is vital to the music, and its [ti0me1 s2ig3na4tu5re6] deviates from the norm, as it follows [T1I2M3E4_5S6I7G8N9A0T1U2R3E4]. Overall, this music is characterized by its attention to detail in tone and phrasing, the use of important instruments, and its moderate [te0mp1o2], all of which contribute to its unique sound within its genre.</t>
  </si>
  <si>
    <t>['P4_1', 'K1_1', 'B1_1', 'TS1_o']</t>
  </si>
  <si>
    <t>The music in question has a limited pitch range of [R1A2N3G4E5] [oc0ta1ve2s3], which allows for a greater emphasis on the nuances of tone and phrasing. This is complemented by the powerful and memorable sound of the [[K01E12Y23]3 k4ey5] in which it is written. The song consists of [[N01U12M23_34B45A56R67S78]8 b9ar0s1], but what sets it apart is the non-standard [[T01I12M23E34_45S56I67G78N89A90T01U12R23E34]4 t5im6e 7si8gn9at0ur1e2] chosen for its composition. Together, these elements contribute to the unique character and distinctiveness of the music.</t>
  </si>
  <si>
    <t>['K1_1', 'TM1_1', 'I1_1', 'I4_1', 'T1_2', 'B1_1']</t>
  </si>
  <si>
    <t>This song has a runtime of [T1M213] seconds and features [I1N2S3T4R5U6M7E8N9T0S1], with the melody track heavily reliant on the use of [I1N2S3T4R5U6M7E8N9T0]. The [[K01E12Y23]3 k4ey5] provides a powerful and memorable sound to the music, which is performed at a moderate speed. In total, there are [[N01U12M23_34B45A56R67S78]8 b9ar0s1] for this song.</t>
  </si>
  <si>
    <t>The use of a specific pitch range of [R1A2N3G4E5] [oc0ta1ve2s3] creates a cohesive and unified sound throughout the musical piece, while the [[K01E12Y23]3 k4ey5] contributes to the distinct atmosphere. With a duration of [T1M213] seconds, the song's soothing and peaceful [te0mp1o2] is enhanced by the addition of [I1N2S3T4R5U6M7E8N9T0S1] to the musical composition. Furthermore, the atypical [[T01I12M23E34_45S56I67G78N89A90T01U12R23E34]4 t5im6e 7si8gn9at0ur1e2] adds to the uniqueness of the music, which is played at a low [te0mp1o2]. Interestingly, the song's style deviates from the typical features of the [G1E2N3R4E5] genre.</t>
  </si>
  <si>
    <t>['P4_1', 'K1_1', 'TS1_1', 'I1_1', 'S4_0', 'B1_1']</t>
  </si>
  <si>
    <t>The distinctive character of the music is emphasized by its pitch range of [R1A2N3G4E5] [oc0ta1ve2s3], which adds emotional depth to the composition. The use of [[K01E12Y23]3 k4ey5] creates a distinct atmosphere, while the [T1I2M3E4_5S6I7G8N9A0T1U2R3E4] meter drives the rhythmic structure. [I1N2S3T4R5U6M7E8N9T0S1] are utilized in the performance, contributing to the overall sound. Despite these features, the music does not embody the essence of the [G1E2N3R4E5] genre. The composition comprises [[N01U12M23_34B45A56R67S78]8 b9ar0s1], making for a defined duration.</t>
  </si>
  <si>
    <t>The musical piece showcases a pitch range within [R1A2N3G4E5] [oc0ta1ve2s3], while the [[K01E12Y23]3 k4ey5] gives this music a special emotional quality. With a duration of [T1M213] seconds, the song exhibits a very fast and lively rhythm. Notably, [I1N2S3T4R5U6M7E8N9T0S1] are not a part of the instrumentation in this composition. Furthermore, the [ti0me1 s2ig3na4tu5re6] employed in this song is not typical [T1I2M3E4_5S6I7G8N9A0T1U2R3E4]. Despite the slow rhythm, the song's style does not adhere to the typical characteristics of the [G1E2N3R4E5] genre.</t>
  </si>
  <si>
    <t>The musical piece is a prime example of [G1E2N3R4E5] style. It showcases a pitch range within [R1A2N3G4E5] [oc0ta1ve2s3], and the use of [[K01E12Y23]3 k4ey5] adds a unique flavor to the music. The song has a length of [T1M213] seconds and features a gentle and calming beat, which is complemented by the addition of [I1N2S3T4R5U6M7E8N9T0S1] to the composition. The music moves swiftly, despite the uncommon [ti0me1 s2ig3na4tu5re6 o7f 8[T91I02M13E24_35S46I57G68N79A80T91U02R13E24]3]. Overall, this musical piece is a beautiful and captivating representation of its genre, and it seamlessly integrates various musical elements to create a memorable and enjoyable listening experience.</t>
  </si>
  <si>
    <t>['P4_1', 'K1_1', 'R3_0', 'I4_0', 'T1_1']</t>
  </si>
  <si>
    <t>This music, composed in the [[K01E12Y23]3 k4ey5] with a limited pitch range of [R1A2N3G4E5] [oc0ta1ve2s3], allows for a greater emphasis on the nuances of tone and phrasing. The comforting rhythm adds to the overall atmosphere of the piece, while the melody track, which does not center around the sound of [I1N2S3T4R5U6M7E8N9T0], contributes to the low-speed nature of the music.</t>
  </si>
  <si>
    <t>['P4_1', 'T1_0', 'R3_2']</t>
  </si>
  <si>
    <t>The musical piece being referred to in this paragraph showcases a pitch range that spans [R1A2N3G4E5] [oc0ta1ve2s3]. Additionally, the [te0mp1o2] of the song is quite fast, which contributes to its energetic and lively feel. Despite the fast pace, the rhythm of this song is comfortably moderate, allowing listeners to easily tap their feet along to the beat and enjoy the catchy melody. Overall, this musical piece is a great example of how pitch range, [te0mp1o2], and rhythm can all come together to create an engaging and enjoyable musical experience.</t>
  </si>
  <si>
    <t>['I4_0', 'P4_1', 'T1_1', 'R3_2']</t>
  </si>
  <si>
    <t>The melody track of this song is not centered around the sound of [I1N2S3T4R5U6M7E8N9T0]. However, the compact pitch range of [R1A2N3G4E5] [oc0ta1ve2s3] contributes to a focused and impactful musical performance. The leisurely pace at which this music is played, combined with its smooth and steady rhythm, further enhances its overall effect.</t>
  </si>
  <si>
    <t>The beat in this song is very tranquilizing, and interestingly, its composition does not involve the use of any instruments. Despite the absence of instruments, the song's melody and rhythm are still capable of producing a calming effect on the listener. This demonstrates the power of creativity and innovation in music production, as well as the ability to create unique sounds through the use of alternative techniques. Overall, this song provides a great example of how music can be created and appreciated in a multitude of ways.</t>
  </si>
  <si>
    <t>['P4_1', 'B1_1', 'R3_1', 'S4_1']</t>
  </si>
  <si>
    <t>This classic representation of [G1E2N3R4E5] music features a pitch range of [R1A2N3G4E5] [oc0ta1ve2s3] and a length determined by [[N01U12M23_34B45A56R67S78]8 b9ar0s1]. The rhythm in the song is incredibly stimulating, creating a captivating musical experience for the listener.</t>
  </si>
  <si>
    <t>['P4_1', 'R3_0', 'TS1_1', 'I1_0', 'EM1_1', 'B1_1']</t>
  </si>
  <si>
    <t>This music offers a unique and memorable listening experience with its pitch range of [R1A2N3G4E5] [oc0ta1ve2s3]. The rhythm of the song is tranquil and soothing. The [ti0me1 s2ig3na4tu5re6] of the music is [T1I2M3E4_5S6I7G8N9A0T1U2R3E4], adding to its distinctiveness. Deliberately excluding [I1N2S3T4R5U6M7E8N9T0S1], this song has a [E1M2O3T4I5O6N7] nature. The music is composed of [[N01U12M23_34B45A56R67S78]8 b9ar0s1], which contributes to its overall structure and composition.</t>
  </si>
  <si>
    <t>The musical piece showcases a pitch range within [R1A2N3G4E5] [oc0ta1ve2s3] and utilizes the [[K01E12Y23]3 k4ey5], providing a powerful and memorable sound. With a running time of [T1M213] seconds, this song maintains a steady and moderate rhythm while excluding [I1N2S3T4R5U6M7E8N9T0S1]. It incorporates an unusual [ti0me1 s2ig3na4tu5re6 o7f 8[T91I02M13E24_35S46I57G68N79A80T91U02R13E24]3], and its beat remains balanced throughout. Overall, the music projects a sense of [E1M2O3T4I5O6N7].</t>
  </si>
  <si>
    <t>The musical piece showcases a pitch range within [R1A2N3G4E5] [oc0ta1ve2s3], and its choice of [[K01E12Y23]3 k4ey5] results in a captivating and memorable experience. The track lasts for [T1M213] seconds and has a very mellow rhythm. Additionally, this song employs a non-standard [ti0me1 s2ig3na4tu5re6 o7f 8[T91I02M13E24_35S46I57G68N79A80T91U02R13E24]3] and doesn't feature any [I1N2S3T4R5U6M7E8N9T0S1]. It deviates from the typical [G1E2N3R4E5] sound.</t>
  </si>
  <si>
    <t>The music's limited pitch range of [R1A2N3G4E5] [oc0ta1ve2s3] allows for a greater emphasis on the nuances of tone and phrasing, and it is composed in the [[K01E12Y23]3 k4ey5]. The song has a running time of [T1M213] seconds and features a very energetic beat. Despite its lively [te0mp1o2], there are no [I1N2S3T4R5U6M7E8N9T0S1] to be heard. The music is in [T1I2M3E4_5S6I7G8N9A0T1U2R3E4] and is played at a moderate speed, evoking a [E1M2O3T4I5O6N7] feeling in the listener.</t>
  </si>
  <si>
    <t>['EM1_1', 'B1_1', 'R3_2']</t>
  </si>
  <si>
    <t>This song with a moderate beat is characterized by [E1M2O3T4I5O6N7] and has a duration of [[N01U12M23_34B45A56R67S78]8 b9ar0s1].</t>
  </si>
  <si>
    <t>This song has a running time of [T1M213] seconds and its [ti0me1 s2ig3na4tu5re6] is [T1I2M3E4_5S6I7G8N9A0T1U2R3E4].</t>
  </si>
  <si>
    <t>This song is [T1M213] seconds long and [I1N2S3T4R5U6M7E8N9T0S1] are not a part of the instrumentation used in it.</t>
  </si>
  <si>
    <t>The musical piece is a [T1M213]-second-long song that showcases a pitch range within [R1A2N3G4E5] [oc0ta1ve2s3] and utilizes the [[K01E12Y23]3 k4ey5] to create a rich and dynamic sonic palette. The music is brought to life through the use of [I1N2S3T4R5U6M7E8N9T0S1], which contribute to its moderate beat and low [te0mp1o2]. Additionally, the song's [ti0me1 s2ig3na4tu5re6] is out of the norm, with [T1I2M3E4_5S6I7G8N9A0T1U2R3E4] adding to its unique sound. Overall, the music is characterized by its [E1M2O3T4I5O6N7] nature, evoking a particular emotional response from its listeners.</t>
  </si>
  <si>
    <t>The [[K01E12Y23]3 k4ey5] in music is highly significant as it provides a powerful and memorable sound. This particular [ke0y1] helps to establish the tone and mood of a musical piece, making it an essential element of music composition. Whether it's a [ma0jo1r2] or [mi0no1r2] [ke0y1], the use of [K1E2Y3] can evoke a wide range of emotions in listeners, from joy and happiness to sadness and melancholy. Musicians and composers often carefully consider the use of [K1E2Y3] in their compositions to create the desired effect and connect with their audience on a deeper level.</t>
  </si>
  <si>
    <t>['P4_1', 'TM1_1', 'R3_0', 'TS1_o', 'I1_0', 'T1_1', 'EM1_1']</t>
  </si>
  <si>
    <t>The music in this song is characterized by a limited pitch range of [R1A2N3G4E5] [oc0ta1ve2s3], which in turn allows for a greater emphasis on the nuances of tone and phrasing. Despite having a runtime of [T1M213] seconds, the song features a very meditative beat, played at a leisurely pace. The [ti0me1 s2ig3na4tu5re6] used in the song is not commonly used [T1I2M3E4_5S6I7G8N9A0T1U2R3E4], and the deliberate exclusion of certain instruments adds to its unique quality. The overall emotional tone of the music is [E1M2O3T4I5O6N7], further enhancing its meditative quality.</t>
  </si>
  <si>
    <t>This music offers a unique and memorable listening experience with its pitch range of [R1A2N3G4E5] [oc0ta1ve2s3] and rich sonic palette created by its use of [[K01E12Y23]3 k4ey5]. The song's length, determined by [[N01U12M23_34B45A56R67S78]8 b9ar0s1], adds to its distinctiveness. Additionally, this song's unique [[T01I12M23E34_45S56I67G78N89A90T01U12R23E34]4 t5im6e 7si8gn9at0ur1e2] sets it apart from other musical compositions. Overall, the combination of these elements creates a truly original piece of music that is sure to capture the listener's attention.</t>
  </si>
  <si>
    <t>This music provides a diverse and dynamic listening experience with a pitch range spanning [R1A2N3G4E5] [oc0ta1ve2s3]. Additionally, the [te0mp1o2] in this song is very soothing and peaceful, adding to the overall relaxing atmosphere.</t>
  </si>
  <si>
    <t>['P4_1', 'EM1_1', 'TS1_o']</t>
  </si>
  <si>
    <t>The music's limited pitch range of [R1A2N3G4E5] [oc0ta1ve2s3] provides an opportunity for a greater focus on the subtleties of tone and phrasing, allowing the nuances of the music to shine through. This musical piece effectively conveys [E1M2O3T4I5O6N7], capturing the listener's attention and evoking a powerful emotional response. The use of a non-standard [[T01I12M23E34_45S56I67G78N89A90T01U12R23E34]4 t5im6e 7si8gn9at0ur1e2] adds an additional layer of interest to the composition, giving the music a unique and distinct character that sets it apart from more traditional pieces. Together, these elements create a captivating musical experience that is both evocative and memorable.</t>
  </si>
  <si>
    <t>The music's limited pitch range of [R1A2N3G4E5] [oc0ta1ve2s3] allows for a greater emphasis on the nuances of tone and phrasing, while its use of [[K01E12Y23]3 k4ey5] conveys a unique and resonant sound. Additionally, the music has a [ti0me1 s2ig3na4tu5re6 o7f 8[T91I02M13E24_35S46I57G68N79A80T91U02R13E24]3], further contributing to its distinctive musical character. By combining these elements, the music creates a cohesive and memorable listening experience that showcases the power of simplicity and attention to detail in music.</t>
  </si>
  <si>
    <t>['K1_1', 'TM1_1', 'R3_0', 'TS1_1', 'I1_1']</t>
  </si>
  <si>
    <t>The [[K01E12Y23]3 k4ey5] in this music provides a powerful and memorable sound, while the running time of the song is [T1M213] seconds. The rhythm in this song is very calming, and it has a [ti0me1 s2ig3na4tu5re6 o7f 8[T91I02M13E24_35S46I57G68N79A80T91U02R13E24]3]. The music is brought to life through the use of [I1N2S3T4R5U6M7E8N9T0S1].</t>
  </si>
  <si>
    <t>['T1_0', 'K1_1', 'EM1_1', 'TM1_1']</t>
  </si>
  <si>
    <t>The fast [te0mp1o2] of the song, along with its use of [[K01E12Y23]3 k4ey5], creates a rich and dynamic sonic palette that effectively conveys [E1M2O3T4I5O6N7]. Lasting [T1M213] seconds, the music immerses the listener in its vibrant and energetic atmosphere.</t>
  </si>
  <si>
    <t>['EM1_1', 'B1_1', 'TM1_1', 'I1_0']</t>
  </si>
  <si>
    <t>This song is a [T1M213]-second composition, consisting of approximately [[N01U12M23_34B45A56R67S78]8 b9ar0s1]. The music is imbued with [E1M2O3T4I5O6N7], yet it is devoid of [I1N2S3T4R5U6M7E8N9T0S1].</t>
  </si>
  <si>
    <t>['K1_1', 'TM1_1', 'R3_0', 'TS1_o', 'I1_0', 'EM1_1']</t>
  </si>
  <si>
    <t>This captivating and memorable music is in the [[K01E12Y23]3 k4ey5], running for [T1M213] seconds, with a relaxing and tranquil rhythm that is filled with [E1M2O3T4I5O6N7]. The song's [ti0me1 s2ig3na4tu5re6] is atypical, set to [T1I2M3E4_5S6I7G8N9A0T1U2R3E4], and you won't hear any [I1N2S3T4R5U6M7E8N9T0S1]. Despite the absence of instruments, the music still manages to evoke powerful emotions, making it a unique listening experience.</t>
  </si>
  <si>
    <t>['P4_1', 'K1_1', 'R3_1', 'TS1_1', 'I1_1', 'B1_1']</t>
  </si>
  <si>
    <t>The music, composed in the [[K01E12Y23]3 k4ey5], features a compact pitch range of [R1A2N3G4E5] [oc0ta1ve2s3], resulting in a focused and impactful musical performance. With a very fast and lively rhythm, the music carries a [ti0me1 s2ig3na4tu5re6 o7f 8[T91I02M13E24_35S46I57G68N79A80T91U02R13E24]3] and should prominently showcase [I1N2S3T4R5U6M7E8N9T0S1]. Overall, the song spans around [[N01U12M23_34B45A56R67S78]8 b9ar0s1] in length.</t>
  </si>
  <si>
    <t>['K1_1', 'TM1_1', 'R3_1', 'TS1_1', 'I1_1']</t>
  </si>
  <si>
    <t>The captivating and memorable experience of this music is enhanced by its choice of [[K01E12Y23]3 k4ey5]. The track lasts for [T1M213] seconds, during which the highly intense rhythm of the song keeps the energy flowing. The music features a [T1I2M3E4_5S6I7G8N9A0T1U2R3E4] meter, adding to its unique character. The sound of the music is achieved through the skillful use of [I1N2S3T4R5U6M7E8N9T0S1].</t>
  </si>
  <si>
    <t>['P4_1', 'R3_0', 'T1_2', 'EM1_1', 'B1_1']</t>
  </si>
  <si>
    <t>The musical piece I am describing showcases a pitch range within [R1A2N3G4E5] [oc0ta1ve2s3] and has a moderate [te0mp1o2]. Although the rhythm in this song is very gentle, the music is defined by [E1M2O3T4I5O6N7]. The song progresses through [[N01U12M23_34B45A56R67S78]8 b9ar0s1], creating a sense of movement and progression. Overall, this piece offers a unique musical experience that blends a gentle rhythm with a moderate [te0mp1o2], showcasing a specific pitch range and conveying a particular emotional tone throughout its progression.</t>
  </si>
  <si>
    <t>The music that is currently playing is composed in the [[K01E12Y23]3 k4ey5] and it plays for [T1M213] seconds.</t>
  </si>
  <si>
    <t>['P4_1', 'K1_1', 'TM1_1', 'R3_0', 'I1_1', 'TS1_1', 'T1_1', 'S4_1', 'S2_0', 'B1_1']</t>
  </si>
  <si>
    <t>This music covers a pitch range within [R1A2N3G4E5] [oc0ta1ve2s3], and its use of [[K01E12Y23]3 k4ey5] creates a rich and dynamic sonic palette. The song plays for [T1M213] seconds and has a very serene rhythm. The music is enriched by the presence of [I1N2S3T4R5U6M7E8N9T0S1], while the [ti0me1 s2ig3na4tu5re6] of the music is [T1I2M3E4_5S6I7G8N9A0T1U2R3E4]. The song is performed at a leisurely pace and its style is defined by its [G1E2N3R4E5] influences. Interestingly, this music deviates from [A1R2T3I4S5T6]'s usual sound, and the song covers a total of [[N01U12M23_34B45A56R67S78]8 b9ar0s1].</t>
  </si>
  <si>
    <t>['P4_1', 'K1_1', 'TM1_1', 'R3_2', 'I1_0', 'T1_0', 'S4_0', 'B1_1']</t>
  </si>
  <si>
    <t>This music offers a unique and memorable listening experience with its pitch range of [R1A2N3G4E5] [oc0ta1ve2s3]. Composed in the [[K01E12Y23]3 k4ey5], the song has a length of [T1M213] seconds and features a steady and moderate rhythm. Deliberately excluding [I1N2S3T4R5U6M7E8N9T0S1], the song is played at a swift pace and deviates from the classic features of the [G1E2N3R4E5] sound. In total, [[N01U12M23_34B45A56R67S78]8 b9ar0s1] make up this composition.</t>
  </si>
  <si>
    <t>['TS1_1', 'TM1_1', 'I1_0']</t>
  </si>
  <si>
    <t>The music in this song is based on a [[T01I12M23E34_45S56I67G78N89A90T01U12R23E34]4 t5im6e 7si8gn9at0ur1e2], and it has a runtime of [T1M213] seconds. Interestingly, the arrangement of the song deliberately omits the use of [I1N2S3T4R5U6M7E8N9T0S1], resulting in a unique sound that sets it apart from other songs in the same genre. The absence of these instruments creates a distinctive character and atmosphere that emphasizes other elements of the music. Overall, this song is an excellent example of how deliberate choices in composition and arrangement can create a distinctive sound and leave a lasting impression on listeners.</t>
  </si>
  <si>
    <t>The pitch range of [R1A2N3G4E5] [oc0ta1ve2s3] adds a distinctive character to the music, emphasizing its emotional depth. This range allows the music to explore a wider spectrum of frequencies, creating a more dynamic and nuanced sound. It can also evoke different moods and emotions, depending on how the notes are played within this range. By utilizing the full range of available pitches, composers and performers can convey a richer and more expressive musical message to their audiences.</t>
  </si>
  <si>
    <t>This music's pitch range of [R1A2N3G4E5] [oc0ta1ve2s3] offers a unique and memorable listening experience, while its use of [[K01E12Y23]3 k4ey5] creates a rich and dynamic sonic palette. With a runtime of [T1M213] seconds, the song captivates listeners with its forceful beat and [T1I2M3E4_5S6I7G8N9A0T1U2R3E4] meter. The incorporation of [I1N2S3T4R5U6M7E8N9T0S1] adds depth to the musical composition, and the song defies the conventions of the classic [G1E2N3R4E5] style.</t>
  </si>
  <si>
    <t>['T1_2', 'K1_1', 'I1_0']</t>
  </si>
  <si>
    <t>This music conveys a unique and resonant sound by being played at a moderate pace and using the [[K01E12Y23]3 k4ey5]. Interestingly, [I1N2S3T4R5U6M7E8N9T0S1] are notably absent in this song, which further emphasizes the distinctive character of the music.</t>
  </si>
  <si>
    <t>This music has a pitch range within [R1A2N3G4E5] [oc0ta1ve2s3] and uses the [[K01E12Y23]3 k4ey5], resulting in a unique and resonant sound. The track is [T1M213] seconds long and has a slow-paced beat with a [te0mp1o2] that is neither too fast nor too slow. It is devoid of [I1N2S3T4R5U6M7E8N9T0S1] and has a [ti0me1 s2ig3na4tu5re6] that is not commonly used - [T1I2M3E4_5S6I7G8N9A0T1U2R3E4]. The music conveys a strong sense of [E1M2O3T4I5O6N7].</t>
  </si>
  <si>
    <t>['P4_1', 'K1_1', 'R3_2']</t>
  </si>
  <si>
    <t>The musical piece is a testament to its impressive pitch range, spanning [R1A2N3G4E5] [oc0ta1ve2s3] and showcasing the versatility and range of the instruments and performers involved. Additionally, the use of the [[K01E12Y23]3 k4ey5] creates a rich and dynamic sonic palette that further enhances the overall impact of the music. Despite the complex and varied soundscape, this song maintains a steady and moderate rhythm, providing a solid foundation for the listener to fully immerse themselves in the music.</t>
  </si>
  <si>
    <t>['P4_1', 'T1_0', 'R3_1']</t>
  </si>
  <si>
    <t>The pitch range of [R1A2N3G4E5] [oc0ta1ve2s3] adds a distinctive character to the music, emphasizing its emotional depth. Additionally, the song is played at a fast rate, and the beat is very energetic. Together, these elements create a dynamic and vibrant musical experience that is sure to captivate and excite listeners. The range of pitch adds a unique texture to the music, while the fast [te0mp1o2] and lively beat contribute to a sense of movement and energy that further enhances the emotional impact of the song.</t>
  </si>
  <si>
    <t>['P4_1', 'K1_1', 'TM1_1', 'R3_0', 'I1_0', 'TS1_1', 'T1_1', 'S4_1']</t>
  </si>
  <si>
    <t>This quintessential example of the [G1E2N3R4E5] sound has a focused and impactful musical performance due to its compact pitch range spanning [R1A2N3G4E5] [oc0ta1ve2s3]. The use of [[K01E12Y23]3 k4ey5] creates a distinct atmosphere that complements the slow-paced meter of the music in [T1I2M3E4_5S6I7G8N9A0T1U2R3E4] time. The rhythm in this song is gentle, and the arrangement deliberately omits the use of [I1N2S3T4R5U6M7E8N9T0S1]. Despite its brevity, with a runtime of [T1M213] seconds, this song succeeds in conveying a powerful emotional message through its skillful execution and thoughtful composition.</t>
  </si>
  <si>
    <t>['P4_1', 'TM1_1', 'S4_0']</t>
  </si>
  <si>
    <t>The track in question has a pitch range within [R1A2N3G4E5] [oc0ta1ve2s3] and a duration of [T1M213] seconds. However, its style does not reflect the typical features of the [G1E2N3R4E5] genre.</t>
  </si>
  <si>
    <t>The song in question employs a non-standard [ti0me1 s2ig3na4tu5re6], which gives it a unique and distinctive feel. Additionally, the song has a runtime of [T1M213] seconds, allowing for a full exploration of the musical ideas present. The music itself is enriched by the use of [I1N2S3T4R5U6M7E8N9T0S1], which contribute to the overall texture and depth of the piece. Together, these elements create a memorable and impactful musical experience for the listener.</t>
  </si>
  <si>
    <t>This song has a duration of [[N01U12M23_34B45A56R67S78]8 b9ar0s1] and features an atypical [ti0me1 s2ig3na4tu5re6 o7f 8[T91I02M13E24_35S46I57G68N79A80T91U02R13E24]3]. Despite the unconventional [ti0me1 s2ig3na4tu5re6], the song manages to maintain a cohesive and captivating sound, with each bar flowing seamlessly into the next. The unique [ti0me1 s2ig3na4tu5re6] adds an interesting layer of complexity to the composition, making it stand out from more traditional musical pieces. Overall, the combination of the song's length and unusual [ti0me1 s2ig3na4tu5re6] creates a distinctive listening experience that is sure to captivate and intrigue music lovers.</t>
  </si>
  <si>
    <t>['P4_1', 'K1_1', 'TM1_1', 'R3_2', 'TS1_1', 'I1_0', 'S4_1']</t>
  </si>
  <si>
    <t>This music offers a unique and memorable listening experience with its pitch range of [R1A2N3G4E5] [oc0ta1ve2s3]. The [[K01E12Y23]3 k4ey5] gives it a special emotional quality, while its moderate beat is easy to follow throughout the [T1M213]-second running time. The music features a [T1I2M3E4_5S6I7G8N9A0T1U2R3E4] meter and does not include [I1N2S3T4R5U6M7E8N9T0S1] in its instrumentation. All of these elements come together to firmly place this music within the [G1E2N3R4E5] genre.</t>
  </si>
  <si>
    <t>The music's choice of [[K01E12Y23]3 k4ey5], combined with the song's atypical [[T01I12M23E34_45S56I67G78N89A90T01U12R23E34]4 t5im6e 7si8gn9at0ur1e2], results in a captivating and memorable experience. The unique combination of these musical elements creates a distinctive sound that sets this song apart from others and draws the listener in. The use of an unusual [ti0me1 s2ig3na4tu5re6] adds a layer of complexity and intrigue to the music, while the carefully chosen [ke0y1] enhances the emotional impact of the song. Overall, these creative choices showcase the skill and talent of the musicians and contribute to the song's overall impact and appeal.</t>
  </si>
  <si>
    <t>The use of a specific pitch range of [R1A2N3G4E5] [oc0ta1ve2s3] is a technique that can be employed to create a cohesive and unified sound throughout a musical piece. By limiting the range of pitches used in a composition, the listener's ear is drawn to the recurring motifs and melodies that are present within that range, and a sense of unity is established. This technique can be especially effective in genres such as classical music, where the use of recurring themes and variations is common, but it can also be applied to other genres as well. Overall, the use of a limited pitch range can help to create a sense of cohesion and structure within a musical piece, and can contribute to the overall impact and effectiveness of the composition.</t>
  </si>
  <si>
    <t>['P4_1', 'K1_1', 'TM1_1', 'R3_1', 'I1_1', 'TS1_o', 'T1_1', 'EM1_1']</t>
  </si>
  <si>
    <t>This [T1M213]-second-long song offers a diverse and dynamic listening experience with a pitch range spanning [R1A2N3G4E5] [oc0ta1ve2s3]. The captivating and memorable experience is further enhanced by the choice of [[K01E12Y23]3 k4ey5]. The music features [I1N2S3T4R5U6M7E8N9T0S1] and employs a not-typical [[T01I12M23E34_45S56I67G78N89A90T01U12R23E34]4 t5im6e 7si8gn9at0ur1e2], resulting in a rhythm that is incredibly stimulating with a gentle beat. Overall, the music conveys [E1M2O3T4I5O6N7], making it a unique and enjoyable piece to listen to.</t>
  </si>
  <si>
    <t>['T1_1', 'R3_0', 'TS1_o']</t>
  </si>
  <si>
    <t>The music in this song is sluggish, with a [te0mp1o2] that is very relaxing. Additionally, the [ti0me1 s2ig3na4tu5re6] employed in this song is not typical, adding to its unique character.</t>
  </si>
  <si>
    <t>['P4_1', 'K1_1', 'TM1_1', 'R3_0', 'I1_0', 'TS1_o', 'T1_1', 'S4_0']</t>
  </si>
  <si>
    <t>With a pitch range spanning [R1A2N3G4E5] [oc0ta1ve2s3], this music offers a diverse and dynamic listening experience. The [[K01E12Y23]3 k4ey5] adds a unique flavor to this music, while the track length is [T1M213] seconds. The gentle and calming beat sets the tone for this song, where [I1N2S3T4R5U6M7E8N9T0S1] are not a part of the instrumentation. A non-standard [[T01I12M23E34_45S56I67G78N89A90T01U12R23E34]4 t5im6e 7si8gn9at0ur1e2] has been chosen, resulting in a gentle beat throughout. It's worth noting that this music deviates from the classic features typically associated with the [G1E2N3R4E5] sound.</t>
  </si>
  <si>
    <t>['TS1_1', 'K1_1', 'I1_0']</t>
  </si>
  <si>
    <t>The [ti0me1 s2ig3na4tu5re6] of the music is [T1I2M3E4_5S6I7G8N9A0T1U2R3E4], which, along with its use of the [[K01E12Y23]3 k4ey5], conveys a unique and resonant sound. Interestingly, this song has chosen not to incorporate [I1N2S3T4R5U6M7E8N9T0S1], giving it a distinct character and emphasizing other elements of the music.</t>
  </si>
  <si>
    <t>['P4_1', 'TM1_1', 'R3_2', 'I1_0', 'EM1_1', 'B1_1']</t>
  </si>
  <si>
    <t>The music in this song has a limited pitch range of [R1A2N3G4E5] [oc0ta1ve2s3], which allows for a greater emphasis on the nuances of tone and phrasing. The song lasts [T1M213] seconds with a moderate [te0mp1o2], and its arrangement omits the use of [I1N2S3T4R5U6M7E8N9T0S1]. The music radiates [E1M2O3T4I5O6N7], and its song structure is made up of [[N01U12M23_34B45A56R67S78]8 b9ar0s1].</t>
  </si>
  <si>
    <t>['P4_1', 'K1_1', 'TM1_1', 'R3_0', 'I1_1', 'TS1_o', 'R1_0', 'T1_1', 'S4_0']</t>
  </si>
  <si>
    <t>The use of a specific pitch range of [R1A2N3G4E5] [oc0ta1ve2s3] creates a cohesive and unified sound throughout the musical piece, while the [[K01E12Y23]3 k4ey5] provides a powerful and memorable sound. Lasting [T1M213] seconds, this song has a soft and smooth [te0mp1o2] and features [I1N2S3T4R5U6M7E8N9T0S1]. It incorporates an unusual [ti0me1 s2ig3na4tu5re6 o7f 8[T91I02M13E24_35S46I57G68N79A80T91U02R13E24]3]. Although it lacks the necessary elements to be considered danceable, the low-speed music does not have the defining characteristics of [G1E2N3R4E5] style.</t>
  </si>
  <si>
    <t>['K1_1', 'TM1_1', 'TS1_o']</t>
  </si>
  <si>
    <t>The use of [[K01E12Y23]3 k4ey5] in this music creates a rich and dynamic sonic palette, while the song's playtime lasts [T1M213] seconds. Additionally, the [ti0me1 s2ig3na4tu5re6] used in this song is unusual, adding to its distinctiveness and potentially contributing to its overall impact on the listener. Together, these musical elements work in harmony to create a unique listening experience that is both engaging and memorable.</t>
  </si>
  <si>
    <t>['K1_1', 'S4_1']</t>
  </si>
  <si>
    <t>The music's representative of the typical [G1E2N3R4E5] sound and the addition of the [[K01E12Y23]3 k4ey5] gives it a special emotional quality.</t>
  </si>
  <si>
    <t>['P4_1', 'K1_1', 'TM1_1', 'R3_0', 'I1_1', 'TS1_1', 'T1_1', 'S4_0']</t>
  </si>
  <si>
    <t>The use of a specific pitch range of [R1A2N3G4E5] [oc0ta1ve2s3] creates a cohesive and unified sound throughout the musical piece, while the [[K01E12Y23]3 k4ey5] adds a unique flavor to the music. The song has a running time of [T1M213] seconds and a comfortable beat, with [I1N2S3T4R5U6M7E8N9T0S1] playing an important role in the overall sound. The music is in [T1I2M3E4_5S6I7G8N9A0T1U2R3E4] and played at a leisurely pace, with a style that deviates from the usual features of the [G1E2N3R4E5] genre.</t>
  </si>
  <si>
    <t>['P4_1', 'T1_0']</t>
  </si>
  <si>
    <t>The music played at a brisk pace is characterized by a pitch range of [R1A2N3G4E5] [oc0ta1ve2s3], which adds a distinctive character to the music and emphasizes its emotional depth.</t>
  </si>
  <si>
    <t>The song's length, determined by [[N01U12M23_34B45A56R67S78]8 b9ar0s1], has a pitch range within [R1A2N3G4E5] [oc0ta1ve2s3].</t>
  </si>
  <si>
    <t>['P4_1', 'TM1_1', 'R3_1', 'TS1_o', 'I1_0', 'T1_1', 'B1_1']</t>
  </si>
  <si>
    <t>The music's limited pitch range of [R1A2N3G4E5] [oc0ta1ve2s3] allows for a greater emphasis on the nuances of tone and phrasing, while the song plays for [T1M213] seconds. The rhythm in this song is incredibly stimulating, accompanied by a non-ordinary [ti0me1 s2ig3na4tu5re6 o7f 8[T91I02M13E24_35S46I57G68N79A80T91U02R13E24]3]. Furthermore, the arrangement of this song deliberately omits the use of [I1N2S3T4R5U6M7E8N9T0S1], creating a unique sonic texture. Moving at a slow pace, this music captivates with its deliberate [te0mp1o2], and its song structure comprises [[N01U12M23_34B45A56R67S78]8 b9ar0s1].</t>
  </si>
  <si>
    <t>The music's limited pitch range of [R1A2N3G4E5] [oc0ta1ve2s3] allows for a greater emphasis on the nuances of tone and phrasing, while its use of [[K01E12Y23]3 k4ey5] creates a distinct atmosphere. With a running time of [T1M213] seconds, the song's soothing and peaceful [te0mp1o2] brings it to life, complemented by the use of [I1N2S3T4R5U6M7E8N9T0S1]. Although the [ti0me1 s2ig3na4tu5re6] of this song is not usual [T1I2M3E4_5S6I7G8N9A0T1U2R3E4], its slow rhythm adds to its unique character. Overall, this music stands out as it deviates from the typical sound associated with [G1E2N3R4E5].</t>
  </si>
  <si>
    <t>['TM1_1', 'R3_0', 'I1_0', 'T1_1', 'S4_1', 'S2_0']</t>
  </si>
  <si>
    <t>The length of the track is [T1M213] seconds, and it features a very serene rhythm. Its arrangement deliberately omits the use of [I1N2S3T4R5U6M7E8N9T0S1], creating a unique atmosphere. The song is performed slowly, and its sound is steeped in the conventions of [G1E2N3R4E5] style. Not typical of [A1R2T3I4S5T6]'s usual genre, this song showcases a departure from their familiar musical territory.</t>
  </si>
  <si>
    <t>['R3_2', 'TS1_1', 'I1_1', 'S4_1', 'B1_1']</t>
  </si>
  <si>
    <t>The [te0mp1o2] of this song is moderate and enjoyable, and the music is based on a [[T01I12M23E34_45S56I67G78N89A90T01U12R23E34]4 t5im6e 7si8gn9at0ur1e2]. [I1N2S3T4R5U6M7E8N9T0S1] play an important role in the music, embodying the essence of [G1E2N3R4E5] music. Overall, the song comprises [[N01U12M23_34B45A56R67S78]8 b9ar0s1].</t>
  </si>
  <si>
    <t>The meter of the music refers to the recurring pattern of strong and weak beats that organize the rhythm of a piece. It is typically indicated at the beginning of a musical score with a [ti0me1 s2ig3na4tu5re6], which consists of two numbers stacked vertically. The top number represents the number of beats in each measure, while the bottom number indicates the value of each beat. For example, in a 4/4 [ti0me1 s2ig3na4tu5re6], there are four beats per measure, and each beat is a quarter note. The [ti0me1 s2ig3na4tu5re6] plays a crucial role in shaping the overall feel and groove of the music, and it helps musicians to stay in sync with each other and maintain a consistent [te0mp1o2].</t>
  </si>
  <si>
    <t>['S4_0', 'TS1_o']</t>
  </si>
  <si>
    <t>The song in question lacks the defining characteristics of [G1E2N3R4E5] style. Additionally, the chosen [ti0me1 s2ig3na4tu5re6] for the song is unconventional, deviating from the ordinary [T1I2M3E4_5S6I7G8N9A0T1U2R3E4]. Despite not conforming to the typical characteristics of its genre and [ti0me1 s2ig3na4tu5re6], the song may still possess other unique qualities that make it interesting and enjoyable to listen to.</t>
  </si>
  <si>
    <t>The music's limited pitch range of [R1A2N3G4E5] [oc0ta1ve2s3] allows for a greater emphasis on the nuances of tone and phrasing, while its use of [[K01E12Y23]3 k4ey5] creates a rich and dynamic sonic palette. With a running time of [T1M213] seconds, this song captivates with its smooth and steady rhythm. [I1N2S3T4R5U6M7E8N9T0S1] are included in the music, contributing to its overall composition. The unconventional [[T01I12M23E34_45S56I67G78N89A90T01U12R23E34]4 t5im6e 7si8gn9at0ur1e2] employed in this song adds an intriguing element. As the song moves gently, it conveys a profound sense of [E1M2O3T4I5O6N7].</t>
  </si>
  <si>
    <t>This song employs a non-standard [ti0me1 s2ig3na4tu5re6], which sets it apart from more traditional musical pieces. Rather than conforming to a standard meter such as 4/4 or 3/4, the [ti0me1 s2ig3na4tu5re6] of this song may be 5/4, 7/8, or some other unconventional combination. This can create a sense of tension or unease in the listener, as the rhythmic structure is less predictable than what they might be accustomed to. However, it can also lend the song a unique and memorable quality, making it stand out from other music in its genre.</t>
  </si>
  <si>
    <t>['P4_1', 'K1_1', 'R3_1']</t>
  </si>
  <si>
    <t>This music offers a diverse and dynamic listening experience with a pitch range spanning [R1A2N3G4E5] [oc0ta1ve2s3]. The [[K01E12Y23]3 k4ey5] adds a unique flavor to the music, while the song's powerful and driving beat creates an energizing atmosphere. Together, these elements make for an exciting and captivating musical composition.</t>
  </si>
  <si>
    <t>['K1_1', 'R3_2', 'TS1_o']</t>
  </si>
  <si>
    <t>The [[K01E12Y23]3 k4ey5] used in this music gives it a special emotional quality, which is further enhanced by the beat that is neither too fast nor too slow. However, what sets this song apart from others is the [[T01I12M23E34_45S56I67G78N89A90T01U12R23E34]4 t5im6e 7si8gn9at0ur1e2] that is not ordinary, adding a unique and distinctive element to the overall sound and feel of the music. Together, these three musical components work in harmony to create a memorable listening experience for the audience.</t>
  </si>
  <si>
    <t>['TM1_1', 'R3_1', 'I1_1']</t>
  </si>
  <si>
    <t>This song has a running time of [T1M213] seconds and features an incredibly stimulating rhythm that's brought to life by the use of [I1N2S3T4R5U6M7E8N9T0S1]. The music is expertly crafted to create a unique sound that captivates listeners from start to finish. Whether you're a fan of upbeat melodies or intricate instrumentals, this song has something for everyone. With its perfect blend of rhythm and instrumentation, it's no wonder this track has become a favorite among music lovers of all genres.</t>
  </si>
  <si>
    <t>The [G1E2N3R4E5] song has a gentle [te0mp1o2] and a compact pitch range of [R1A2N3G4E5] [oc0ta1ve2s3], which contributes to a focused and impactful musical performance. Despite [I1N2S3T4R5U6M7E8N9T0S1] not being a part of the instrumentation in this song, its sound is still well-defined and effective in conveying its musical message.</t>
  </si>
  <si>
    <t>This music offers a diverse and dynamic listening experience with a pitch range spanning [R1A2N3G4E5] [oc0ta1ve2s3]. Its choice of [[K01E12Y23]3 k4ey5] creates a captivating and memorable experience. The track has a duration of [T1M213] seconds and features a balanced rhythm. The musical performance employs [I1N2S3T4R5U6M7E8N9T0S1], and the [ti0me1 s2ig3na4tu5re6] used in this song is unusual, [T1I2M3E4_5S6I7G8N9A0T1U2R3E4]. The song is played at a leisurely pace and is characterized by its [G1E2N3R4E5] sound. Overall, this composition provides an engaging and unique listening experience that showcases the talent and creativity of the musicians involved.</t>
  </si>
  <si>
    <t>The pitch range of [R1A2N3G4E5] [oc0ta1ve2s3] adds a distinctive character to the music, emphasizing its emotional depth, while the [[K01E12Y23]3 k4ey5] gives this music a special emotional quality. With a runtime of [T1M213] seconds, this song showcases a smooth and steady rhythm, utilizing [I1N2S3T4R5U6M7E8N9T0S1] in the musical performance. Its [ti0me1 s2ig3na4tu5re6] [T1I2M3E4_5S6I7G8N9A0T1U2R3E4] deviates from the norm, contributing to its unique nature. With a gentle beat and infused with [E1M2O3T4I5O6N7], the music evokes a profound emotional experience.</t>
  </si>
  <si>
    <t>The music in this song has a pitch range of [R1A2N3G4E5] [oc0ta1ve2s3] and features the powerful and memorable sound of the [[K01E12Y23]3 k4ey5]. With a runtime of [T1M213] seconds, the song's smooth and relaxing beat creates a soothing listening experience. Interestingly, the song intentionally omits the use of [I1N2S3T4R5U6M7E8N9T0S1] and utilizes a non-traditional [[T01I12M23E34_45S56I67G78N89A90T01U12R23E34]4 t5im6e 7si8gn9at0ur1e2]. Despite this unconventional choice, the song maintains a balanced beat throughout its [[N01U12M23_34B45A56R67S78]8 b9ar0s1]. The music effectively conveys [E1M2O3T4I5O6N7] and provides a unique and memorable listening experience.</t>
  </si>
  <si>
    <t>['T1_2', 'EM1_1', 'TM1_1']</t>
  </si>
  <si>
    <t>This song has a moderate [te0mp1o2] and radiates a strong [E1M2O3T4I5O6N7]. It lasts for [T1M213] seconds.</t>
  </si>
  <si>
    <t>['P4_1', 'K1_1', 'TM1_1', 'R3_0', 'I1_0', 'TS1_1', 'T1_2', 'S4_0']</t>
  </si>
  <si>
    <t>The cohesive and unified sound of the musical piece is achieved through the use of a specific pitch range spanning [R1A2N3G4E5] [oc0ta1ve2s3]. Adding a unique flavor to the music, the song is in the [ke0y1] of [K1E2Y3] and has a serene rhythm that lasts [T1M213] seconds. This particular composition does not feature any [I1N2S3T4R5U6M7E8N9T0S1] and is played at a moderate [te0mp1o2], following the [[T01I12M23E34_45S56I67G78N89A90T01U12R23E34]4 t5im6e 7si8gn9at0ur1e2]. Despite not adhering to the typical sound of [G1E2N3R4E5] style, the song creates a distinct and tranquil atmosphere.</t>
  </si>
  <si>
    <t>With a pitch range spanning [R1A2N3G4E5] [oc0ta1ve2s3], this music offers a diverse and dynamic listening experience, while the [[K01E12Y23]3 k4ey5] adds a unique flavor. The song lasts [T1M213] seconds and features an incredibly stimulating rhythm. The use of [I1N2S3T4R5U6M7E8N9T0S1] is vital to the music, and an unusual [[T01I12M23E34_45S56I67G78N89A90T01U12R23E34]4 t5im6e 7si8gn9at0ur1e2] is utilized. Additionally, the music maintains a gentle [te0mp1o2] and is characterized by [E1M2O3T4I5O6N7].</t>
  </si>
  <si>
    <t>The use of a specific pitch range of [R1A2N3G4E5] [oc0ta1ve2s3] creates a cohesive and unified sound throughout the musical piece, complemented by its use of [[K01E12Y23]3 k4ey5], which creates a rich and dynamic sonic palette. Running for [T1M213] seconds, the song maintains a consistent and moderate beat, featuring [I1N2S3T4R5U6M7E8N9T0S1] to deliver its musical expression. With a [ti0me1 s2ig3na4tu5re6 o7f 8[T91I02M13E24_35S46I57G68N79A80T91U02R13E24]3], the music carries a sluggish quality while being imbued with [E1M2O3T4I5O6N7], reflecting its emotional essence. Furthermore, the song's structure follows [[N01U12M23_34B45A56R67S78]8 b9ar0s1], adding to its overall composition.</t>
  </si>
  <si>
    <t>['P4_1', 'K1_1', 'TS1_o', 'I1_0', 'I4_1', 'T1_1', 'B1_1']</t>
  </si>
  <si>
    <t>The music's distinct character is accentuated by the [R1A2N3G4E5]-[oc0ta1ve2] pitch range, which adds emotional depth to the piece. The use of the [[K01E12Y23]3 k4ey5] creates a unique atmosphere, while the atypical [[T01I12M23E34_45S56I67G78N89A90T01U12R23E34]4 t5im6e 7si8gn9at0ur1e2] adds to its unconventional nature. Interestingly, the arrangement of this song omits the use of [I1N2S3T4R5U6M7E8N9T0S1], with [I1N2S3T4R5U6M7E8N9T0] serving as the primary instrument to create the melody. Despite its sluggish [te0mp1o2], the track still manages to hold the listener's attention for its duration of [[N01U12M23_34B45A56R67S78]8 b9ar0s1].</t>
  </si>
  <si>
    <t>The use of a specific pitch range of [R1A2N3G4E5] [oc0ta1ve2s3] creates a cohesive and unified sound throughout the musical piece, while the [[K01E12Y23]3 k4ey5] provides a powerful and memorable sound. With a duration of [T1M213] seconds, this song captivates with a calming and soothing beat. The music derives its sound from a variety of [I1N2S3T4R5U6M7E8N9T0S1]. Despite its atypical [[T01I12M23E34_45S56I67G78N89A90T01U12R23E34]4 t5im6e 7si8gn9at0ur1e2], the music maintains a quick [te0mp1o2], defined by its [E1M2O3T4I5O6N7]. Spanning [[N01U12M23_34B45A56R67S78]8 b9ar0s1], this composition leaves a lasting impression.</t>
  </si>
  <si>
    <t>The [ke0y1] adds a unique flavor to this music, and the track lasts for [T1M213] seconds.</t>
  </si>
  <si>
    <t>The music's use of [[K01E12Y23]3 k4ey5] creates a rich and dynamic sonic palette within the compact pitch range of [R1A2N3G4E5] [oc0ta1ve2s3], resulting in a focused and impactful musical performance.</t>
  </si>
  <si>
    <t>The compact pitch range of [R1A2N3G4E5] [oc0ta1ve2s3] results in a focused and impactful musical performance, while the [[K01E12Y23]3 k4ey5] gives this music a special emotional quality. With a length of [T1M213] seconds, the song captivates listeners with its electrifying rhythm. The inclusion of [I1N2S3T4R5U6M7E8N9T0S1] adds depth to the composition, which is set in [T1I2M3E4_5S6I7G8N9A0T1U2R3E4]. As the song moves gently, its [E1M2O3T4I5O6N7] nature resonates with the audience.</t>
  </si>
  <si>
    <t>['P4_1', 'K1_1', 'TM1_1', 'R3_1', 'I1_1', 'TS1_1', 'T1_1', 'S4_0', 'B1_1']</t>
  </si>
  <si>
    <t>The pitch range of [R1A2N3G4E5] [oc0ta1ve2s3] adds a distinctive character to the music, emphasizing its emotional depth. This music's use of [[K01E12Y23]3 k4ey5] creates a distinct atmosphere, while the track runs for [T1M213] seconds. With a very powerful and driving beat, the song is enriched by [I1N2S3T4R5U6M7E8N9T0S1]. It features a [T1I2M3E4_5S6I7G8N9A0T1U2R3E4] meter and is performed at a leisurely pace. Breaking away from the typical patterns of [G1E2N3R4E5] genre, the music comprises a total of [[N01U12M23_34B45A56R67S78]8 b9ar0s1].</t>
  </si>
  <si>
    <t>['P4_1', 'K1_1', 'TM1_1', 'R3_2', 'I1_0', 'TS1_1', 'S4_1', 'S2_0']</t>
  </si>
  <si>
    <t>This music's pitch range of [R1A2N3G4E5] [oc0ta1ve2s3] offers a unique and memorable listening experience, while its use of [[K01E12Y23]3 k4ey5] conveys a unique and resonant sound. Running for [T1M213] seconds, the track exhibits a calm and moderate rhythm, devoid of any [I1N2S3T4R5U6M7E8N9T0S1]. Following a [T1I2M3E4_5S6I7G8N9A0T1U2R3E4] meter, the song is a classic representation of [G1E2N3R4E5] music, but it does not embody [A1R2T3I4S5T6]'s typical features.</t>
  </si>
  <si>
    <t>['P4_1', 'K1_1', 'TM1_1', 'R3_1', 'I1_1', 'TS1_o', 'T1_0', 'S4_0']</t>
  </si>
  <si>
    <t>The music's limited pitch range of [R1A2N3G4E5] [oc0ta1ve2s3] allows for a greater emphasis on the nuances of tone and phrasing, while its use of [[K01E12Y23]3 k4ey5] creates a distinct atmosphere. This song has a running time of [T1M213] seconds, and features a forceful beat that benefits from the inclusion of [I1N2S3T4R5U6M7E8N9T0S1]. Its atypical [[T01I12M23E34_45S56I67G78N89A90T01U12R23E34]4 t5im6e 7si8gn9at0ur1e2] and fast rhythm further distinguish it from the traditions of the classic [G1E2N3R4E5] style. Despite these differences, the song's unique qualities make it a compelling listen for anyone seeking something new and exciting.</t>
  </si>
  <si>
    <t>The music, with its pitch range within [R1A2N3G4E5] [oc0ta1ve2s3], is enhanced by the unique flavor that the [[K01E12Y23]3 k4ey5] adds. With a running time of [T1M213] seconds, the song showcases a rhythm that is easy on the ears. The [I1N2S3T4R5U6M7E8N9T0S1] play an important role in creating the music's overall sound. While the [ti0me1 s2ig3na4tu5re6] employed in this song is not typical, it adds an intriguing element. Set to a moderate [te0mp1o2], this music is filled with [E1M2O3T4I5O6N7].</t>
  </si>
  <si>
    <t>['TM1_1', 'R3_0', 'I1_1']</t>
  </si>
  <si>
    <t>This song has a runtime of [T1M213] seconds and features a gentle and easy rhythm that is characterized by the vital use of [I1N2S3T4R5U6M7E8N9T0S1]. The instrumentation is integral to the overall sound of the music and plays a significant role in creating the mood and atmosphere of the piece. Without the careful use of these instruments, the song would lack its signature sound and the emotional impact that it creates in the listener. Whether it's the soft strumming of a guitar or the gentle tapping of a drum, each instrument contributes to the song's unique character and brings a sense of depth and richness to the music.</t>
  </si>
  <si>
    <t>['K1_1', 'R3_0']</t>
  </si>
  <si>
    <t>The use of the [[K01E12Y23]3 k4ey5] in this music creates a distinct atmosphere, while the rhythm of the song is very gentle and relaxing. Together, these musical elements contribute to the overall mood and feel of the piece, creating a calming and soothing experience for the listener.</t>
  </si>
  <si>
    <t>The music project evokes strong emotions through its composition. The song progresses over a specific number of bars, creating a structured and intentional rhythm. In an intentional creative decision, certain instruments have been deliberately excluded from the song. Together, these elements come together to create a powerful musical experience that is both intentional and emotionally evocative.</t>
  </si>
  <si>
    <t>['T1_1', 'K1_1', 'EM1_1', 'I1_0']</t>
  </si>
  <si>
    <t>The slow rhythm of the song, combined with its use of the [[K01E12Y23]3 k4ey5], creates a unique and resonant sound. This music is [E1M2O3T4I5O6N7] in nature, and it does not incorporate [I1N2S3T4R5U6M7E8N9T0S1] into its instrumentation.</t>
  </si>
  <si>
    <t>['P4_1', 'TS1_1', 'I1_1', 'T1_1', 'EM1_1']</t>
  </si>
  <si>
    <t>The music has a distinctive character, emphasizing its emotional depth, due to its pitch range of [R1A2N3G4E5] [oc0ta1ve2s3]. It follows a [T1I2M3E4_5S6I7G8N9A0T1U2R3E4] meter and employs [I1N2S3T4R5U6M7E8N9T0S1] in the performance. The song moves gently and is characterized by [E1M2O3T4I5O6N7] in nature. Overall, the combination of pitch range, meter, instrumentation, and emotional expression creates a unique and captivating musical experience.</t>
  </si>
  <si>
    <t>The use of the [[K01E12Y23]3 k4ey5] in this music creates a rich and dynamic sonic palette that is further enhanced by the highly vigorous rhythm in the song. Together, these elements contribute to an energetic and engaging musical experience that captivates listeners and showcases the artistic talent of the composer and performers involved. Whether enjoyed live or through a recording, this music is sure to leave a lasting impression on anyone who experiences it.</t>
  </si>
  <si>
    <t>['S4_0', 'TS1_1']</t>
  </si>
  <si>
    <t>The song does not have the defining characteristics of [G1E2N3R4E5] style, but the music follows a [T1I2M3E4_5S6I7G8N9A0T1U2R3E4] meter. Despite its adherence to the specific meter, it lacks the distinctive elements that would categorize it as [G1E2N3R4E5].</t>
  </si>
  <si>
    <t>The use of a specific pitch range of [R1A2N3G4E5] [oc0ta1ve2s3] creates a cohesive and unified sound throughout the musical piece, while the [[K01E12Y23]3 k4ey5] gives this music a special emotional quality. The song plays for [T1M213] seconds and features a very powerful and driving beat. [I1N2S3T4R5U6M7E8N9T0S1] are not a part of the instrumentation in this song, which is characterized by a slow-paced [te0mp1o2]. Additionally, [T1I2M3E4_5S6I7G8N9A0T1U2R3E4] is the [ti0me1 s2ig3na4tu5re6] of the music, and the composition is steeped in the traditions of [G1E2N3R4E5] style.</t>
  </si>
  <si>
    <t>The [G1E2N3R4E5] song is a prime example of a fast-paced track that emphasizes tone and phrasing nuances through its limited pitch range of [R1A2N3G4E5] [oc0ta1ve2s3]. The music's distinct atmosphere is created by the use of the [[K01E12Y23]3 k4ey5], while its duration spans [T1M213] seconds and its [te0mp1o2] falls within the middle range. To fully capture the essence of the song, [I1N2S3T4R5U6M7E8N9T0S1] should be included in the composition, and the meter of the music is set in [T1I2M3E4_5S6I7G8N9A0T1U2R3E4]. Overall, the song showcases how effective limitations can be in emphasizing the finer details of a musical piece, creating a unique atmosphere that immerses the listener in its sound.</t>
  </si>
  <si>
    <t>The music in question spans approximately [[N01U12M23_34B45A56R67S78]8 b9ar0s1] and the use of [I1N2S3T4R5U6M7E8N9T0S1] is crucial to its overall sound. Without these instruments, the song would likely lose its unique character and impact. Thus, it is safe to say that the inclusion of [I1N2S3T4R5U6M7E8N9T0S1] is vital to the music's composition and successful execution. The way the instruments are utilized within the [[N01U12M23_34B45A56R67S78]8 b9ar0s1] is also likely to play a significant role in the song's emotional impact and ability to resonate with listeners.</t>
  </si>
  <si>
    <t>The music, which has a limited pitch range of [R1A2N3G4E5] [oc0ta1ve2s3], allows for a greater emphasis on the nuances of tone and phrasing. The [ti0me1 s2ig3na4tu5re6] of the music is [T1I2M3E4_5S6I7G8N9A0T1U2R3E4]. With this [ti0me1 s2ig3na4tu5re6] and the constrained pitch range, the music can focus on subtle variations in tone and phrasing to convey its emotional depth. By prioritizing these nuances over technical complexity, the music creates a unique and expressive listening experience.</t>
  </si>
  <si>
    <t>This song plays for TM1 seconds and its [ti0me1 s2ig3na4tu5re6] is not standard. Despite not following a typical [ti0me1 s2ig3na4tu5re6], the song still manages to captivate listeners with its unique rhythm and melody. The unusual [ti0me1 s2ig3na4tu5re6] adds an element of intrigue and unpredictability to the music, making it stand out from more conventional songs. Whether intentional or not, the deviation from standard [ti0me1 s2ig3na4tu5re6]s is just one of the many ways in which this song showcases the creativity and artistry of its creators.</t>
  </si>
  <si>
    <t>The musical piece is a unique and resonant composition that showcases a pitch range within [R1A2N3G4E5] [oc0ta1ve2s3] and uses the [[K01E12Y23]3 k4ey5]. This track is [T1M213] seconds in length and progresses over [[N01U12M23_34B45A56R67S78]8 b9ar0s1] with a [ti0me1 s2ig3na4tu5re6 o7f 8[T91I02M13E24_35S46I57G68N79A80T91U02R13E24]3]. The rhythm in this song is highly vigorous and fast, but interestingly, it doesn't feature any [I1N2S3T4R5U6M7E8N9T0S1]. The music is characterized by [E1M2O3T4I5O6N7], which adds depth to the overall composition.</t>
  </si>
  <si>
    <t>['P4_1', 'K1_1', 'B1_1']</t>
  </si>
  <si>
    <t>The music's limited pitch range of [R1A2N3G4E5] [oc0ta1ve2s3] provides an opportunity to emphasize the nuances of tone and phrasing, while the [[K01E12Y23]3 k4ey5] lends a distinctive emotional quality to the composition. Additionally, the song spans approximately [[N01U12M23_34B45A56R67S78]8 b9ar0s1], providing ample room for development and variation within its musical structure. Together, these elements contribute to the overall character and impact of the music.</t>
  </si>
  <si>
    <t>The use of a specific pitch range of [R1A2N3G4E5] [oc0ta1ve2s3] creates a cohesive and unified sound throughout the musical piece, while the music's use of [[K01E12Y23]3 k4ey5] creates a distinct atmosphere. With a duration of [T1M213] seconds, the track captivates listeners with an invigorating rhythm. Its arrangement intentionally omits the use of [I1N2S3T4R5U6M7E8N9T0S1], and it follows the [[T01I12M23E34_45S56I67G78N89A90T01U12R23E34]4 t5im6e 7si8gn9at0ur1e2]. Despite being characterized as sluggish, the music evokes [E1M2O3T4I5O6N7].</t>
  </si>
  <si>
    <t>['P4_1', 'K1_1', 'R3_0']</t>
  </si>
  <si>
    <t>The music's compact pitch range, spanning [R1A2N3G4E5] [oc0ta1ve2s3], contributes to a focused and impactful musical performance. Furthermore, the use of the [[K01E12Y23]3 k4ey5] creates a distinct atmosphere, adding to the overall effect. Additionally, the rhythm in this song is very easy on the ears, further enhancing the listening experience. All of these elements come together to create a cohesive and enjoyable musical piece.</t>
  </si>
  <si>
    <t>['P4_1', 'TM1_1', 'R3_0', 'TS1_1']</t>
  </si>
  <si>
    <t>The pitch range of [R1A2N3G4E5] [oc0ta1ve2s3] contributes to the distinctive character of the music and emphasizes its emotional depth. The running time of the song is [T1M213] seconds, while the rhythm is very gentle and relaxing. The meter of the music is [T1I2M3E4_5S6I7G8N9A0T1U2R3E4]. Overall, the combination of these elements creates a unique and emotionally engaging musical experience.</t>
  </si>
  <si>
    <t>['P4_1', 'K1_1', 'TM1_1', 'R3_2', 'TS1_o']</t>
  </si>
  <si>
    <t>The music's limited pitch range of [R1A2N3G4E5] [oc0ta1ve2s3] allows for a greater emphasis on the nuances of tone and phrasing, while the [[K01E12Y23]3 k4ey5] adds a unique flavor to this music. The song, [T1M213] seconds in length, features a moderate beat and an atypical [ti0me1 s2ig3na4tu5re6].</t>
  </si>
  <si>
    <t>['P4_1', 'K1_1', 'TM1_1', 'R3_0', 'I1_1', 'TS1_1', 'T1_2', 'S4_0', 'S2_1', 'B1_1']</t>
  </si>
  <si>
    <t>The pitch range of [R1A2N3G4E5] [oc0ta1ve2s3] adds a distinctive character to the music, emphasizing its emotional depth, while the use of [[K01E12Y23]3 k4ey5] conveys a unique and resonant sound. With a runtime of [T1M213] seconds, the rhythm in this song is very easy on the ears, complemented by the [I1N2S3T4R5U6M7E8N9T0S1] that enhance the musical composition. The meter of the music is [T1I2M3E4_5S6I7G8N9A0T1U2R3E4], and it is performed at a moderate speed. This music defies the typical characteristics of the [G1E2N3R4E5] genre and instead pays homage to [A1R2T3I4S5T6], spanning [[N01U12M23_34B45A56R67S78]8 b9ar0s1] throughout the song.</t>
  </si>
  <si>
    <t>The choice of [[K01E12Y23]3 k4ey5] in this [T1M213]-second-long song creates a captivating and memorable experience for the listener. The [ke0y1] selection plays a significant role in setting the overall mood and emotional tone of the music. By using a particular [ke0y1], the composer can evoke different feelings and sensations in the listener, ranging from excitement and joy to sadness and melancholy. Therefore, the careful consideration of the [ke0y1] choice is essential in creating a powerful musical experience that resonates with the audience.</t>
  </si>
  <si>
    <t>['P4_1', 'TM1_1', 'I1_0', 'T1_1', 'EM1_1']</t>
  </si>
  <si>
    <t>The music in this song conveys a distinct emotional depth, emphasized by the pitch range of [R1A2N3G4E5] [oc0ta1ve2s3]. The slow rhythm and deliberate exclusion of [I1N2S3T4R5U6M7E8N9T0S1] contribute to its unique character. The song plays for [T1M213] seconds, allowing for a full expression of the conveyed emotion. Overall, the combination of these elements results in a powerful and impactful musical experience.</t>
  </si>
  <si>
    <t>It has a calming effect on me. The soothing melody makes me feel relaxed and at peace. The slow [te0mp1o2] and gentle instrumentation contribute to the tranquil atmosphere of the music. Overall, listening to this song is a wonderful way to unwind and find a moment of serenity amidst the busyness of daily life.</t>
  </si>
  <si>
    <t>['T1_1', 'I1_1']</t>
  </si>
  <si>
    <t>The low-[te0mp1o2] music is brought to life through the use of [I1N2S3T4R5U6M7E8N9T0S1].</t>
  </si>
  <si>
    <t>['P4_1', 'K1_1', 'TM1_1', 'I1_1', 'T1_0']</t>
  </si>
  <si>
    <t>The compact pitch range of [R1A2N3G4E5] [oc0ta1ve2s3] results in a focused and impactful musical performance, while the [[K01E12Y23]3 k4ey5] adds a unique flavor to this music. The track lasts for [T1M213] seconds, during which [I1N2S3T4R5U6M7E8N9T0S1] play an important role, contributing to the song's quick beat.</t>
  </si>
  <si>
    <t>['P4_1', 'K1_1', 'TM1_1', 'TS1_o', 'I1_1', 'B1_1']</t>
  </si>
  <si>
    <t>This music offers a diverse and dynamic listening experience with a pitch range spanning [R1A2N3G4E5] [oc0ta1ve2s3]. Its captivating and memorable experience is due to the choice of [[K01E12Y23]3 k4ey5]. The song's running time is [T1M213] seconds, and its [ti0me1 s2ig3na4tu5re6] is not typical, featuring [T1I2M3E4_5S6I7G8N9A0T1U2R3E4]. The musical performance employs [I1N2S3T4R5U6M7E8N9T0S1], and there are [[N01U12M23_34B45A56R67S78]8 b9ar0s1] to count in this song.</t>
  </si>
  <si>
    <t>['P4_1', 'K1_1', 'TM1_1', 'R3_2', 'I1_0', 'TS1_o', 'T1_0', 'S4_1', 'B1_1']</t>
  </si>
  <si>
    <t>The music's limited pitch range of [R1A2N3G4E5] [oc0ta1ve2s3] allows for a greater emphasis on the nuances of tone and phrasing, while the [[K01E12Y23]3 k4ey5] adds a unique flavor to this music. With a length of [T1M213] seconds, the [te0mp1o2] of this song is moderate, and [I1N2S3T4R5U6M7E8N9T0S1] are not a part of the instrumentation. The [ti0me1 s2ig3na4tu5re6] used in this song is unusual, [T1I2M3E4_5S6I7G8N9A0T1U2R3E4], as the song moves quickly, showcasing a true representation of the [G1E2N3R4E5] genre. Throughout the song, listeners can enjoy [[N01U12M23_34B45A56R67S78]8 b9ar0s1].</t>
  </si>
  <si>
    <t>['P4_1', 'K1_1', 'TM1_1', 'R3_0', 'I1_0', 'TS1_1', 'T1_0', 'S4_0']</t>
  </si>
  <si>
    <t>The compact pitch range of [R1A2N3G4E5] [oc0ta1ve2s3] results in a focused and impactful musical performance, enhanced by the [[K01E12Y23]3 k4ey5] which provides a powerful and memorable sound. Clocking in at [T1M213] seconds, this song captivates with its gentle and relaxing rhythm. Deliberately excluding [I1N2S3T4R5U6M7E8N9T0S1], the music unfolds within [T1I2M3E4_5S6I7G8N9A0T1U2R3E4] and maintains a quick [te0mp1o2]. Breaking away from the traditions of the classic [G1E2N3R4E5] style, the song carves its own unique path.</t>
  </si>
  <si>
    <t>This music's pitch range is within [R1A2N3G4E5] [oc0ta1ve2s3], and its use of the [[K01E12Y23]3 k4ey5] creates a distinct atmosphere. The track has a duration of [T1M213] seconds, with a very rapid [te0mp1o2]. In this song, you won't hear any [I1N2S3T4R5U6M7E8N9T0S1], and the [ti0me1 s2ig3na4tu5re6] is not standard, set to [T1I2M3E4_5S6I7G8N9A0T1U2R3E4]. Despite the unconventional elements, the song's pace is moderate, and the music is imbued with [E1M2O3T4I5O6N7].</t>
  </si>
  <si>
    <t>The choice of [[K01E12Y23]3 k4ey5] in this music creates a captivating and memorable experience for the listener. Additionally, the track has a duration of [T1M213] seconds, further enhancing the impact of the musical composition. The combination of the carefully selected [ke0y1] and the length of the track work together to create a unique and powerful listening experience. Whether enjoyed on its own or as part of a larger musical production, this track is sure to leave a lasting impression on its audience.</t>
  </si>
  <si>
    <t>['T1_2', 'R3_2']</t>
  </si>
  <si>
    <t>This song is played at a moderate rate with a rhythm that is not too fast or too slow.</t>
  </si>
  <si>
    <t>['T1_0', 'B1_1', 'R3_1']</t>
  </si>
  <si>
    <t>This song has a brisk [te0mp1o2] and progresses through [[N01U12M23_34B45A56R67S78]8 b9ar0s1], with the [te0mp1o2] remaining intense throughout.</t>
  </si>
  <si>
    <t>['P4_1', 'K1_1', 'TM1_1', 'R3_0', 'I1_1', 'TS1_1', 'T1_0', 'EM1_1']</t>
  </si>
  <si>
    <t>The compact pitch range of [R1A2N3G4E5] [oc0ta1ve2s3] results in a focused and impactful musical performance, enhanced by the unique flavor added by the [[K01E12Y23]3 k4ey5]. Lasting for [T1M213] seconds, this song captivates with its tranquil and peaceful rhythm. The vital use of [I1N2S3T4R5U6M7E8N9T0S1] further enhances the music, which is in [T1I2M3E4_5S6I7G8N9A0T1U2R3E4] and played at a swift pace, ultimately characterized by [E1M2O3T4I5O6N7].</t>
  </si>
  <si>
    <t>['I4_1', 'P4_1', 'T1_2', 'TM1_1']</t>
  </si>
  <si>
    <t>The melody track in this musical piece primarily relies on the use of [I1N2S3T4R5U6M7E8N9T0]. This is achieved through the use of a specific pitch range of [R1A2N3G4E5] [oc0ta1ve2s3], which creates a cohesive and unified sound. The rhythm of the song is moderate and adds to the overall feel of the track. The length of the track is [T1M213] seconds, providing enough time for the melody to develop and showcase the instrumental prowess of the performer.</t>
  </si>
  <si>
    <t>This music's pitch range of [R1A2N3G4E5] [oc0ta1ve2s3] offers a unique and memorable listening experience, while the [[K01E12Y23]3 k4ey5] provides a powerful and memorable sound. With a length of [T1M213] seconds, the track showcases a soft and smooth [te0mp1o2], without featuring [I1N2S3T4R5U6M7E8N9T0S1]. It carries a [ti0me1 s2ig3na4tu5re6 o7f 8[T91I02M13E24_35S46I57G68N79A80T91U02R13E24]3] and is performed at a rapid pace, making it a perfect example of the captivating [G1E2N3R4E5] sound.</t>
  </si>
  <si>
    <t>['P4_1', 'R3_2', 'S4_0']</t>
  </si>
  <si>
    <t>The specific pitch range of [R1A2N3G4E5] [oc0ta1ve2s3] used in this musical piece creates a cohesive and unified sound that permeates throughout. The song maintains a consistent and moderate beat, adding to its overall sense of coherence. However, despite these features, the composition does not adhere to the usual musical conventions of [G1E2N3R4E5] style. As a result, it presents a unique and distinctive sound that sets it apart from other pieces in the genre.</t>
  </si>
  <si>
    <t>['T1_1', 'EM1_1', 'TM1_1']</t>
  </si>
  <si>
    <t>The music being played at a low [te0mp1o2] is defined by a strong emotional quality. Lasting for a duration of [T1M213] seconds, the song evokes a powerful and distinct feeling through its deliberate pace.</t>
  </si>
  <si>
    <t>The use of the [[K01E12Y23]3 k4ey5] in this music creates a rich and dynamic sonic palette that captures the listener's attention. However, the [ti0me1 s2ig3na4tu5re6] of the song is not regular, adding to its complexity and intrigue. The unconventional [ti0me1 s2ig3na4tu5re6] adds a unique quality to the music, challenging the listener's expectations and inviting them to immerse themselves in the sonic landscape. Overall, the combination of the unusual [ti0me1 s2ig3na4tu5re6] and the expressive use of the [[K01E12Y23]3 k4ey5] results in a captivating and memorable musical experience.</t>
  </si>
  <si>
    <t>['T1_1', 'TS1_1']</t>
  </si>
  <si>
    <t>The song has a slow-paced feel to it and the music follows a specific [ti0me1 s2ig3na4tu5re6] meter.</t>
  </si>
  <si>
    <t>['I4_0', 'TM1_1', 'I1_0']</t>
  </si>
  <si>
    <t>The melody track, which is [T1M213] seconds in length, does not revolve around the sound of [I1N2S3T4R5U6M7E8N9T0]. In fact, this song has deliberately chosen not to include [I1N2S3T4R5U6M7E8N9T0S1] in its arrangement.</t>
  </si>
  <si>
    <t>This music's pitch range of [R1A2N3G4E5] [oc0ta1ve2s3] offers a unique and memorable listening experience, while the [[K01E12Y23]3 k4ey5] gives it a special emotional quality. The song lasts [T1M213] seconds and features a very powerful and driving beat. Enriched by [I1N2S3T4R5U6M7E8N9T0S1], the music is characterized by a [ti0me1 s2ig3na4tu5re6 o7f 8[T91I02M13E24_35S46I57G68N79A80T91U02R13E24]3] and a gentle [te0mp1o2]. Despite these elements, it is not evocative of the classic [G1E2N3R4E5] sound.</t>
  </si>
  <si>
    <t>['P4_1', 'S4_0', 'R3_0', 'I1_1']</t>
  </si>
  <si>
    <t>The song with a compact pitch range of [R1A2N3G4E5] [oc0ta1ve2s3] deviates from the typical [G1E2N3R4E5] sound and results in a focused and impactful musical performance. Despite its departure from the norm, the beat in this song is very gentle and calming, making for a truly unique listening experience. To fully capture the essence of the piece, [I1N2S3T4R5U6M7E8N9T0S1] should be included in the music, allowing for a full and rich sound.</t>
  </si>
  <si>
    <t>['P4_1', 'T1_1', 'EM1_1', 'TM1_1']</t>
  </si>
  <si>
    <t>In this musical piece, the use of a specific pitch range of [R1A2N3G4E5] [oc0ta1ve2s3] creates a cohesive and unified sound that is maintained throughout the duration of the song, which lasts [T1M213] seconds. The gentle pace at which the song is played further reinforces this sense of cohesion. The music itself is characterized by [E1M2O3T4I5O6N7], which is conveyed through the combination of the chosen pitch range and [te0mp1o2]. Overall, the result is a carefully crafted and emotive musical composition that is marked by its consistent and deliberate use of pitch and rhythm.</t>
  </si>
  <si>
    <t>The use of the [[K01E12Y23]3 k4ey5] in this music is noteworthy for the unique atmosphere it creates.</t>
  </si>
  <si>
    <t>The music is a prime example of [G1E2N3R4E5] style. This particular genre is characterized by specific musical elements, such as instrumentation, rhythms, and melodies. Many musicians have contributed to the development and evolution of this genre, which has become increasingly popular over the years. Fans of this music appreciate its unique sound and often attend concerts and festivals to experience it live. The genre has also influenced other styles of music and has become an important part of the music industry.</t>
  </si>
  <si>
    <t>['P4_1', 'K1_1', 'TM1_1', 'R3_1', 'I1_0', 'B1_1']</t>
  </si>
  <si>
    <t>With a pitch range spanning [R1A2N3G4E5] [oc0ta1ve2s3], this music offers a diverse and dynamic listening experience composed in the [[K01E12Y23]3 k4ey5]. The running time of the song is [T1M213] seconds, featuring a pronounced rhythm and excluding any [I1N2S3T4R5U6M7E8N9T0S1]. The composition consists of [[N01U12M23_34B45A56R67S78]8 b9ar0s1].</t>
  </si>
  <si>
    <t>The music features a [T1I2M3E4_5S6I7G8N9A0T1U2R3E4] meter. This means that the rhythm of the music is organized around a specific pattern of strong and weak beats. The [ti0me1 s2ig3na4tu5re6] indicates the number of beats in each measure and which note value receives one beat. For example, a common [ti0me1 s2ig3na4tu5re6] is 4/4, which means there are four beats per measure, and the quarter note receives one beat. Other common [ti0me1 s2ig3na4tu5re6]s include 3/4, which has three beats per measure, and 6/8, which has six beats per measure, with the eighth note receiving one beat. Understanding the [ti0me1 s2ig3na4tu5re6] is important for musicians when learning and performing music, as it helps to establish the underlying rhythmic structure.</t>
  </si>
  <si>
    <t>The term "[ti0me1 s2ig3na4tu5re6]" refers to the meter of the music. In music notation, it appears as a fraction-like symbol at the beginning of a piece of sheet music, indicating the number of beats in each measure and the type of note that receives one beat. The [ti0me1 s2ig3na4tu5re6] is a crucial aspect of musical composition and performance, as it helps musicians stay in sync with one another and create a cohesive and rhythmic sound. It is also an essential tool for music analysis, allowing listeners to understand and appreciate the underlying structure and rhythm of a piece.</t>
  </si>
  <si>
    <t>['K1_1', 'TM1_1', 'S4_1']</t>
  </si>
  <si>
    <t>The music in question exemplifies the [G1E2N3R4E5] genre and creates a distinct atmosphere through its use of the [[K01E12Y23]3 k4ey5]. With a running time of [T1M213] seconds, this music offers a quintessential experience of the genre, showcasing the stylistic elements that make it unique and captivating. Whether you're a fan of this particular genre or simply enjoy music that immerses you in a certain mood or vibe, this song is a must-listen for anyone looking to explore the diverse world of music.</t>
  </si>
  <si>
    <t>['K1_1', 'B1_1', 'I1_1']</t>
  </si>
  <si>
    <t>The music's use of [[K01E12Y23]3 k4ey5] creates a rich and dynamic sonic palette, which is further enriched by [I1N2S3T4R5U6M7E8N9T0S1]. This musical piece consists of [[N01U12M23_34B45A56R67S78]8 b9ar0s1], allowing for an ample amount of musical development and progression.</t>
  </si>
  <si>
    <t>The compact pitch range of [R1A2N3G4E5] [oc0ta1ve2s3] results in a focused and impactful musical performance, complemented by the music's use of [[K01E12Y23]3 k4ey5], which creates a rich and dynamic sonic palette. With a running time of [T1M213] seconds, this song captivates with its forceful beat, where [I1N2S3T4R5U6M7E8N9T0S1] play an important role in shaping the overall sound. Breaking away from convention, the [ti0me1 s2ig3na4tu5re6] [T1I2M3E4_5S6I7G8N9A0T1U2R3E4] adds a unique touch to the composition. With its quick [te0mp1o2], this music conveys [E1M2O3T4I5O6N7], leaving a lasting impression on listeners.</t>
  </si>
  <si>
    <t>['P4_1', 'K1_1', 'TM1_1', 'R3_0', 'I1_0', 'TS1_o', 'T1_2', 'S4_0', 'B1_1']</t>
  </si>
  <si>
    <t>This captivating and memorable music, devoid of instruments, is played at a moderate pace with a soft and smooth [te0mp1o2]. Its pitch range is within [R1A2N3G4E5] [oc0ta1ve2s3], and it is composed in the [ke0y1] of [K1E2Y3]. The song's [ti0me1 s2ig3na4tu5re6], [T1I2M3E4_5S6I7G8N9A0T1U2R3E4], is out of the norm, challenging the usual musical conventions of [G1E2N3R4E5] style. With a playtime of [T1M213] seconds and a duration of [[N01U12M23_34B45A56R67S78]8 b9ar0s1], this song offers a unique and intriguing experience.</t>
  </si>
  <si>
    <t>['P4_1', 'R3_1', 'TS1_o', 'T1_2', 'S4_0', 'B1_1']</t>
  </si>
  <si>
    <t>The compact pitch range of [R1A2N3G4E5] [oc0ta1ve2s3] results in a focused and impactful musical performance, accompanied by a forceful beat and an unconventional [ti0me1 s2ig3na4tu5re6 o7f 8[T91I02M13E24_35S46I57G68N79A80T91U02R13E24]3]. Moving at a moderate speed, this song's distinct style deviates from the easily recognizable norms of [G1E2N3R4E5]. Comprising [[N01U12M23_34B45A56R67S78]8 b9ar0s1], the music captivates listeners with its unique composition.</t>
  </si>
  <si>
    <t>['T1_1', 'I4_1', 'K1_1', 'I1_0']</t>
  </si>
  <si>
    <t>This music is played at a low [te0mp1o2], and the signature sound of its melody track is created by [I1N2S3T4R5U6M7E8N9T0]. It conveys a unique and resonant sound with its use of [[K01E12Y23]3 k4ey5]. However, this song deliberately excludes certain instruments to create a specific atmosphere or mood.</t>
  </si>
  <si>
    <t>['P4_1', 'R3_0', 'TS1_o', 'I1_1', 'T1_1', 'EM1_1', 'B1_1']</t>
  </si>
  <si>
    <t>With a pitch range spanning [R1A2N3G4E5] [oc0ta1ve2s3], this music offers a diverse and dynamic listening experience. The rhythm in this song is very relaxing and tranquil, with a [ti0me1 s2ig3na4tu5re6] chosen that is not common [T1I2M3E4_5S6I7G8N9A0T1U2R3E4]. The music should feature [I1N2S3T4R5U6M7E8N9T0S1] and is played at a relaxed pace, filled with [E1M2O3T4I5O6N7]. It covers [[N01U12M23_34B45A56R67S78]8 b9ar0s1], providing a captivating and immersive musical journey.</t>
  </si>
  <si>
    <t>The song's running time is measured in seconds.</t>
  </si>
  <si>
    <t>['K1_1', 'TM1_1', 'TS1_o', 'I1_0', 'T1_2']</t>
  </si>
  <si>
    <t>The [ke0y1] chosen for this song gives it a special emotional quality, while its duration lasts [T1M213] seconds. The [ti0me1 s2ig3na4tu5re6] selected for this piece is not commonly used, and it is devoid of instruments. Despite lacking instrumental accompaniment, this music maintains a moderate [te0mp1o2].</t>
  </si>
  <si>
    <t>The song I'm describing has some unique features. Firstly, the [ti0me1 s2ig3na4tu5re6] chosen for this piece is non-standard. Secondly, its pitch range is within [R1A2N3G4E5] [oc0ta1ve2s3]. Finally, this song is distinct in that it is completely devoid of any accompanying instruments. Altogether, these qualities contribute to the distinctiveness and individuality of this particular piece of music.</t>
  </si>
  <si>
    <t>With a pitch range spanning [R1A2N3G4E5] [oc0ta1ve2s3], this music offers a diverse and dynamic listening experience. Its use of [[K01E12Y23]3 k4ey5] creates a distinct atmosphere, while the running time of the song is [T1M213] seconds, allowing for an immersive journey. The serene rhythm of the song complements the inclusion of [I1N2S3T4R5U6M7E8N9T0S1], enhancing its tranquil ambiance. Set in [T1I2M3E4_5S6I7G8N9A0T1U2R3E4] and with a moderate [te0mp1o2], this song is rooted in the conventions of [G1E2N3R4E5] music, providing a captivating and harmonious composition.</t>
  </si>
  <si>
    <t>['TM1_1', 'R3_0', 'TS1_o', 'T1_2', 'EM1_1']</t>
  </si>
  <si>
    <t>This song has a duration of [T1M213] seconds and a gentle rhythm, with a [ti0me1 s2ig3na4tu5re6] that is not commonly used. It has a medium [te0mp1o2] and is characterized by [E1M2O3T4I5O6N7].</t>
  </si>
  <si>
    <t>['P4_1', 'K1_1', 'R3_1', 'TS1_1', 'T1_0', 'S4_1']</t>
  </si>
  <si>
    <t>With a pitch range spanning [R1A2N3G4E5] [oc0ta1ve2s3], this music offers a diverse and dynamic listening experience, complemented by its use of [[K01E12Y23]3 k4ey5], which creates a rich and dynamic sonic palette. The rhythm in this song is very dynamic, accompanied by a meter of [T1I2M3E4_5S6I7G8N9A0T1U2R3E4], contributing to its fast-paced nature. As a prime representation of the [G1E2N3R4E5] style, this music captivates listeners with its range, tonal variation, and energetic performance.</t>
  </si>
  <si>
    <t>['P4_1', 'TM1_1', 'R3_0', 'TS1_o', 'S2_0', 'B1_1']</t>
  </si>
  <si>
    <t>With a pitch range spanning [R1A2N3G4E5] [oc0ta1ve2s3], this music offers a diverse and dynamic listening experience, running for [T1M213] seconds. The rhythm in this song is very easy-going, accompanied by a chosen [ti0me1 s2ig3na4tu5re6] that is not ordinary, [T1I2M3E4_5S6I7G8N9A0T1U2R3E4]. The song's sound is not reflective of [A1R2T3I4S5T6]'s typical style, yet it captivates with its unique composition. This song is divided into [[N01U12M23_34B45A56R67S78]8 b9ar0s1], showcasing its well-structured arrangement.</t>
  </si>
  <si>
    <t>['P4_1', 'K1_1', 'TM1_1', 'R3_1', 'I1_1', 'T1_2', 'S4_0', 'S2_1']</t>
  </si>
  <si>
    <t>This music offers a diverse and dynamic listening experience with a pitch range spanning [R1A2N3G4E5] [oc0ta1ve2s3]. It conveys a unique and resonant sound through its use of [[K01E12Y23]3 k4ey5], and it honors [A1R2T3I4S5T6]'s style. The track is [T1M213] seconds long and played at a moderate pace, with a very rapid [te0mp1o2]. The music's sound is given through the use of [I1N2S3T4R5U6M7E8N9T0S1]. Although it is not typical of the classic [G1E2N3R4E5] sound, it offers a fresh take on the genre, showcasing the artist's creativity and artistry.</t>
  </si>
  <si>
    <t>Instead, it incorporates elements of [OTHER GENRE], resulting in a unique and refreshing sound. The artist's experimentation with different genres has been well-received by both fans and critics alike.</t>
  </si>
  <si>
    <t>The use of [[K01E12Y23]3 k4ey5] in this music creates a distinct atmosphere that is further enhanced by the highly vigorous rhythm of the song. Together, these musical elements work in harmony to captivate the listener and create a memorable musical experience. The choice of [ke0y1] can greatly impact the overall mood and emotion conveyed in a piece of music, while the rhythm provides the backbone that drives the melody forward and gives it a sense of urgency and energy. When combined effectively, as is the case in this song, these elements can elevate a musical composition to new heights and leave a lasting impression on the audience.</t>
  </si>
  <si>
    <t>['P4_1', 'K1_1', 'TM1_1', 'R3_0', 'I1_1', 'TS1_1', 'T1_2', 'EM1_1']</t>
  </si>
  <si>
    <t>The musical performance of this song is focused and impactful due to its compact pitch range of [R1A2N3G4E5] [oc0ta1ve2s3]. Its powerful and memorable sound is emphasized by being in the [ke0y1] of [K1E2Y3]. The song runs for [T1M213] seconds and has a very peaceful and easy rhythm, which is achieved by utilizing [I1N2S3T4R5U6M7E8N9T0S1] in the performance. The meter of the music is [T1I2M3E4_5S6I7G8N9A0T1U2R3E4], and it moves at a moderate pace. Additionally, this music is imbued with [E1M2O3T4I5O6N7], further enhancing its overall impact on the listener.</t>
  </si>
  <si>
    <t>['T1_0', 'K1_1']</t>
  </si>
  <si>
    <t>This high-[te0mp1o2] music has a special emotional quality thanks to the [[K01E12Y23]3 k4ey5].</t>
  </si>
  <si>
    <t>['K1_1', 'TM1_1', 'R3_0', 'I1_0', 'T1_1']</t>
  </si>
  <si>
    <t>This music creates a captivating and memorable experience by using the [[K01E12Y23]3 k4ey5]. The song's duration is [T1M213] seconds and it has a sluggish [te0mp1o2], which contributes to its overall mood. Additionally, the soft and smooth [te0mp1o2] of the song sets a calming atmosphere. It is worth noting that you won't hear any [I1N2S3T4R5U6M7E8N9T0S1] in this piece, which adds to its unique character and distinguishes it from other music in its genre. Overall, the combination of these elements makes for a distinct and memorable listening experience.</t>
  </si>
  <si>
    <t>The use of a specific pitch range of [R1A2N3G4E5] [oc0ta1ve2s3] creates a cohesive and unified sound throughout the musical piece, while the music's use of [[K01E12Y23]3 k4ey5] creates a rich and dynamic sonic palette. With a running time of [T1M213] seconds, the song exhibits a lively rhythm, enriched by the inclusion of [I1N2S3T4R5U6M7E8N9T0S1]. Interestingly, the [ti0me1 s2ig3na4tu5re6] employed in this song is not typical, further adding to its unique character. Additionally, the song is performed slowly, allowing the music to project [E1M2O3T4I5O6N7].</t>
  </si>
  <si>
    <t>['R3_1', 'TS1_1', 'I1_0', 'T1_1', 'S4_1']</t>
  </si>
  <si>
    <t>The song is a classic representation of [G1E2N3R4E5] music, played slowly with a highly vigorous rhythm in [T1I2M3E4_5S6I7G8N9A0T1U2R3E4] meter. [I1N2S3T4R5U6M7E8N9T0S1] are not part of the instrumentation in this song.</t>
  </si>
  <si>
    <t>This music has a pitch range of [R1A2N3G4E5] [oc0ta1ve2s3] and uses the [[K01E12Y23]3 k4ey5], creating a rich and dynamic sonic palette. The song is [T1M213] seconds long, and it features a consistent and moderate beat. Additionally, the chosen [ti0me1 s2ig3na4tu5re6] for this song is not ordinary, as it is [T1I2M3E4_5S6I7G8N9A0T1U2R3E4].</t>
  </si>
  <si>
    <t>['P4_1', 'TS1_o', 'I1_1', 'EM1_1', 'B1_1']</t>
  </si>
  <si>
    <t>The musical piece showcases a pitch range within [R1A2N3G4E5] [oc0ta1ve2s3] and has a unique [ti0me1 s2ig3na4tu5re6 o7f 8[T91I02M13E24_35S46I57G68N79A80T91U02R13E24]3]. The [I1N2S3T4R5U6M7E8N9T0S1] add depth to the musical composition, enhancing its overall impact. Through its captivating melody and harmonies, the music projects [E1M2O3T4I5O6N7], evoking a powerful emotional response. The song spans approximately [[N01U12M23_34B45A56R67S78]8 b9ar0s1], creating a captivating and immersive listening experience.</t>
  </si>
  <si>
    <t>['K1_1', 'TM1_1', 'R3_1', 'I1_0', 'T1_1', 'B1_1']</t>
  </si>
  <si>
    <t>This music's use of the [[K01E12Y23]3 k4ey5] creates a rich and dynamic sonic palette, while the song lasts [T1M213] seconds. The rhythm in this lively song is complemented by the absence of [I1N2S3T4R5U6M7E8N9T0S1], creating a unique auditory experience. With a relaxed [te0mp1o2], the music is comprised of [[N01U12M23_34B45A56R67S78]8 b9ar0s1].</t>
  </si>
  <si>
    <t>['K1_1', 'TM1_1', 'R3_1', 'TS1_o', 'T1_1', 'B1_1']</t>
  </si>
  <si>
    <t>This music is characterized by a powerful and memorable sound, primarily due to the [[K01E12Y23]3 k4ey5] used throughout the piece. The song has a duration of [T1M213] seconds and features a dynamic rhythm that keeps the listener engaged. Interestingly, the [ti0me1 s2ig3na4tu5re6] chosen for this song is non-standard, adding to its unique quality. Despite the unusual [ti0me1 s2ig3na4tu5re6], the music has a gentle [te0mp1o2] that complements the melody. Overall, there are approximately [[N01U12M23_34B45A56R67S78]8 b9ar0s1] in this song, making it a well-structured and coherent piece of music.</t>
  </si>
  <si>
    <t>The music's limited pitch range of [R1A2N3G4E5] [oc0ta1ve2s3] allows for a greater emphasis on the nuances of tone and phrasing, and it is further enriched by [I1N2S3T4R5U6M7E8N9T0S1]. The constrained range of notes allows the musician to focus on the subtleties of expression, while the inclusion of [I1N2S3T4R5U6M7E8N9T0S1] provides additional texture and depth to the overall sound. Together, these elements create a rich musical experience that highlights the intricacies of performance and composition within the context of the piece.</t>
  </si>
  <si>
    <t>['TS1_1', 'T1_0', 'I1_1']</t>
  </si>
  <si>
    <t>The [ti0me1 s2ig3na4tu5re6] of the music, along with the instruments, play important roles in how the music is performed. The quick [te0mp1o2] of the piece, indicated by the [ti0me1 s2ig3na4tu5re6], contributes to the overall energy and feel of the music. Additionally, the instruments used in the composition greatly affect the overall sound and tone, highlighting the significance of each instrument's role in the music.</t>
  </si>
  <si>
    <t>It is not too fast or too slow, making it easy to dance to. The middle range [te0mp1o2] allows for a wide range of movements and styles, making it versatile for different types of music.</t>
  </si>
  <si>
    <t>['P4_1', 'K1_1', 'R3_0', 'TS1_o', 'EM1_1']</t>
  </si>
  <si>
    <t>The music composed in the [[K01E12Y23]3 k4ey5] with a compact pitch range of [R1A2N3G4E5] [oc0ta1ve2s3] results in a focused and impactful performance. The [te0mp1o2] of this song is laid-back, and it employs a non-standard [ti0me1 s2ig3na4tu5re6 o7f 8[T91I02M13E24_35S46I57G68N79A80T91U02R13E24]3]. The music conveys [E1M2O3T4I5O6N7] through its expression, allowing the listener to immerse themselves in the emotional depth of the music.</t>
  </si>
  <si>
    <t>['K1_1', 'TM1_1', 'R3_2', 'I1_1', 'EM1_1', 'B1_1']</t>
  </si>
  <si>
    <t>This music features the [[K01E12Y23]3 k4ey5], providing a powerful and memorable sound that is complemented by a moderate [te0mp1o2]. The length of the track is [T1M213] seconds, and it spans [[N01U12M23_34B45A56R67S78]8 b9ar0s1] in total. To achieve the desired effect, the music should feature [I1N2S3T4R5U6M7E8N9T0S1]. The overall emotion projected by the music is [E1M2O3T4I5O6N7].</t>
  </si>
  <si>
    <t>['P4_1', 'K1_1', 'TM1_1', 'R3_0', 'I1_0', 'TS1_o', 'T1_0', 'S4_1']</t>
  </si>
  <si>
    <t>This music is a perfect example of the [G1E2N3R4E5] sound, with a pitch range of [R1A2N3G4E5] [oc0ta1ve2s3] and the use of the [[K01E12Y23]3 k4ey5] to create a rich and dynamic sonic palette. Although it plays for only [T1M213] seconds, the slow and relaxing [te0mp1o2] sets the tone for the entire song. The absence of [I1N2S3T4R5U6M7E8N9T0S1] in this song adds to its unique character, as does the choice of the not-ordinary [[T01I12M23E34_45S56I67G78N89A90T01U12R23E34]4 t5im6e 7si8gn9at0ur1e2]. Despite this unconventional element, the music maintains its speedy pace throughout.</t>
  </si>
  <si>
    <t>The musical performance in [[K01E12Y23]3 k4ey5] is focused and impactful, thanks to the compact pitch range spanning [R1A2N3G4E5] [oc0ta1ve2s3]. The song has a peaceful beat and a fast rhythm, and it runs for [T1M213] seconds, devoid of any [I1N2S3T4R5U6M7E8N9T0S1]. Based on a [[T01I12M23E34_45S56I67G78N89A90T01U12R23E34]4 t5im6e 7si8gn9at0ur1e2], this song breaks away from the typical conventions of [G1E2N3R4E5] genre.</t>
  </si>
  <si>
    <t>['P4_1', 'K1_1', 'TM1_1', 'R3_0', 'I1_0', 'TS1_o', 'T1_2', 'EM1_1']</t>
  </si>
  <si>
    <t>The use of a specific pitch range of [R1A2N3G4E5] [oc0ta1ve2s3] creates a cohesive and unified sound throughout the musical piece, while the [[K01E12Y23]3 k4ey5] adds a unique flavor. Despite its atypical [T1I2M3E4_5S6I7G8N9A0T1U2R3E4], this song, which lasts [T1M213] seconds, has a very calming and soothing beat that radiates [E1M2O3T4I5O6N7]. Interestingly, [I1N2S3T4R5U6M7E8N9T0S1] are not a part of the instrumentation, yet the music is performed at a moderate speed, giving it a sense of consistency and balance. Overall, this song is a testament to the power of simplicity, as it combines various elements to produce a seamless and captivating listening experience.</t>
  </si>
  <si>
    <t>['P4_1', 'K1_1', 'TM1_1', 'TS1_1', 'I1_1']</t>
  </si>
  <si>
    <t>The music in question features several notable elements that contribute to its overall sound and atmosphere. One such element is the specific pitch range of [R1A2N3G4E5] [oc0ta1ve2s3], which is utilized throughout the musical piece to create a cohesive and unified sound. Additionally, the use of [[K01E12Y23]3 k4ey5] lends the music a unique and resonant quality, further contributing to its overall impact. This song has a duration of [T1M213] seconds and is played in a [T1I2M3E4_5S6I7G8N9A0T1U2R3E4] meter, adding further structure and depth to the composition. Finally, the music is brought to life through the use of [I1N2S3T4R5U6M7E8N9T0S1], which play a crucial role in shaping the overall sound and feel of the piece.</t>
  </si>
  <si>
    <t>['P4_1', 'K1_1', 'TM1_1', 'R3_2', 'I1_1', 'TS1_o', 'T1_0', 'S4_0', 'B1_1']</t>
  </si>
  <si>
    <t>The musical piece showcases a pitch range within [R1A2N3G4E5] [oc0ta1ve2s3] and utilizes [I1N2S3T4R5U6M7E8N9T0S1] in the musical performance. With its use of [[K01E12Y23]3 k4ey5], this music conveys a unique and resonant sound. The song's running time is [T1M213] seconds, and it features [[N01U12M23_34B45A56R67S78]8 b9ar0s1] in its composition. The rhythm of this song is relaxed and moderate, while its [ti0me1 s2ig3na4tu5re6] [T1I2M3E4_5S6I7G8N9A0T1U2R3E4] is not commonly found. Despite being fast-paced, this music is not representative of the usual [G1E2N3R4E5] sound.</t>
  </si>
  <si>
    <t>['P4_1', 'K1_1', 'TM1_1', 'R3_0', 'I1_1', 'TS1_1', 'T1_0', 'S4_0', 'B1_1']</t>
  </si>
  <si>
    <t>The pitch range of [R1A2N3G4E5] [oc0ta1ve2s3] adds a distinctive character to the music, emphasizing its emotional depth. Additionally, the choice of [[K01E12Y23]3 k4ey5] results in a captivating and memorable experience. With a running time of [T1M213] seconds, this song showcases a very smooth and relaxing beat. The use of [I1N2S3T4R5U6M7E8N9T0S1] is vital to the music, while the incorporation of the [[T01I12M23E34_45S56I67G78N89A90T01U12R23E34]4 t5im6e 7si8gn9at0ur1e2] and a brisk [te0mp1o2] further enhance its composition. Not rooted in the traditions of the classic [G1E2N3R4E5] style, this music stands out with approximately [[N01U12M23_34B45A56R67S78]8 b9ar0s1] that contribute to its unique and refreshing appeal.</t>
  </si>
  <si>
    <t>The musical piece is composed in the [[K01E12Y23]3 k4ey5] and uses a specific pitch range of [R1A2N3G4E5] [oc0ta1ve2s3], resulting in a cohesive and unified sound throughout the song. The rhythm in this lively composition is played at a slow [te0mp1o2] and follows a meter of [T1I2M3E4_5S6I7G8N9A0T1U2R3E4] with a structure of [[N01U12M23_34B45A56R67S78]8 b9ar0s1]. Although the composition does not involve the use of [I1N2S3T4R5U6M7E8N9T0S1], the music projects [E1M2O3T4I5O6N7] and has a duration of [T1M213] seconds.</t>
  </si>
  <si>
    <t>['S2_1', 'TS1_1']</t>
  </si>
  <si>
    <t>[A1R2T3I4S5T6]'s compositions can be heard echoing through the music, which follows a meter of [T1I2M3E4_5S6I7G8N9A0T1U2R3E4]. The combination of the familiar sound and the rhythmic pattern creates a cohesive and captivating listening experience.</t>
  </si>
  <si>
    <t>This musical piece utilizes a specific pitch range of [R1A2N3G4E5] [oc0ta1ve2s3] to create a cohesive and unified sound that is maintained throughout the entire song. The [[K01E12Y23]3 k4ey5] is also employed, which contributes to the creation of a distinct atmosphere. At [T1M213] seconds long, the song is a well-crafted composition that doesn't feel rushed or too slow in [te0mp1o2]. The inclusion of [I1N2S3T4R5U6M7E8N9T0S1] adds to the overall character of the music. The [ti0me1 s2ig3na4tu5re6] of the piece is [T1I2M3E4_5S6I7G8N9A0T1U2R3E4], and the quick beat maintains a sense of energy and momentum. In character, the music is unmistakably [G1E2N3R4E5], embodying all the [ke0y1] features that make it identifiable as such.</t>
  </si>
  <si>
    <t>['P4_1', 'K1_1', 'TM1_1', 'R3_2', 'I1_1', 'TS1_o', 'T1_0', 'S4_1']</t>
  </si>
  <si>
    <t>This music offers a diverse and dynamic listening experience with a pitch range spanning [R1A2N3G4E5] [oc0ta1ve2s3]. The use of [[K01E12Y23]3 k4ey5] creates a rich and dynamic sonic palette that is rooted in the conventions of [G1E2N3R4E5] music. The rhythm of the song is comfortably moderate, and it plays for [T1M213] seconds with a fast-paced beat. The musical performance employs [I1N2S3T4R5U6M7E8N9T0S1] and has an out of the ordinary [[T01I12M23E34_45S56I67G78N89A90T01U12R23E34]4 t5im6e 7si8gn9at0ur1e2], making it a unique and interesting musical composition.</t>
  </si>
  <si>
    <t>['P4_1', 'K1_1', 'R3_0', 'TS1_o', 'I1_1', 'T1_2', 'B1_1']</t>
  </si>
  <si>
    <t>The music in question offers a unique and memorable listening experience due to its pitch range of [R1A2N3G4E5] [oc0ta1ve2s3]. The use of the [[K01E12Y23]3 k4ey5] provides a powerful and lasting impression, while the peaceful and easy rhythm of the song helps to create a soothing atmosphere. The chosen [ti0me1 s2ig3na4tu5re6 o7f 8[T91I02M13E24_35S46I57G68N79A80T91U02R13E24]3] is not ordinary, which adds to the song's unique character. The musical composition is enhanced by the use of [I1N2S3T4R5U6M7E8N9T0S1], which contribute to the overall sound and feel of the music. With a moderate pace and a total of [[N01U12M23_34B45A56R67S78]8 b9ar0s1], this music is an intriguing and captivating piece that is sure to delight and entertain listeners.</t>
  </si>
  <si>
    <t>['P4_1', 'T1_1', 'B1_1', 'I1_0']</t>
  </si>
  <si>
    <t>The music offers a unique and memorable listening experience with its pitch range of [R1A2N3G4E5] [oc0ta1ve2s3]. It is played at a low [te0mp1o2], and its length is determined by [[N01U12M23_34B45A56R67S78]8 b9ar0s1]. In this song, you won't hear any [I1N2S3T4R5U6M7E8N9T0S1], which adds to its distinctive quality.</t>
  </si>
  <si>
    <t>The [ti0me1 s2ig3na4tu5re6] of this song is not usual, which means that it deviates from the standard rhythmic patterns commonly used in music. Time signature is an important element of musical notation that indicates the number of beats in each measure and the type of note that receives one beat. Unusual [ti0me1 s2ig3na4tu5re6]s can create unique and complex rhythmic structures, which can be challenging for musicians to play and listeners to follow. However, they can also add interest and depth to a piece of music, making it stand out from more traditional compositions.</t>
  </si>
  <si>
    <t>It is energetic and upbeat, with a [te0mp1o2] that is quick and lively. The melody is catchy, and the rhythm is infectious. As you listen to it, you can feel your heart rate increase and your body start to move to the beat. This music is perfect for dancing, exercising, or just getting pumped up for the day ahead. Whether you're a fan of pop, rock, or electronic music, this fast-paced and dynamic sound is sure to get you moving and keep you energized.</t>
  </si>
  <si>
    <t>The pitch range of the music is within [R1A2N3G4E5] [oc0ta1ve2s3], and the use of [I1N2S3T4R5U6M7E8N9T0S1] is vital to the music. Together, these elements create a unique sound that is an integral part of the music's composition. The range of pitch allows for variation in melody and harmony, while the choice of instruments can provide texture, rhythm, and tone. Without these components, the music would lack the depth and complexity that makes it so engaging and enjoyable to listen to. In short, the pitch range and instruments used in the music are both essential elements that contribute to the overall quality and character of the composition.</t>
  </si>
  <si>
    <t>['P4_1', 'K1_1', 'TM1_1', 'R3_0', 'I1_1', 'TS1_o', 'T1_0', 'EM1_1']</t>
  </si>
  <si>
    <t>The pitch range of [R1A2N3G4E5] [oc0ta1ve2s3] in this [T1M213]-second song adds a distinctive character, emphasizing its emotional depth. The [[K01E12Y23]3 k4ey5] contributes to the powerful and memorable sound of the music. The gentle and calming beat, accompanied by [I1N2S3T4R5U6M7E8N9T0S1], creates a unique atmosphere. The [ti0me1 s2ig3na4tu5re6] of the song is not usual, marked by [T1I2M3E4_5S6I7G8N9A0T1U2R3E4]. Despite being played at a fast [te0mp1o2], the music successfully expresses [E1M2O3T4I5O6N7].</t>
  </si>
  <si>
    <t>['P4_1', 'K1_1', 'TM1_1', 'R3_1', 'I1_1', 'TS1_1', 'T1_0', 'S4_0']</t>
  </si>
  <si>
    <t>This music offers a diverse and dynamic listening experience with a pitch range spanning [R1A2N3G4E5] [oc0ta1ve2s3]. The [[K01E12Y23]3 k4ey5] gives the music a special emotional quality, while its rapid [te0mp1o2] keeps it lively and energetic throughout its [T1M213]-second run time. The music is brought to life through the use of [I1N2S3T4R5U6M7E8N9T0S1] and its [[T01I12M23E34_45S56I67G78N89A90T01U12R23E34]4 t5im6e 7si8gn9at0ur1e2]. Despite its quick [te0mp1o2], this music is not a typical representation of the classic [G1E2N3R4E5] sound, making it a unique and refreshing listening experience.</t>
  </si>
  <si>
    <t>['P4_1', 'TM1_1', 'R1_1', 'I1_1', 'T1_0', 'S4_1']</t>
  </si>
  <si>
    <t>With a pitch range spanning [R1A2N3G4E5] [oc0ta1ve2s3], this music offers a diverse and dynamic listening experience that is firmly rooted in the traditions of [G1E2N3R4E5] music. The song has a runtime of [T1M213] seconds and is played at a quick pace, featuring an energetic [te0mp1o2] that makes it great for dancing. The musical composition is enhanced by the addition of [I1N2S3T4R5U6M7E8N9T0S1], adding depth and texture to the overall sound. Whether you're listening for the first time or returning to this song, its unique blend of pitch range, [te0mp1o2], and instrumentation creates an unforgettable musical experience.</t>
  </si>
  <si>
    <t>['P4_1', 'R3_0', 'TS1_1', 'I1_1', 'EM1_1']</t>
  </si>
  <si>
    <t>The music in this song is enriched by a variety of instruments and imbued with a deep emotion. The pitch range of [R1A2N3G4E5] [oc0ta1ve2s3] adds a distinctive character, emphasizing the emotional depth of the music. With a peaceful and easy rhythm, the meter of the music is [T1I2M3E4_5S6I7G8N9A0T1U2R3E4]. Overall, this combination of musical elements creates a powerful and moving listening experience.</t>
  </si>
  <si>
    <t>The pitch range of a musical instrument refers to the range of frequencies that the instrument is capable of producing. It is usually measured in [oc0ta1ve2s3], with one [oc0ta1ve2] being the distance between two notes of the same name (e.g. C4 to C5). Depending on the type of instrument, the pitch range can vary widely, from just a few notes to several [oc0ta1ve2s3]. The exact range of a specific instrument depends on factors such as its design, size, and tuning system. However, regardless of these variables, every instrument has a maximum and minimum pitch it can produce, and its pitch range falls within this range. Therefore, the pitch range of a musical instrument can be described as being within [R1A2N3G4E5] [oc0ta1ve2s3].</t>
  </si>
  <si>
    <t>['P4_1', 'TM1_1', 'R3_2', 'TS1_1', 'B1_1']</t>
  </si>
  <si>
    <t>The musical piece is a [T1M213]-second track that showcases a pitch range within [R1A2N3G4E5] [oc0ta1ve2s3]. The rhythm of the song is moderate and consistent, with the [[T01I12M23E34_45S56I67G78N89A90T01U12R23E34]4 t5im6e 7si8gn9at0ur1e2] used throughout. The length of the song is determined by [[N01U12M23_34B45A56R67S78]8 b9ar0s1], with each bar following the established [ti0me1 s2ig3na4tu5re6]. Overall, the piece is a well-structured composition that balances its pitch range, rhythm, and duration to create a harmonious musical experience.</t>
  </si>
  <si>
    <t>['I4_1', 'T1_0']</t>
  </si>
  <si>
    <t>The melody track is played at a high [te0mp1o2] and features [I1N2S3T4R5U6M7E8N9T0] as its primary instrument.</t>
  </si>
  <si>
    <t>['I4_0']</t>
  </si>
  <si>
    <t>This means that the focus of the melody is on the vocal or instrumental line that carries the main tune. Other instruments may be used to provide accompaniment or counterpoint, but they do not play the primary melody. The choice of instruments for the melody track can have a significant impact on the overall sound and feel of the music, as well as on how it is perceived by listeners. By omitting certain instruments from the melody track, composers and producers can create a distinctive sonic signature that sets their music apart from others.</t>
  </si>
  <si>
    <t>The use of [[K01E12Y23]3 k4ey5] in this music results in a rich and dynamic sonic palette. The [ke0y1] signature of a piece of music determines which notes are used more frequently and provides a tonal center for the listener. In this case, the use of the [[K01E12Y23]3 k4ey5] allows for a variety of chords and harmonies that contribute to the overall texture of the piece. The use of this [ke0y1] also creates a certain mood or feeling that enhances the emotional impact of the music. Overall, the use of the [[K01E12Y23]3 k4ey5] is an essential aspect of the musical composition, contributing to its complexity and depth.</t>
  </si>
  <si>
    <t>The song with its quick beat is enhanced by the use of [[K01E12Y23]3 k4ey5], creating a rich and dynamic sonic palette.</t>
  </si>
  <si>
    <t>It's difficult not to start dancing when you hear it. The rhythm is infectious and makes you feel energized. The combination of the fast pace and catchy melody creates a joyful atmosphere that is hard to resist. Overall, this song is perfect for lifting your mood and getting your body moving.</t>
  </si>
  <si>
    <t>['P4_1', 'T1_2', 'TM1_1']</t>
  </si>
  <si>
    <t>With a pitch range spanning [R1A2N3G4E5] [oc0ta1ve2s3], this music offers a diverse and dynamic listening experience, accompanied by a moderate [te0mp1o2]. The song runs for [T1M213] seconds, allowing ample time to immerse oneself in its captivating melodies and rhythmic patterns.</t>
  </si>
  <si>
    <t>With a pitch range spanning [R1A2N3G4E5] [oc0ta1ve2s3], this music offers a diverse and dynamic listening experience. Listeners are treated to a rich tapestry of sounds that range from the deep and resonant to the high and delicate. The wide range of pitches allows for a great deal of variety in the melodies, harmonies, and overall structure of the music. Whether enjoyed as background music or the main focus of a listening session, this music is sure to captivate and engage listeners with its impressive range and sonic diversity.</t>
  </si>
  <si>
    <t>Instruments play a crucial role in musical performances. They are used to create a wide range of sounds and textures that contribute to the overall impact of a piece of music. From the grand piano to the humble kazoo, each instrument has its unique qualities and capabilities that make it suited to different styles of music and contexts. Whether it's the rhythmic pulse of drums, the soaring melodies of a violin, or the harmonic foundation of a bass guitar, instruments provide the foundation for musical expression and creativity. Without them, much of the richness and complexity of music would be lost, and the art form as we know it would be fundamentally different.</t>
  </si>
  <si>
    <t>The music offers a unique and memorable listening experience with its pitch range of [R1A2N3G4E5] [oc0ta1ve2s3] and distinct atmosphere created by the use of [[K01E12Y23]3 k4ey5]. It has a runtime of [T1M213] seconds and a very fast and lively rhythm, with [I1N2S3T4R5U6M7E8N9T0S1] included in the composition. The song is written in [[T01I12M23E34_45S56I67G78N89A90T01U12R23E34]4 t5im6e 7si8gn9at0ur1e2] and moves at a gentle pace while radiating [E1M2O3T4I5O6N7].</t>
  </si>
  <si>
    <t>['P4_1', 'T1_0', 'TS1_1']</t>
  </si>
  <si>
    <t>The use of [[T01I12M23E34_45S56I67G78N89A90T01U12R23E34]4 t5im6e 7si8gn9at0ur1e2] in the fast-paced music, combined with a compact pitch range of [R1A2N3G4E5] [oc0ta1ve2s3], results in a focused and impactful musical performance. The limited range creates a sense of cohesion and intensity, while the quick [te0mp1o2] and [ti0me1 s2ig3na4tu5re6] add an element of excitement and urgency to the overall sound. These elements work together to create a powerful musical experience for the listener, showcasing the skill and artistry of the performers.</t>
  </si>
  <si>
    <t>['T1_0', 'R3_1']</t>
  </si>
  <si>
    <t>The song with its quick beat and invigorating rhythm creates an energizing experience for the listener.</t>
  </si>
  <si>
    <t>['P4_1', 'TM1_1', 'T1_2', 'EM1_1', 'B1_1']</t>
  </si>
  <si>
    <t>The music in this song has several notable features. Firstly, its pitch range spans [R1A2N3G4E5] [oc0ta1ve2s3], which adds a distinctive character and emphasizes its emotional depth. Additionally, the song has a moderate [te0mp1o2], which contributes to its overall feel. Speaking of which, the music itself has a [E1M2O3T4I5O6N7] feeling, making it particularly impactful to listeners. Lastly, the song structure is comprised of [[N01U12M23_34B45A56R67S78]8 b9ar0s1], which gives it a sense of structure and cohesion throughout its [T1M213]-second duration. All of these factors combine to make this song a unique and emotionally resonant piece of music.</t>
  </si>
  <si>
    <t>['P4_1', 'K1_1', 'TM1_1', 'R3_0', 'I1_0', 'S4_0', 'B1_1']</t>
  </si>
  <si>
    <t>This music's limited pitch range of [R1A2N3G4E5] [oc0ta1ve2s3] allows for a greater emphasis on the nuances of tone and phrasing, which, combined with the choice of [[K01E12Y23]3 k4ey5], results in a captivating and memorable experience. The song, with a length of [T1M213] seconds, features a very smooth and relaxing beat that deliberately excludes [I1N2S3T4R5U6M7E8N9T0S1]. This deviation from the typical [G1E2N3R4E5] sound is apparent in the [[N01U12M23_34B45A56R67S78]8 b9ar0s1] that can be heard throughout the song.</t>
  </si>
  <si>
    <t>The [ti0me1 s2ig3na4tu5re6] of the music refers to the number of beats in each measure and the type of note that receives one beat. It is indicated by two numbers written as a fraction, with the top number indicating the number of beats per measure and the bottom number indicating the type of note that receives one beat. The [ti0me1 s2ig3na4tu5re6] is an important aspect of musical notation, as it provides a framework for the rhythm and timing of a piece of music. Different [ti0me1 s2ig3na4tu5re6]s can create different feels and [te0mp1o2]s in the music, and musicians must be able to accurately read and interpret the [ti0me1 s2ig3na4tu5re6] in order to play the music correctly.</t>
  </si>
  <si>
    <t>['P4_1', 'K1_1', 'TM1_1', 'R3_1', 'I1_0', 'TS1_o', 'T1_0', 'S4_1']</t>
  </si>
  <si>
    <t>The musical piece that I'm describing here is a perfect example of the [G1E2N3R4E5] sound. It showcases a pitch range within [R1A2N3G4E5] [oc0ta1ve2s3] and utilizes an unusual [ti0me1 s2ig3na4tu5re6 o7f 8[T91I02M13E24_35S46I57G68N79A80T91U02R13E24]3]. The use of [[K01E12Y23]3 k4ey5] creates a distinct atmosphere, and the song's rapid [te0mp1o2] is accompanied by a heavy beat. Interestingly, [I1N2S3T4R5U6M7E8N9T0S1] are notably absent in this song, which adds to its unique character. With a length of [T1M213] seconds, this music is sure to leave a lasting impression on anyone who listens to it.</t>
  </si>
  <si>
    <t>The music's limited pitch range of [R1A2N3G4E5] [oc0ta1ve2s3] allows for a greater emphasis on the nuances of tone and phrasing, while the choice of [[K01E12Y23]3 k4ey5] results in a captivating and memorable experience. Running for [T1M213] seconds, this song's meditative beat enhances its overall ambiance. Enriched by [I1N2S3T4R5U6M7E8N9T0S1], the music is further enhanced by the non-standard [[T01I12M23E34_45S56I67G78N89A90T01U12R23E34]4 t5im6e 7si8gn9at0ur1e2], contributing to its unique character. The song is performed at a leisurely pace, effectively conveying [E1M2O3T4I5O6N7].</t>
  </si>
  <si>
    <t>['K1_1', 'T1_1', 'S4_0', 'I1_1']</t>
  </si>
  <si>
    <t>The [ke0y1] gives this music a special emotional quality, with a slow [te0mp1o2] that is not evocative of the classic [G1E2N3R4E5] sound. Additionally, the [I1N2S3T4R5U6M7E8N9T0S1] add to the musical composition, enhancing its overall effect.</t>
  </si>
  <si>
    <t>It would be helpful to have additional information to create a paragraph that includes the sentence "The song has a duration of [T1M213] seconds." Please provide more context or information to incorporate into the paragraph.</t>
  </si>
  <si>
    <t>['K1_1', 'TM1_1', 'R3_1', 'I1_0']</t>
  </si>
  <si>
    <t>The [[K01E12Y23]3 k4ey5] in this music provides a powerful and memorable sound that plays for [T1M213] seconds. The rhythm in the song is very dynamic, and the composition does not involve the use of [I1N2S3T4R5U6M7E8N9T0S1]. Despite the absence of instruments, the song manages to create a captivating and unique sound that stays with the listener long after it has ended. The combination of the powerful [ke0y1] and dynamic rhythm creates a strong emotional impact that sets this song apart from others in its genre.</t>
  </si>
  <si>
    <t>['K1_1', 'S4_0']</t>
  </si>
  <si>
    <t>The use of [[K01E12Y23]3 k4ey5] in this music creates a distinct atmosphere that is not evocative of the classic [G1E2N3R4E5] sound.</t>
  </si>
  <si>
    <t>['EM1_1', 'I1_0']</t>
  </si>
  <si>
    <t>The music evokes a [E1M2O3T4I5O6N7] feeling, and interestingly, the composition of this song does not involve the use of any [I1N2S3T4R5U6M7E8N9T0S1]. Despite the lack of traditional instruments, the music still manages to convey a powerful and emotional message, showcasing the talent and creativity of the composer. It's a testament to the power of music and how it can move us in unexpected ways, regardless of the tools used to create it.</t>
  </si>
  <si>
    <t>['P4_1', 'K1_1', 'TM1_1', 'R3_0', 'TS1_1', 'B1_1']</t>
  </si>
  <si>
    <t>With a pitch range spanning [R1A2N3G4E5] [oc0ta1ve2s3], this music offers a diverse and dynamic listening experience while conveying a unique and resonant sound through its use of [[K01E12Y23]3 k4ey5]. The song's duration is [T1M213] seconds, and its comforting rhythm, in [T1I2M3E4_5S6I7G8N9A0T1U2R3E4] meter, carries through [[N01U12M23_34B45A56R67S78]8 b9ar0s1].</t>
  </si>
  <si>
    <t>['TS1_o', 'EM1_1', 'R3_0', 'I1_0']</t>
  </si>
  <si>
    <t>This song has an uncommon [ti0me1 s2ig3na4tu5re6] that is not frequently used. Despite this, the music effectively conveys a specific emotion. The beat in the song is very calming and soothing, and the absence of certain instruments further adds to its overall tranquil nature.</t>
  </si>
  <si>
    <t>This song has a moderate [te0mp1o2] that is neither too fast nor too slow. Additionally, the composition of this song does not incorporate any instruments.</t>
  </si>
  <si>
    <t>This song has a [E1M2O3T4I5O6N7] feeling with a very lulling beat and roughly [[N01U12M23_34B45A56R67S78]8 b9ar0s1].</t>
  </si>
  <si>
    <t>The musical piece exhibits a brisk [te0mp1o2] and is set in [T1I2M3E4_5S6I7G8N9A0T1U2R3E4] meter. One of its notable features is its pitch range, which spans [R1A2N3G4E5] [oc0ta1ve2s3].</t>
  </si>
  <si>
    <t>The musical piece employs a specific pitch range of [R1A2N3G4E5] [oc0ta1ve2s3], which creates a cohesive and unified sound. Additionally, the [[K01E12Y23]3 k4ey5] contributes to the powerful and memorable sound of the music. The track has a length of [T1M213] seconds and features a meditative beat. Interestingly, this composition does not utilize any [I1N2S3T4R5U6M7E8N9T0S1]. The song's atypical [[T01I12M23E34_45S56I67G78N89A90T01U12R23E34]4 t5im6e 7si8gn9at0ur1e2], moderate [te0mp1o2], and [G1E2N3R4E5]-genre-defying style make it stand out from other songs. The song's length is determined by [[N01U12M23_34B45A56R67S78]8 b9ar0s1], making it a unique and intriguing piece of music.</t>
  </si>
  <si>
    <t>['P4_1', 'K1_1', 'TM1_1', 'TS1_1', 'S4_1', 'B1_1']</t>
  </si>
  <si>
    <t>The music, composed in the [[K01E12Y23]3 k4ey5], showcases a cohesive and unified sound throughout the musical piece with the use of a specific pitch range of [R1A2N3G4E5] [oc0ta1ve2s3]. With a runtime of [T1M213] seconds and a [ti0me1 s2ig3na4tu5re6 o7f 8[T91I02M13E24_35S46I57G68N79A80T91U02R13E24]3], this song exemplifies the [G1E2N3R4E5] sound, incorporating [[N01U12M23_34B45A56R67S78]8 b9ar0s1] in its composition.</t>
  </si>
  <si>
    <t>This song features an unusual [ti0me1 s2ig3na4tu5re6 o7f 8[T91I02M13E24_35S46I57G68N79A80T91U02R13E24]3] and is composed in the [[K01E12Y23]3 k4ey5].</t>
  </si>
  <si>
    <t>I'm sorry, but there doesn't seem to be any context or information provided in addition to the sentence "This song has a runtime of [T1M213] seconds." Therefore, I am unable to combine it with any other sentences or create a paragraph based on it. If you could provide more information or context, I would be happy to assist you further.</t>
  </si>
  <si>
    <t>['S4_1', 'B1_1', 'TM1_1', 'I1_0']</t>
  </si>
  <si>
    <t>The song I'm referring to is steeped in the traditions of [G1E2N3R4E5] style and progresses over [[N01U12M23_34B45A56R67S78]8 b9ar0s1]. It plays for [T1M213] seconds and interestingly, its composition does not involve the use of [I1N2S3T4R5U6M7E8N9T0S1].</t>
  </si>
  <si>
    <t>['TM1_1', 'K1_1', 'B1_1', 'R3_2']</t>
  </si>
  <si>
    <t>This song is composed in the [[K01E12Y23]3 k4ey5] and comprises [[N01U12M23_34B45A56R67S78]8 b9ar0s1]. It has a duration of [T1M213] seconds and features a [te0mp1o2] that is neither too fast nor too slow.</t>
  </si>
  <si>
    <t>['TS1_1', 'B1_1', 'TM1_1', 'I1_0']</t>
  </si>
  <si>
    <t>The [ti0me1 s2ig3na4tu5re6] of the music is [T1I2M3E4_5S6I7G8N9A0T1U2R3E4], and the song has a duration of [[N01U12M23_34B45A56R67S78]8 b9ar0s1], playing for [T1M213] seconds. Additionally, this particular song is devoid of any [I1N2S3T4R5U6M7E8N9T0S1], creating a unique and distinctive sound.</t>
  </si>
  <si>
    <t>The song's style reflects [G1E2N3R4E5] musical traditions.</t>
  </si>
  <si>
    <t>['P4_1', 'K1_1', 'TM1_1', 'R3_1', 'I1_1', 'TS1_1', 'T1_1', 'S4_1', 'B1_1']</t>
  </si>
  <si>
    <t>The use of a specific pitch range of [R1A2N3G4E5] [oc0ta1ve2s3] creates a cohesive and unified sound throughout the musical piece, while the [[K01E12Y23]3 k4ey5] gives this music a special emotional quality. Running for [T1M213] seconds, this track showcases a dynamic rhythm and features [I1N2S3T4R5U6M7E8N9T0S1]. With a [ti0me1 s2ig3na4tu5re6 o7f 8[T91I02M13E24_35S46I57G68N79A80T91U02R13E24]3], the song's slow rhythm captures the essence of [G1E2N3R4E5] music, making it a classic representation. Divided into [[N01U12M23_34B45A56R67S78]8 b9ar0s1], this song delivers a timeless musical experience.</t>
  </si>
  <si>
    <t>This music's pitch range of [R1A2N3G4E5] [oc0ta1ve2s3] offers a unique and memorable listening experience, while [[K01E12Y23]3 k4ey5] gives it a special emotional quality. The song plays for [T1M213] seconds, with a [te0mp1o2] that is just right. [I1N2S3T4R5U6M7E8N9T0S1] are not a part of the instrumentation, and its [ti0me1 s2ig3na4tu5re6] is unique ([T1I2M3E4_5S6I7G8N9A0T1U2R3E4]). Played at a high [te0mp1o2], this music deviates from the typical sound of the classic [G1E2N3R4E5].</t>
  </si>
  <si>
    <t>['TM1_1', 'TS1_1', 'I1_0', 'T1_2', 'EM1_1', 'B1_1']</t>
  </si>
  <si>
    <t>The song is [T1M213] seconds in length and has a [T1I2M3E4_5S6I7G8N9A0T1U2R3E4] meter. Its arrangement omits the use of [I1N2S3T4R5U6M7E8N9T0S1] while maintaining a moderate [te0mp1o2]. With a [E1M2O3T4I5O6N7] feeling, the music encompasses a total of [[N01U12M23_34B45A56R67S78]8 b9ar0s1].</t>
  </si>
  <si>
    <t>The musical piece showcases a pitch range within [R1A2N3G4E5] [oc0ta1ve2s3] and the choice of [[K01E12Y23]3 k4ey5] results in a captivating and memorable experience. This track, [T1M213] seconds long, has a very calming and soothing beat, with [I1N2S3T4R5U6M7E8N9T0S1] notably absent. Its [ti0me1 s2ig3na4tu5re6] deviates from the norm, [T1I2M3E4_5S6I7G8N9A0T1U2R3E4], while being played at a relaxed pace. This music is a true representation of the classic [G1E2N3R4E5] style, covering [[N01U12M23_34B45A56R67S78]8 b9ar0s1].</t>
  </si>
  <si>
    <t>['EM1_1', 'T1_0', 'B1_1', 'I1_1']</t>
  </si>
  <si>
    <t>The fast-paced song, spanning approximately [[N01U12M23_34B45A56R67S78]8 b9ar0s1], uses [I1N2S3T4R5U6M7E8N9T0S1] in a vital way to express [E1M2O3T4I5O6N7] through its music. The use of these instruments is integral to the song's overall sound and helps to convey the intended emotional tone. Whether it's the frenetic beat of the drums or the soaring melodies of the guitar, each instrument plays a crucial role in bringing the song to life and evoking the desired feelings within the listener. Together, these elements combine to create a powerful musical experience that is both engaging and emotionally resonant.</t>
  </si>
  <si>
    <t>This song utilizes an uncommon [ti0me1 s2ig3na4tu5re6] and has a duration of [T1M213] seconds.</t>
  </si>
  <si>
    <t>This song has a playtime of [T1M213] seconds and does not feature [I1N2S3T4R5U6M7E8N9T0S1].</t>
  </si>
  <si>
    <t>['K1_1', 'T1_0', 'R3_1', 'TS1_o']</t>
  </si>
  <si>
    <t>The [ke0y1] of this music gives it a special emotional quality that is further intensified by the rapid and intense [te0mp1o2]. Additionally, the [ti0me1 s2ig3na4tu5re6] of the song is atypical, adding to its unique character.</t>
  </si>
  <si>
    <t>['T1_1', 'B1_1']</t>
  </si>
  <si>
    <t>The music that's playing is low-speed and the song structure is made up of [[N01U12M23_34B45A56R67S78]8 b9ar0s1].</t>
  </si>
  <si>
    <t>['P4_1', 'B1_1', 'R3_0', 'TS1_1']</t>
  </si>
  <si>
    <t>The music in this song follows a specific structure, with [[N01U12M23_34B45A56R67S78]8 b9ar0s1] in its composition and a gentle, calming beat. Its limited pitch range of [R1A2N3G4E5] [oc0ta1ve2s3] allows for a greater emphasis on the nuances of tone and phrasing, while the music adheres to a [T1I2M3E4_5S6I7G8N9A0T1U2R3E4] meter. Overall, these elements work together to create a cohesive and enjoyable listening experience for the audience.</t>
  </si>
  <si>
    <t>['P4_1', 'T1_2', 'I1_1']</t>
  </si>
  <si>
    <t>In a musical piece, the use of a specific pitch range of [R1A2N3G4E5] [oc0ta1ve2s3] can create a cohesive and unified sound. This effect is enhanced by the moderate [te0mp1o2] of the song. [I1N2S3T4R5U6M7E8N9T0S1] play an important role in the music, contributing to the overall texture and feel of the piece. Together, these elements work to create a rich and engaging musical experience.</t>
  </si>
  <si>
    <t>['P4_1', 'EM1_1', 'I1_1']</t>
  </si>
  <si>
    <t>The musical piece that I would like to showcase features a pitch range spanning [R1A2N3G4E5] [oc0ta1ve2s3] and evokes a sense of [E1M2O3T4I5O6N7]. To fully bring out the intended emotion, the piece should include the use of [I1N2S3T4R5U6M7E8N9T0S1]. Through the carefully chosen pitch range and the emotional quality that it conveys, this musical composition can create a powerful impact on the listeners, and the addition of the recommended instruments would further enhance the overall experience.</t>
  </si>
  <si>
    <t>The music employs a pitch range of [R1A2N3G4E5] [oc0ta1ve2s3], which adds a distinctive character to the music and emphasizes its emotional depth. Additionally, the use of the [[K01E12Y23]3 k4ey5] conveys a unique and resonant sound, further contributing to the music's overall aesthetic. Together, these elements create a rich and dynamic listening experience that is both engaging and memorable.</t>
  </si>
  <si>
    <t>['R1_0', 'S4_0']</t>
  </si>
  <si>
    <t>The [G1E2N3R4E5] song in question is not meant to be danced to, as its music does not follow the usual patterns of the genre's sound.</t>
  </si>
  <si>
    <t>The musical performance of this song is both focused and impactful, thanks to its compact pitch range spanning [R1A2N3G4E5] [oc0ta1ve2s3]. Moreover, the use of the [[K01E12Y23]3 k4ey5] imbues the music with a unique and resonant sound. The song's [te0mp1o2] is incredibly intense, contributing to its fast-paced nature, and with a length of [T1M213] seconds, it does not overstay its welcome. Interestingly, this composition does not feature any [I1N2S3T4R5U6M7E8N9T0S1], while the [ti0me1 s2ig3na4tu5re6] used is unconventional, further setting it apart from ordinary music. Despite this, the song's style is firmly grounded in the traditions of [G1E2N3R4E5] music, making it an exciting and innovative addition to the genre's canon.</t>
  </si>
  <si>
    <t>['S2_1', 'TM1_1']</t>
  </si>
  <si>
    <t>The song's length is [T1M213] seconds and the music mimics [A1R2T3I4S5T6]'s style. The musical composition of the song is designed to replicate the distinct style of [A1R2T3I4S5T6], while also adhering to a specific length of [T1M213] seconds. By mimicking the artist's style, the song is able to capture the essence of their unique sound and create a cohesive listening experience for fans. Additionally, the specific length of the song ensures that it fits within the parameters of traditional song structures and can be easily played on various platforms and mediums.</t>
  </si>
  <si>
    <t>['TS1_1', 'B1_1', 'I1_0']</t>
  </si>
  <si>
    <t>The music in this song is based on a [[T01I12M23E34_45S56I67G78N89A90T01U12R23E34]4 t5im6e 7si8gn9at0ur1e2], and you can count [[N01U12M23_34B45A56R67S78]8 b9ar0s1] throughout the piece. Interestingly, the song has opted not to incorporate [I1N2S3T4R5U6M7E8N9T0S1]. Despite the absence of certain instruments, the composition still manages to create a unique and compelling sound that stands out from other pieces in the same genre.</t>
  </si>
  <si>
    <t>The compact pitch range of [R1A2N3G4E5] [oc0ta1ve2s3] creates a focused and impactful musical performance that is further enhanced by the use of the [[K01E12Y23]3 k4ey5], providing a powerful and memorable sound. Despite the rapid [te0mp1o2], this song with a length of [T1M213] seconds is played slowly, showcasing the chosen [I1N2S3T4R5U6M7E8N9T0S1] and [[T01I12M23E34_45S56I67G78N89A90T01U12R23E34]4 t5im6e 7si8gn9at0ur1e2]. The [G1E2N3R4E5]-style song deviates from typical musical conventions and features [[N01U12M23_34B45A56R67S78]8 b9ar0s1], making it a unique listening experience.</t>
  </si>
  <si>
    <t>This music is played at a brisk pace and its use of the [[K01E12Y23]3 k4ey5] creates a rich and dynamic sonic palette. Additionally, the duration of the track is [T1M213] seconds.</t>
  </si>
  <si>
    <t>This captivating and memorable music is brought to life through the use of [I1N2S3T4R5U6M7E8N9T0S1] with a smooth and steady rhythm. Its limited pitch range of [R1A2N3G4E5] [oc0ta1ve2s3] allows for a greater emphasis on the nuances of tone and phrasing. Despite its uncommon [[T01I12M23E34_45S56I67G78N89A90T01U12R23E34]4 t5im6e 7si8gn9at0ur1e2], the song moves at a rapid rate and covers [[N01U12M23_34B45A56R67S78]8 b9ar0s1]. The music's choice of [[K01E12Y23]3 k4ey5] and its style that does not adhere to the typical characteristics of [G1E2N3R4E5] genre make for a unique listening experience, and the song's duration of [T1M213] seconds ensures that the listener is fully immersed in this musical journey.</t>
  </si>
  <si>
    <t>The pitch range of [R1A2N3G4E5] [oc0ta1ve2s3] adds a distinctive character to the music, emphasizing its emotional depth, while the song's running time is [T1M213] seconds. This music does not fall squarely within the conventions of the [G1E2N3R4E5] sound.</t>
  </si>
  <si>
    <t>['P4_1', 'S4_0', 'R3_2', 'I1_1']</t>
  </si>
  <si>
    <t>The use of [I1N2S3T4R5U6M7E8N9T0S1] is vital to the [G1E2N3R4E5] music despite its compact pitch range of [R1A2N3G4E5] [oc0ta1ve2s3], which results in a focused and impactful musical performance. Although this music may not be a true representation of the typical [G1E2N3R4E5] genre, its rhythm is carefully balanced to avoid being too fast or too slow.</t>
  </si>
  <si>
    <t>['P4_1', 'K1_1', 'R3_0', 'I1_1', 'T1_1']</t>
  </si>
  <si>
    <t>The use of a specific pitch range of [R1A2N3G4E5] [oc0ta1ve2s3] creates a cohesive and unified sound throughout the musical piece, while the [[K01E12Y23]3 k4ey5] adds to the rich and dynamic sonic palette. The harmonious rhythm in this song, along with the addition of [I1N2S3T4R5U6M7E8N9T0S1], further enhances the musical composition. Additionally, the slow pace at which this music moves contributes to its overall character.</t>
  </si>
  <si>
    <t>The pitch range of [R1A2N3G4E5] [oc0ta1ve2s3] in this song adds a distinctive character that emphasizes its emotional depth, even though it does not have the defining characteristics of [G1E2N3R4E5] style. Interestingly, the composition of this song does not involve the use of [I1N2S3T4R5U6M7E8N9T0S1].</t>
  </si>
  <si>
    <t>This music's pitch range of [R1A2N3G4E5] [oc0ta1ve2s3] offers a unique and memorable listening experience, while its use of [[K01E12Y23]3 k4ey5] conveys a unique and resonant sound. With a running time of [T1M213] seconds, this song captivates with its peaceful beat and showcases a musical performance that employs [I1N2S3T4R5U6M7E8N9T0S1]. Additionally, an uncommon [ti0me1 s2ig3na4tu5re6] [T1I2M3E4_5S6I7G8N9A0T1U2R3E4] adds to its distinctive nature. With a speedy [te0mp1o2], this music is filled with [E1M2O3T4I5O6N7], creating a truly immersive musical journey.</t>
  </si>
  <si>
    <t>['P4_1', 'K1_1', 'TM1_1', 'I1_0', 'S4_1']</t>
  </si>
  <si>
    <t>The musical piece is a classic representation of [G1E2N3R4E5] music, showcasing a pitch range within [R1A2N3G4E5] [oc0ta1ve2s3] and using the [[K01E12Y23]3 k4ey5] to convey a unique and resonant sound. Despite being devoid of [I1N2S3T4R5U6M7E8N9T0S1], this song has a duration of [T1M213] seconds, allowing listeners to fully immerse themselves in its captivating melody and rhythm. Overall, this musical piece is a true masterpiece that demonstrates the power of simplicity and elegance in music.</t>
  </si>
  <si>
    <t>['TM1_1', 'T1_1', 'EM1_1', 'R3_2']</t>
  </si>
  <si>
    <t>This music piece has a length of [T1M213] seconds and a sluggish [te0mp1o2], with a relaxed and moderate rhythm. Despite its slow pace, it expresses [E1M2O3T4I5O6N7], conveying a sense of calmness and tranquility.</t>
  </si>
  <si>
    <t>['P4_1', 'K1_1', 'TS1_o']</t>
  </si>
  <si>
    <t>The music being described has a limited pitch range of [R1A2N3G4E5] [oc0ta1ve2s3], which allows for a greater emphasis on the nuances of tone and phrasing. Additionally, the use of [[K01E12Y23]3 k4ey5] in this music creates a distinct atmosphere. Furthermore, the [ti0me1 s2ig3na4tu5re6] used in this song is unusual, contributing to its unique character. Overall, the combination of these elements makes for a captivating listening experience.</t>
  </si>
  <si>
    <t>['K1_1', 'TM1_1', 'R3_2', 'I1_1', 'TS1_1', 'T1_2', 'EM1_1', 'B1_1']</t>
  </si>
  <si>
    <t>The distinct atmosphere of this music is created through its use of the [[K01E12Y23]3 k4ey5], in this [T1M213]-second song. Its rhythm is perfectly balanced, not too fast nor too slow, and brought to life through the use of [I1N2S3T4R5U6M7E8N9T0S1]. With a [ti0me1 s2ig3na4tu5re6 o7f 8[T91I02M13E24_35S46I57G68N79A80T91U02R13E24]3] and a moderate [te0mp1o2], the music powerfully expresses [E1M2O3T4I5O6N7] throughout [[N01U12M23_34B45A56R67S78]8 b9ar0s1], making for a complete and fulfilling listening experience.</t>
  </si>
  <si>
    <t>The use of a specific pitch range of [R1A2N3G4E5] [oc0ta1ve2s3] in [[K01E12Y23]3 k4ey5] creates a cohesive and unified sound throughout the [T1M213]-second musical piece, which has a balanced rhythm. This song intentionally excludes [I1N2S3T4R5U6M7E8N9T0S1] but utilizes the [[T01I12M23E34_45S56I67G78N89A90T01U12R23E34]4 t5im6e 7si8gn9at0ur1e2] and is played at a leisurely pace. The result is a powerful and memorable sound that projects [E1M2O3T4I5O6N7].</t>
  </si>
  <si>
    <t>['TM1_1', 'R3_1', 'TS1_o', 'T1_0', 'B1_1']</t>
  </si>
  <si>
    <t>This track is TM1 seconds long and features a very dynamic rhythm. The song also has an unusual [ti0me1 s2ig3na4tu5re6] of TIME_SIGNATURE. It moves at a rapid rate and progresses over NUM_BARS bars.</t>
  </si>
  <si>
    <t>This music offers a unique and memorable listening experience with its pitch range of [R1A2N3G4E5] [oc0ta1ve2s3]. The [[K01E12Y23]3 k4ey5] adds a powerful and memorable sound to the composition. Interestingly, [I1N2S3T4R5U6M7E8N9T0S1] are not featured in this song, creating a distinct sonic atmosphere.</t>
  </si>
  <si>
    <t>The use of a specific pitch range of [R1A2N3G4E5] [oc0ta1ve2s3] creates a cohesive and unified sound throughout the musical piece, while the choice of [[K01E12Y23]3 k4ey5] results in a captivating and memorable experience. With a playtime of [T1M213] seconds, the [te0mp1o2] of this song is just right, complementing the overall composition. The music features [I1N2S3T4R5U6M7E8N9T0S1], blending their unique timbres to enhance the sonic landscape. With [T1I2M3E4_5S6I7G8N9A0T1U2R3E4] as the [ti0me1 s2ig3na4tu5re6], this music is played at a brisk pace, contributing to its energetic nature. Although not easily recognizable as [G1E2N3R4E5] style, the song offers a fresh and distinct musical experience.</t>
  </si>
  <si>
    <t>['R1_0', 'R3_0', 'TS1_1', 'I1_1', 'T1_2', 'S4_1', 'B1_1']</t>
  </si>
  <si>
    <t>The [te0mp1o2] of this song may not be danceable, but it is very soothing and peaceful. The music, which is in [T1I2M3E4_5S6I7G8N9A0T1U2R3E4], is brought to life through the use of [I1N2S3T4R5U6M7E8N9T0S1]. The song has a moderate rhythm and is a quintessential example of the [G1E2N3R4E5] genre. Additionally, [[N01U12M23_34B45A56R67S78]8 b9ar0s1] can be heard in this song.</t>
  </si>
  <si>
    <t>['T1_1', 'EM1_1', 'TM1_1', 'I1_1']</t>
  </si>
  <si>
    <t>The music in question moves at a slow pace, yet it manages to project a powerful [E1M2O3T4I5O6N7]. Its duration, which spans [T1M213] seconds, allows for a deep exploration of the musical landscape. The use of [I1N2S3T4R5U6M7E8N9T0S1] is vital to the music, as it adds a layer of complexity and depth that would be missing otherwise. Together, these elements create a unique sonic experience that is both moving and captivating.</t>
  </si>
  <si>
    <t>['P4_1', 'K1_1', 'R3_2', 'S4_1']</t>
  </si>
  <si>
    <t>In this musical piece, the use of a specific pitch range spanning [R1A2N3G4E5] [oc0ta1ve2s3] creates a cohesive and unified sound. Additionally, the [[K01E12Y23]3 k4ey5] adds a powerful and memorable quality to the music. The comfortably moderate rhythm of the song also contributes to its overall sound. This piece is rooted in the conventions of [G1E2N3R4E5] music, which further enhances its unique style and character.</t>
  </si>
  <si>
    <t>['TS1_o', 'P4_1', 'K1_1', 'I1_0']</t>
  </si>
  <si>
    <t>This song is a unique composition that features an unconventional [ti0me1 s2ig3na4tu5re6]. Its pitch range spans within [R1A2N3G4E5] [oc0ta1ve2s3], conveying a distinctive and resonant sound through its use of the [[K01E12Y23]3 k4ey5]. Interestingly, the song has deliberately opted not to incorporate [I1N2S3T4R5U6M7E8N9T0S1], making it a truly distinctive piece of music that challenges conventional norms and expectations. Despite its unconventional characteristics, this song is a testament to the power of creativity and artistic expression.</t>
  </si>
  <si>
    <t>['K1_1', 'TM1_1', 'R3_1', 'I1_1', 'T1_0']</t>
  </si>
  <si>
    <t>This music's use of the [[K01E12Y23]3 k4ey5] creates a rich and dynamic sonic palette in this [T1M213]-second-long song, with a [te0mp1o2] that is really intense. [I1N2S3T4R5U6M7E8N9T0S1] play an important role in the music, contributing to the fast-paced beat of the song.</t>
  </si>
  <si>
    <t>['P4_1', 'K1_1', 'TM1_1', 'R3_1', 'TS1_o', 'EM1_1']</t>
  </si>
  <si>
    <t>This music offers a diverse and dynamic listening experience with a pitch range spanning [R1A2N3G4E5] [oc0ta1ve2s3]. It conveys a unique and resonant sound through its use of [[K01E12Y23]3 k4ey5]. The rhythm in this lively song, which has a duration of [T1M213] seconds, is enhanced by the utilization of an unusual [ti0me1 s2ig3na4tu5re6], [T1I2M3E4_5S6I7G8N9A0T1U2R3E4]. Overall, the music conveys [E1M2O3T4I5O6N7] and is sure to captivate listeners with its innovative approach.</t>
  </si>
  <si>
    <t>This [T1M213]-second song with an exceptionally energetic beat and a fast [te0mp1o2] deviates from the typical [G1E2N3R4E5] sound. Its pitch range is within [R1A2N3G4E5] [oc0ta1ve2s3], and the [[K01E12Y23]3 k4ey5] provides a powerful and memorable sound. [I1N2S3T4R5U6M7E8N9T0S1] play an important role in the music, while the song's [ti0me1 s2ig3na4tu5re6] is atypical, marked by [T1I2M3E4_5S6I7G8N9A0T1U2R3E4].</t>
  </si>
  <si>
    <t>['P4_1', 'K1_1', 'TM1_1', 'R3_1', 'I1_0', 'TS1_1', 'T1_2', 'S4_0']</t>
  </si>
  <si>
    <t>With a pitch range spanning [R1A2N3G4E5] [oc0ta1ve2s3], this music offers a diverse and dynamic listening experience. Composed in the [[K01E12Y23]3 k4ey5], the song has a duration of [T1M213] seconds and showcases an electrifying rhythm. Opting not to incorporate [I1N2S3T4R5U6M7E8N9T0S1], it adheres to the [T1I2M3E4_5S6I7G8N9A0T1U2R3E4] meter and maintains a moderate [te0mp1o2]. Breaking away from the traditions of the classic [G1E2N3R4E5] style, this song presents a unique musical journey.</t>
  </si>
  <si>
    <t>The pitch range of [R1A2N3G4E5] [oc0ta1ve2s3] in this song adds a distinctive character and emphasizes its emotional depth. The [te0mp1o2] is just right, and the arrangement has intentionally omitted the use of [I1N2S3T4R5U6M7E8N9T0S1]. Despite this, the music effectively projects [E1M2O3T4I5O6N7]. The song has a running time of [T1M213] seconds, which translates to [[N01U12M23_34B45A56R67S78]8 b9ar0s1] in length.</t>
  </si>
  <si>
    <t>['K1_1', 'TM1_1', 'R3_0', 'I1_0']</t>
  </si>
  <si>
    <t>This song's use of the [[K01E12Y23]3 k4ey5] creates a rich and dynamic sonic palette, despite [I1N2S3T4R5U6M7E8N9T0S1] not being a part of the instrumentation. The song runs for [T1M213] seconds and has a very meditative beat.</t>
  </si>
  <si>
    <t>['TM1_1', 'R3_1']</t>
  </si>
  <si>
    <t>This song has a truly electrifying rhythm and plays for [T1M213] seconds.</t>
  </si>
  <si>
    <t>From the earliest times, instruments have played an important role in music. Across different cultures and genres, musical instruments have been used to create a wide range of sounds and rhythms, adding depth and richness to compositions. Whether it's the soaring notes of a violin or the steady beat of a drum, instruments can evoke powerful emotions and enhance the storytelling of a song. With advancements in technology, new types of instruments have been developed, expanding the possibilities for musicians to experiment with different sounds and styles. Overall, instruments continue to be a vital element of music, allowing musicians to express themselves in unique and creative ways.</t>
  </si>
  <si>
    <t>The [[K01E12Y23]3 k4ey5] in this music provides a powerful and memorable sound to the song, which has a playtime of [T1M213] seconds and a very mellow rhythm.</t>
  </si>
  <si>
    <t>['P4_1', 'K1_1', 'TM1_1', 'R3_1', 'I1_1', 'TS1_o', 'T1_2', 'EM1_1']</t>
  </si>
  <si>
    <t>The music's limited pitch range of [R1A2N3G4E5] [oc0ta1ve2s3] creates a unique opportunity to accentuate the subtle variations in tone and phrasing, which is further enhanced by the special emotional quality that [[K01E12Y23]3 k4ey5] brings to this music. Clocking in at [T1M213] seconds, the song's rapid [te0mp1o2] is supported by the instrumental arrangement, where [I1N2S3T4R5U6M7E8N9T0S1] play an integral role. Additionally, the use of an unconventional [[T01I12M23E34_45S56I67G78N89A90T01U12R23E34]4 t5im6e 7si8gn9at0ur1e2] adds to the song's distinctiveness. Despite its unusual rhythmic structure, the song's beat remains well-balanced, further contributing to its overall coherence. Overall, the music radiates a sense of [E1M2O3T4I5O6N7], further elevating the listener's experience.</t>
  </si>
  <si>
    <t>['P4_1', 'K1_1', 'TM1_1', 'R3_1', 'I1_1', 'TS1_o', 'T1_1', 'S4_0']</t>
  </si>
  <si>
    <t>This music is composed in the [[K01E12Y23]3 k4ey5] and has a pitch range within [R1A2N3G4E5] [oc0ta1ve2s3]. The length of the song is [T1M213] seconds, and its rhythm is incredibly powerful. [I1N2S3T4R5U6M7E8N9T0S1] are utilized in the musical performance, while the [ti0me1 s2ig3na4tu5re6] deviates from the norm, being [T1I2M3E4_5S6I7G8N9A0T1U2R3E4]. Despite the slow [te0mp1o2], this music is not a true representation of the typical [G1E2N3R4E5] genre.</t>
  </si>
  <si>
    <t>['P4_1', 'S2_1', 'TM1_1']</t>
  </si>
  <si>
    <t>This track runs for [T1M213] seconds and features a pitch range within [R1A2N3G4E5] [oc0ta1ve2s3]. The music is inspired by [A1R2T3I4S5T6]'s style, and it incorporates elements that mimic their unique sound.</t>
  </si>
  <si>
    <t>['P4_1', 'K1_1', 'TM1_1', 'R3_1', 'TS1_1', 'I1_1', 'S4_1']</t>
  </si>
  <si>
    <t>The music in question has a pitch range of [R1A2N3G4E5] [oc0ta1ve2s3] and utilizes the [[K01E12Y23]3 k4ey5], which creates a rich and dynamic sonic palette. The beat of the song is highly energetic and is played in [[T01I12M23E34_45S56I67G78N89A90T01U12R23E34]4 t5im6e 7si8gn9at0ur1e2]. The sound of the music is achieved through the use of [I1N2S3T4R5U6M7E8N9T0S1], and the overall style of the song is heavily influenced by [G1E2N3R4E5]. Additionally, the song has a duration of [T1M213] seconds, making it a well-crafted and thought-out piece of music.</t>
  </si>
  <si>
    <t>['P4_1', 'B1_1', 'TS1_1']</t>
  </si>
  <si>
    <t>The musical piece I'm describing showcases a pitch range within [R1A2N3G4E5] [oc0ta1ve2s3] and progresses through [[N01U12M23_34B45A56R67S78]8 b9ar0s1]. It has a [ti0me1 s2ig3na4tu5re6 o7f 8[T91I02M13E24_35S46I57G68N79A80T91U02R13E24]3]. With these musical elements, the piece is able to create a unique and distinct sound that engages the listener's attention and captures their imagination. The pitch range allows for a variety of tones and emotions to be conveyed, while the progression through bars creates a sense of movement and momentum throughout the song. The [ti0me1 s2ig3na4tu5re6] further enhances this momentum by providing a consistent rhythmic structure that helps to guide the listener through the piece. Together, these musical elements combine to create a dynamic and engaging musical experience.</t>
  </si>
  <si>
    <t>['P4_1', 'TM1_1', 'R3_0', 'S4_1']</t>
  </si>
  <si>
    <t>The [G1E2N3R4E5]-influenced song has a distinctive character, emphasized by its pitch range of [R1A2N3G4E5] [oc0ta1ve2s3], which adds emotional depth. The song's calming and soothing beat is complemented by its length of [T1M213] seconds, creating a fully immersive experience for the listener.</t>
  </si>
  <si>
    <t>['TS1_1', 'T1_0', 'I1_0']</t>
  </si>
  <si>
    <t>The music in this song follows a [T1I2M3E4_5S6I7G8N9A0T1U2R3E4] meter and is played at a fast [te0mp1o2]. However, the arrangement has omitted the use of [I1N2S3T4R5U6M7E8N9T0S1].</t>
  </si>
  <si>
    <t>['K1_1', 'TM1_1', 'R3_2', 'I1_0', 'T1_1']</t>
  </si>
  <si>
    <t>This music is composed in the [[K01E12Y23]3 k4ey5] and has a duration of [T1M213] seconds. The rhythm of the song is moderate and consistent, with [I1N2S3T4R5U6M7E8N9T0S1] not being a part of the instrumentation. Additionally, the song features a slow rhythm.</t>
  </si>
  <si>
    <t>['T1_2', 'TM1_1', 'S4_1', 'TS1_1']</t>
  </si>
  <si>
    <t>This song is rooted in the conventions of [G1E2N3R4E5] music and features a moderate rhythm based on a [[T01I12M23E34_45S56I67G78N89A90T01U12R23E34]4 t5im6e 7si8gn9at0ur1e2]. It has a runtime of [T1M213] seconds, and the music is crafted to reflect the genre's traditional elements while maintaining its own unique style. The combination of the moderate rhythm and the traditional genre elements results in a distinctive sound that captures the essence of the style and showcases the artist's creativity.</t>
  </si>
  <si>
    <t>['TM1_1', 'TS1_1', 'T1_0', 'EM1_1', 'B1_1']</t>
  </si>
  <si>
    <t>The music is a high-speed piece with a feeling of [E1M2O3T4I5O6N7]. Its [ti0me1 s2ig3na4tu5re6] is [T1I2M3E4_5S6I7G8N9A0T1U2R3E4], and the song structure is made up of [[N01U12M23_34B45A56R67S78]8 b9ar0s1]. The running time of the song is [T1M213] seconds.</t>
  </si>
  <si>
    <t>['K1_1', 'R3_1', 'TS1_o', 'I1_0', 'B1_1']</t>
  </si>
  <si>
    <t>The captivating and memorable experience of this music is enhanced by its choice of [[K01E12Y23]3 k4ey5]. The song's energetic beat adds to its appeal, while its unconventional [ti0me1 s2ig3na4tu5re6] [T1I2M3E4_5S6I7G8N9A0T1U2R3E4] adds a unique touch. Furthermore, the arrangement of this song deliberately omits the use of [I1N2S3T4R5U6M7E8N9T0S1], resulting in a distinct sound. The song's length is determined by [[N01U12M23_34B45A56R67S78]8 b9ar0s1], contributing to its overall composition.</t>
  </si>
  <si>
    <t>['T1_2', 'EM1_1']</t>
  </si>
  <si>
    <t>The music played at a medium pace conveys a [E1M2O3T4I5O6N7] feeling.</t>
  </si>
  <si>
    <t>This music's pitch range of [R1A2N3G4E5] [oc0ta1ve2s3] offers a unique and memorable listening experience, while the [[K01E12Y23]3 k4ey5] adds a distinctive flavor. With a length of [T1M213] seconds, the song captivates listeners with its energetic beat. Interestingly, this song doesn't feature any [I1N2S3T4R5U6M7E8N9T0S1]. The music employs the [[T01I12M23E34_45S56I67G78N89A90T01U12R23E34]4 t5im6e 7si8gn9at0ur1e2] and maintains a moderate [te0mp1o2], all while radiating [E1M2O3T4I5O6N7].</t>
  </si>
  <si>
    <t>This music offers a unique and memorable listening experience with its pitch range of [R1A2N3G4E5] [oc0ta1ve2s3]. It conveys a unique and resonant sound through its use of [[K01E12Y23]3 k4ey5]. Lasting [T1M213] seconds, the song's rhythm is relaxed and moderate, and it does not include any [I1N2S3T4R5U6M7E8N9T0S1]. The meter of the music is [T1I2M3E4_5S6I7G8N9A0T1U2R3E4], and it moves at a moderate speed. Overall, the music radiates [E1M2O3T4I5O6N7].</t>
  </si>
  <si>
    <t>['EM1_1', 'B1_1', 'TM1_1']</t>
  </si>
  <si>
    <t>This song, composed of approximately [[N01U12M23_34B45A56R67S78]8 b9ar0s1], plays for [T1M213] seconds and conveys [E1M2O3T4I5O6N7] through its music.</t>
  </si>
  <si>
    <t>The sentence "The song plays for [T1M213] seconds" is incomplete and needs additional information to form a paragraph. Please provide more context or additional sentences to work with.</t>
  </si>
  <si>
    <t>['P4_1', 'K1_1', 'TM1_1', 'R3_1', 'TS1_1', 'I1_0', 'EM1_1']</t>
  </si>
  <si>
    <t>The pitch range of [R1A2N3G4E5] [oc0ta1ve2s3] adds a distinctive character to the music, emphasizing its emotional depth. With its use of [[K01E12Y23]3 k4ey5], this music conveys a unique and resonant sound. This song has a runtime of [T1M213] seconds and features a fast-paced [te0mp1o2]. The meter of the music is [T1I2M3E4_5S6I7G8N9A0T1U2R3E4], and [I1N2S3T4R5U6M7E8N9T0S1] are notably absent, further contributing to its unique composition. Overall, the music is [E1M2O3T4I5O6N7] in nature.</t>
  </si>
  <si>
    <t>['P4_1', 'K1_1', 'TM1_1', 'R3_0', 'I1_0', 'TS1_o', 'T1_0', 'EM1_1', 'B1_1']</t>
  </si>
  <si>
    <t>The use of a specific pitch range of [R1A2N3G4E5] [oc0ta1ve2s3] creates a cohesive and unified sound throughout the musical piece, while the [[K01E12Y23]3 k4ey5] provides a powerful and memorable sound. With a length of [T1M213] seconds, the song unfolds at a soft and smooth [te0mp1o2]. It deliberately excludes the incorporation of [I1N2S3T4R5U6M7E8N9T0S1], and instead embraces an uncommon [ti0me1 s2ig3na4tu5re6 o7f 8[T91I02M13E24_35S46I57G68N79A80T91U02R13E24]3]. With a speedy [te0mp1o2], the music evokes a [E1M2O3T4I5O6N7] nature, spanning roughly [[N01U12M23_34B45A56R67S78]8 b9ar0s1].</t>
  </si>
  <si>
    <t>['P4_1', 'K1_1', 'TS1_o', 'I1_0', 'B1_1']</t>
  </si>
  <si>
    <t>The music being described here offers a diverse and dynamic listening experience, with a pitch range spanning [R1A2N3G4E5] [oc0ta1ve2s3]. The [[K01E12Y23]3 k4ey5] used in this song contributes to its powerful and memorable sound, while the unusual [ti0me1 s2ig3na4tu5re6 o7f 8[T91I02M13E24_35S46I57G68N79A80T91U02R13E24]3] sets it apart from more conventional music. Additionally, the absence of [I1N2S3T4R5U6M7E8N9T0S1] adds to the unique character of the song. Overall, the song consists of around [[N01U12M23_34B45A56R67S78]8 b9ar0s1] and provides a truly distinctive listening experience.</t>
  </si>
  <si>
    <t>['TM1_1', 'R3_0', 'TS1_1', 'I1_1', 'T1_2', 'B1_1']</t>
  </si>
  <si>
    <t>This song has a very peaceful beat and is moderately-paced, with a running time of [T1M213] seconds. The music is based on a [[T01I12M23E34_45S56I67G78N89A90T01U12R23E34]4 t5im6e 7si8gn9at0ur1e2] and should feature [I1N2S3T4R5U6M7E8N9T0S1]. There are roughly [[N01U12M23_34B45A56R67S78]8 b9ar0s1] in this song.</t>
  </si>
  <si>
    <t>['P4_1', 'K1_1', 'TM1_1', 'R3_2', 'I1_0']</t>
  </si>
  <si>
    <t>The music in question has a limited pitch range of [R1A2N3G4E5] [oc0ta1ve2s3], which allows for a greater emphasis on the nuances of tone and phrasing. Additionally, it uses the [[K01E12Y23]3 k4ey5] to create a distinct atmosphere. The song runs for [T1M213] seconds and has a smooth and steady rhythm. Notably, the composition deliberately excludes certain instruments.</t>
  </si>
  <si>
    <t>['P4_1', 'K1_1', 'R3_1', 'I1_1', 'EM1_1']</t>
  </si>
  <si>
    <t>The cohesive and unified sound in a musical piece can be achieved by using a specific pitch range spanning [R1A2N3G4E5] [oc0ta1ve2s3]. Additionally, the use of the [[K01E12Y23]3 k4ey5] in the composition creates a powerful and memorable sound. The rhythm in this song is highly vigorous, further contributing to the energetic nature of the piece. To enhance the music further, [I1N2S3T4R5U6M7E8N9T0S1] should be included in the composition. The overall emotion conveyed through this music is [E1M2O3T4I5O6N7], making it a powerful and impactful piece of music.</t>
  </si>
  <si>
    <t>The compact pitch range of [R1A2N3G4E5] [oc0ta1ve2s3] results in a focused and impactful musical performance, while the [[K01E12Y23]3 k4ey5] gives this music a special emotional quality. With a runtime of [T1M213] seconds, the song maintains a fast-paced [te0mp1o2]. It is devoid of [I1N2S3T4R5U6M7E8N9T0S1] and features a [T1I2M3E4_5S6I7G8N9A0T1U2R3E4] meter, contributing to its slow-paced nature. Overall, the music radiates [E1M2O3T4I5O6N7].</t>
  </si>
  <si>
    <t>The music is composed in the [[K01E12Y23]3 k4ey5] and has a duration of [T1M213] seconds, with a pitch range within [R1A2N3G4E5] [oc0ta1ve2s3]. It exhibits a tranquil and peaceful rhythm, where [I1N2S3T4R5U6M7E8N9T0S1] play an important role. The song's [ti0me1 s2ig3na4tu5re6] is unconventional, marked by [T1I2M3E4_5S6I7G8N9A0T1U2R3E4], and it maintains a rapid [te0mp1o2]. Although the song's style deviates from the usual features of the [G1E2N3R4E5] genre.</t>
  </si>
  <si>
    <t>This music offers a unique and memorable listening experience with its pitch range of [R1A2N3G4E5] [oc0ta1ve2s3]. The use of [[K01E12Y23]3 k4ey5] creates a distinct atmosphere, while the intense [te0mp1o2] keeps the song driving forward during its [T1M213] seconds duration. Unlike other songs, [I1N2S3T4R5U6M7E8N9T0S1] are not featured here, allowing the focus to solely rest on the music itself. With a [ti0me1 s2ig3na4tu5re6 o7f 8[T91I02M13E24_35S46I57G68N79A80T91U02R13E24]3] and a moderate speed, this composition evokes a [E1M2O3T4I5O6N7] feeling, adding depth to the overall experience.</t>
  </si>
  <si>
    <t>['P4_1', 'B1_1', 'TS1_o']</t>
  </si>
  <si>
    <t>This song features a [ti0me1 s2ig3na4tu5re6] that is not commonly found and progresses through [[N01U12M23_34B45A56R67S78]8 b9ar0s1], while its music's limited pitch range of [R1A2N3G4E5] [oc0ta1ve2s3] allows for a greater emphasis on the nuances of tone and phrasing.</t>
  </si>
  <si>
    <t>['P4_1', 'TM1_1', 'R3_0', 'TS1_o', 'R1_0', 'T1_0', 'S4_0']</t>
  </si>
  <si>
    <t>This music offers a unique and memorable listening experience with its pitch range of [R1A2N3G4E5] [oc0ta1ve2s3]. The song has a duration of [T1M213] seconds and moves quickly with a [te0mp1o2] that is very soothing and peaceful, although too subdued for dancing. However, this song's [ti0me1 s2ig3na4tu5re6] is not standard, which sets it apart from typical songs in the [G1E2N3R4E5] genre. Despite its lack of adherence to genre norms, this music does not embody the essence of [G1E2N3R4E5] genre.</t>
  </si>
  <si>
    <t>['P4_1', 'TM1_1', 'I1_0', 'T1_0', 'B1_1']</t>
  </si>
  <si>
    <t>In this musical piece, a specific pitch range of [R1A2N3G4E5] [oc0ta1ve2s3] is utilized to create a cohesive and unified sound. The track has a duration of [T1M213] seconds and features no [I1N2S3T4R5U6M7E8N9T0S1]. It is played at a brisk pace and consists of [[N01U12M23_34B45A56R67S78]8 b9ar0s1]. Together, these elements combine to form a unique and distinctive musical composition.</t>
  </si>
  <si>
    <t>['T1_2', 'R3_0', 'I1_0']</t>
  </si>
  <si>
    <t>This song has a very comfortable beat and is played at a moderate rate. However, the arrangement of the song has intentionally omitted the use of certain instruments.</t>
  </si>
  <si>
    <t>['B1_1', 'R3_0']</t>
  </si>
  <si>
    <t>This song has a very peaceful and easy rhythm that progresses over [[N01U12M23_34B45A56R67S78]8 b9ar0s1]. The tranquil rhythm of the song carries the listener through each bar with a sense of relaxation and ease. The song's simplicity and gentle pace make it an ideal choice for background music or as a calming soundtrack for meditation or yoga practice. Overall, the combination of the song's easy rhythm and the number of bars it progresses through creates a soothing and enjoyable listening experience.</t>
  </si>
  <si>
    <t>['P4_1', 'K1_1', 'TM1_1', 'R3_2', 'TS1_1', 'T1_0', 'B1_1']</t>
  </si>
  <si>
    <t>This music has a pitch range within [R1A2N3G4E5] [oc0ta1ve2s3] and uses the [[K01E12Y23]3 k4ey5] to create a rich and dynamic sonic palette. The song is [T1M213] seconds long and has a moderate and easy-to-follow beat, despite also being fast-paced. It has a [ti0me1 s2ig3na4tu5re6 o7f 8[T91I02M13E24_35S46I57G68N79A80T91U02R13E24]3] and a total of [[N01U12M23_34B45A56R67S78]8 b9ar0s1].</t>
  </si>
  <si>
    <t>The music on offer provides a diverse and dynamic listening experience, with a pitch range spanning [R1A2N3G4E5] [oc0ta1ve2s3]. Additionally, the music is in [T1I2M3E4_5S6I7G8N9A0T1U2R3E4]. Whether you are looking for a range of notes to stimulate your auditory senses or a unique and varied musical experience, this music is sure to captivate and engage you. With its rich pitch range and distinct [ti0me1 s2ig3na4tu5re6], it offers a truly immersive and memorable listening experience.</t>
  </si>
  <si>
    <t>['I4_1', 'R3_1', 'I1_0']</t>
  </si>
  <si>
    <t>The melody track of this song primarily relies on the use of [I1N2S3T4R5U6M7E8N9T0], while the beat is very heavy. Interestingly, the song has opted not to incorporate [I1N2S3T4R5U6M7E8N9T0S1] in its arrangement, which creates a unique sonic texture. Despite the absence of these instruments, the song still manages to deliver a compelling musical experience, showcasing the creative choices of the artist or producer. Overall, the combination of the melody track and heavy beat, along with the intentional omission of certain instruments, contribute to the distinctiveness of this song.</t>
  </si>
  <si>
    <t>The music has a sluggish [te0mp1o2], but the beat of this song is moderate and easy to follow. Despite the slow pace of the music, the beat is not too difficult to keep up with, making it easier to dance or move along to the rhythm.</t>
  </si>
  <si>
    <t>This song's limited pitch range of [R1A2N3G4E5] [oc0ta1ve2s3] creates a unique soundscape that emphasizes the nuances of tone and phrasing. Adding to its sonic complexity, the music's use of [[K01E12Y23]3 k4ey5] creates a rich and dynamic palette of harmonies. Clocking in at [T1M213] seconds, the track has a serene rhythm that invites the listener to get lost in its tranquil atmosphere. The deliberate exclusion of [I1N2S3T4R5U6M7E8N9T0S1] adds to the song's distinctive character. In addition, the non-standard [[T01I12M23E34_45S56I67G78N89A90T01U12R23E34]4 t5im6e 7si8gn9at0ur1e2] contributes to the music's moderate, yet engaging rhythm. Ultimately, the song's emotional projection conveys [E1M2O3T4I5O6N7], making it a truly remarkable musical piece.</t>
  </si>
  <si>
    <t>['P4_1', 'K1_1', 'TM1_1', 'R3_0', 'I1_0', 'S4_0']</t>
  </si>
  <si>
    <t>This music offers a diverse and dynamic listening experience with a pitch range spanning [R1A2N3G4E5] [oc0ta1ve2s3]. Its use of [[K01E12Y23]3 k4ey5] creates a distinct atmosphere that is complemented by the song's slow and relaxing [te0mp1o2], which has a duration of [T1M213] seconds. The composition of this song does not involve the use of [I1N2S3T4R5U6M7E8N9T0S1], and it deviates from the typical style of [G1E2N3R4E5]. Despite these differences, this music offers a unique and captivating listening experience that is sure to engage and intrigue its listeners.</t>
  </si>
  <si>
    <t>To create a lively and engaging song, it's important to have a quick beat. This can be enhanced by including a variety of instruments in the music. By incorporating instruments like drums, guitar, [ke0y1]board, or any other musical instrument, the song can become more dynamic and appealing to the listener. Whether it's a pop, rock, or dance song, the right blend of instruments can make all the difference in creating a catchy and memorable tune.</t>
  </si>
  <si>
    <t>['TS1_o', 'K1_1', 'R3_2', 'I1_0']</t>
  </si>
  <si>
    <t>The song being referred to here is an unconventional piece that breaks away from the usual [ti0me1 s2ig3na4tu5re6] used in music. Despite not conforming to a common [ti0me1 s2ig3na4tu5re6], it manages to maintain a consistent and moderate beat throughout. The absence of [I1N2S3T4R5U6M7E8N9T0S1] is notable, but the music's choice of [[K01E12Y23]3 k4ey5] results in a captivating and memorable experience for the listener.</t>
  </si>
  <si>
    <t>The use of a specific pitch range of [R1A2N3G4E5] [oc0ta1ve2s3] creates a cohesive and unified sound throughout the musical piece, while the choice of [[K01E12Y23]3 k4ey5] results in a captivating and memorable experience. The combination of these elements contributes to the overall quality of the music and can enhance the listener's emotional connection to the piece. The pitch range and [ke0y1] can influence the mood and atmosphere of the music, and when used effectively, can create a powerful and engaging musical experience. Whether it is a complex composition or a simple melody, the use of specific pitch ranges and [ke0y1]s can play a crucial role in shaping the overall sound and impact of the music.</t>
  </si>
  <si>
    <t>['T1_1', 'TM1_1']</t>
  </si>
  <si>
    <t>The song's pace is slow, and it lasts for a certain number of seconds.</t>
  </si>
  <si>
    <t>['K1_1', 'R3_1', 'I1_0', 'T1_0', 'EM1_1', 'B1_1']</t>
  </si>
  <si>
    <t>The high-[te0mp1o2] music is defined by its strong beat and the notable absence of instruments, giving it a special emotional quality. This music is composed of [[N01U12M23_34B45A56R67S78]8 b9ar0s1] and its [ke0y1] plays a significant role in the emotional quality it evokes. Despite the lack of instruments, the beat remains extremely strong, adding to the energy of the piece. Overall, this music is a powerful and emotional composition that is characterized by its unique combination of [ke0y1], [te0mp1o2], and instrumentation.</t>
  </si>
  <si>
    <t>['K1_1', 'TM1_1', 'TS1_1', 'I1_0', 'EM1_1', 'B1_1']</t>
  </si>
  <si>
    <t>This music is composed in the [[K01E12Y23]3 k4ey5] and is a [T1M213]-second-long song based on a [[T01I12M23E34_45S56I67G78N89A90T01U12R23E34]4 t5im6e 7si8gn9at0ur1e2]. You won't find any [I1N2S3T4R5U6M7E8N9T0S1] in this song, but it radiates [E1M2O3T4I5O6N7]. Overall, there are roughly [[N01U12M23_34B45A56R67S78]8 b9ar0s1] in this composition.</t>
  </si>
  <si>
    <t>['P4_1', 'R3_1', 'TS1_o', 'I1_1', 'B1_1']</t>
  </si>
  <si>
    <t>The musical piece is a vibrant composition that showcases a pitch range spanning [R1A2N3G4E5] [oc0ta1ve2s3] and features lively rhythms. Unlike typical songs, this piece has a unique [ti0me1 s2ig3na4tu5re6 o7f 8[T91I02M13E24_35S46I57G68N79A80T91U02R13E24]3]. The addition of [I1N2S3T4R5U6M7E8N9T0S1] to the composition enhances its overall musicality. The song progresses through [[N01U12M23_34B45A56R67S78]8 b9ar0s1], allowing for a seamless and dynamic musical journey.</t>
  </si>
  <si>
    <t>This music's pitch range is within [R1A2N3G4E5] [oc0ta1ve2s3], and its use of [[K01E12Y23]3 k4ey5] creates a distinct atmosphere. The track is [T1M213] seconds in length and features a soothing beat. You won't hear any [I1N2S3T4R5U6M7E8N9T0S1] in this song, and the [ti0me1 s2ig3na4tu5re6] is not conventional, [T1I2M3E4_5S6I7G8N9A0T1U2R3E4]. With a slow [te0mp1o2], the music is characterized by [E1M2O3T4I5O6N7].</t>
  </si>
  <si>
    <t>['P4_1', 'K1_1', 'TM1_1', 'R3_2', 'I1_0', 'TS1_1', 'T1_0', 'EM1_1']</t>
  </si>
  <si>
    <t>This music offers a unique and memorable listening experience with its pitch range of [R1A2N3G4E5] [oc0ta1ve2s3] and its use of [[K01E12Y23]3 k4ey5], which conveys a resonant and distinctive sound. The track is [T1M213] seconds long and features a beat that is neither too fast nor too slow. Deliberately excluding [I1N2S3T4R5U6M7E8N9T0S1], this song is performed quickly with a [ti0me1 s2ig3na4tu5re6 o7f 8[T91I02M13E24_35S46I57G68N79A80T91U02R13E24]3]. The music radiates [E1M2O3T4I5O6N7], making for a compelling and singular piece of art.</t>
  </si>
  <si>
    <t>['S2_0', 'K1_1', 'R3_2']</t>
  </si>
  <si>
    <t>Although this music does not reflect [A1R2T3I4S5T6]'s classic sound, the use of [[K01E12Y23]3 k4ey5] adds a unique flavor to the composition. Additionally, the beat of the song is moderate, further contributing to its overall sound.</t>
  </si>
  <si>
    <t>['K1_1', 'TM1_1', 'TS1_1', 'T1_2', 'EM1_1']</t>
  </si>
  <si>
    <t>The [[K01E12Y23]3 k4ey5] in this music provides a powerful and memorable sound, with a duration of [T1M213] seconds. It is based on a [[T01I12M23E34_45S56I67G78N89A90T01U12R23E34]4 t5im6e 7si8gn9at0ur1e2], creating a moderate-speed composition filled with [E1M2O3T4I5O6N7].</t>
  </si>
  <si>
    <t>['K1_1', 'R3_0', 'TS1_o', 'I1_1', 'T1_0', 'B1_1']</t>
  </si>
  <si>
    <t>The captivating and memorable experience provided by this music is a result of its choice of [[K01E12Y23]3 k4ey5]. The song features a very smooth and relaxing beat, while its [ti0me1 s2ig3na4tu5re6] deviates from the norm, featuring [T1I2M3E4_5S6I7G8N9A0T1U2R3E4]. To create the desired sound, the music should feature [I1N2S3T4R5U6M7E8N9T0S1] played at a fast [te0mp1o2]. Overall, this song consists of [[N01U12M23_34B45A56R67S78]8 b9ar0s1], making it a unique and intriguing piece of music that stands out from the rest.</t>
  </si>
  <si>
    <t>['P4_1', 'K1_1', 'TM1_1', 'R3_0', 'TS1_1', 'I1_1', 'S4_1']</t>
  </si>
  <si>
    <t>The music in question has several distinctive characteristics that contribute to its emotional depth and richness. Firstly, the pitch range spans [R1A2N3G4E5] [oc0ta1ve2s3], which adds a unique character to the music. Additionally, the music is composed in the [[K01E12Y23]3 k4ey5], creating a dynamic sonic palette. The rhythm is very relaxing and tranquil, and the song is performed in [T1I2M3E4_5S6I7G8N9A0T1U2R3E4] meter. [I1N2S3T4R5U6M7E8N9T0S1] are utilized in the musical performance, contributing to the song's overall sound. This track lasts for [T1M213] seconds and falls into the category of [G1E2N3R4E5] music.</t>
  </si>
  <si>
    <t>This song has a length of [T1M213] seconds and features a pitch range within [R1A2N3G4E5] [oc0ta1ve2s3]. The [I1N2S3T4R5U6M7E8N9T0S1] contribute to the overall musical composition. In addition, the use of the [[K01E12Y23]3 k4ey5] adds a unique flavor to the music, enhancing its distinctive qualities.</t>
  </si>
  <si>
    <t>The music being described has a pitch range of [R1A2N3G4E5] [oc0ta1ve2s3] and is played in the [[K01E12Y23]3 k4ey5], which adds a unique flavor to the piece. The track is [T1M213] seconds in length and features a highly vigorous rhythm. Interestingly, the music has opted not to incorporate [I1N2S3T4R5U6M7E8N9T0S1], giving it a distinct sound. It is played at a high [te0mp1o2] with a [T1I2M3E4_5S6I7G8N9A0T1U2R3E4] meter, contributing to its energetic nature. The music evokes a sense of [E1M2O3T4I5O6N7], which further adds to its appeal.</t>
  </si>
  <si>
    <t>The musical piece showcases a pitch range within [R1A2N3G4E5] [oc0ta1ve2s3] and is composed in the [[K01E12Y23]3 k4ey5]. It has a length of [T1M213] seconds and features a very soft and smooth rhythm. The composition of this song does not involve the use of [I1N2S3T4R5U6M7E8N9T0S1]. The music follows a [[T01I12M23E34_45S56I67G78N89A90T01U12R23E34]4 t5im6e 7si8gn9at0ur1e2] and is played at a moderate pace, effectively conveying [E1M2O3T4I5O6N7].</t>
  </si>
  <si>
    <t>This music offers a diverse and dynamic listening experience with a pitch range spanning [R1A2N3G4E5] [oc0ta1ve2s3]. The [[K01E12Y23]3 k4ey5] adds a special emotional quality to the song, which lasts for [T1M213] seconds. The rhythm is extremely invigorating and features an unusual [[T01I12M23E34_45S56I67G78N89A90T01U12R23E34]4 t5im6e 7si8gn9at0ur1e2]. Interestingly, this song has opted not to incorporate [I1N2S3T4R5U6M7E8N9T0S1] and is played at a medium [te0mp1o2]. Its unique sound sets it apart from the typical [G1E2N3R4E5] genre.</t>
  </si>
  <si>
    <t>The musical piece is a prime representation of the [G1E2N3R4E5] style, showcasing a pitch range within [R1A2N3G4E5] [oc0ta1ve2s3] and employing a non-standard [ti0me1 s2ig3na4tu5re6 o7f 8[T91I02M13E24_35S46I57G68N79A80T91U02R13E24]3]. The [[K01E12Y23]3 k4ey5] adds a special emotional quality to the piece, which is played at a medium pace and lasts for [T1M213] seconds. Although [I1N2S3T4R5U6M7E8N9T0S1] are not part of the instrumentation, the beat in the song is very tranquilizing, creating a unique and captivating musical experience.</t>
  </si>
  <si>
    <t>['P4_1', 'K1_1', 'I1_0', 'T1_0', 'B1_1']</t>
  </si>
  <si>
    <t>The music offers a unique and memorable listening experience with its pitch range of [R1A2N3G4E5] [oc0ta1ve2s3]. The use of [[K01E12Y23]3 k4ey5] creates a distinct atmosphere, while the song's rapid [te0mp1o2] propels it forward over [[N01U12M23_34B45A56R67S78]8 b9ar0s1]. Interestingly, this song has chosen not to incorporate [I1N2S3T4R5U6M7E8N9T0S1], further emphasizing its unique character.</t>
  </si>
  <si>
    <t>The music being discussed here has a number of distinct features that make it stand out. Firstly, its pitch range spans [R1A2N3G4E5] [oc0ta1ve2s3], giving it a unique character that emphasizes its emotional depth. Additionally, the use of the [[K01E12Y23]3 k4ey5] adds a special flavor to the music, creating a truly distinctive sound. The song itself runs for [T1M213] seconds and features a moderate beat that is neither too fast nor too slow. The music is also enriched by the use of [I1N2S3T4R5U6M7E8N9T0S1], which add to the overall texture and atmosphere of the piece. Interestingly, the song employs an unusual [[T01I12M23E34_45S56I67G78N89A90T01U12R23E34]4 t5im6e 7si8gn9at0ur1e2], further contributing to its unique sound. Despite its high [te0mp1o2], the music does not adhere to the usual conventions of [G1E2N3R4E5] style, making it a truly innovative and exciting piece.</t>
  </si>
  <si>
    <t>['K1_1', 'TM1_1', 'R3_1', 'TS1_1', 'I1_1', 'T1_0']</t>
  </si>
  <si>
    <t>This music's use of the [[K01E12Y23]3 k4ey5] creates a rich and dynamic sonic palette, with a track duration of [T1M213] seconds. The song's very fast and lively rhythm, following a [T1I2M3E4_5S6I7G8N9A0T1U2R3E4] meter, is complemented by the important role played by [I1N2S3T4R5U6M7E8N9T0S1]. Overall, the music's [te0mp1o2] adds to its energetic nature.</t>
  </si>
  <si>
    <t>['P4_1', 'R3_2', 'TS1_o', 'T1_2', 'S4_0']</t>
  </si>
  <si>
    <t>The song's pitch range is within [R1A2N3G4E5] [oc0ta1ve2s3], and its beat is moderate and easy to follow. Employing a non-standard [ti0me1 s2ig3na4tu5re6 o7f 8[T91I02M13E24_35S46I57G68N79A80T91U02R13E24]3], the song maintains a balanced beat. However, this music does not evoke the classic [G1E2N3R4E5] sound.</t>
  </si>
  <si>
    <t>['T1_0', 'TM1_1', 'R3_2', 'TS1_1']</t>
  </si>
  <si>
    <t>The music has a rapid [te0mp1o2] and a running time of [T1M213] seconds, while its [te0mp1o2] is in the middle range. Its [ti0me1 s2ig3na4tu5re6] is [T1I2M3E4_5S6I7G8N9A0T1U2R3E4].</t>
  </si>
  <si>
    <t>The use of [[K01E12Y23]3 k4ey5] in this music creates a rich and dynamic sonic palette that enhances its emotional character. The music is characterized by [E1M2O3T4I5O6N7], and the choice of [ke0y1] contributes to the overall mood and atmosphere of the piece. The interplay between the harmonies and melodies in this [ke0y1] creates a sense of tension and release, conveying the emotional depth and complexity of the music. Overall, the use of [[K01E12Y23]3 k4ey5] in this music adds to its artistic impact, making it a powerful and memorable listening experience.</t>
  </si>
  <si>
    <t>['P4_1', 'K1_1', 'TM1_1', 'I1_0']</t>
  </si>
  <si>
    <t>The music in this song utilizes a compact pitch range of [R1A2N3G4E5] [oc0ta1ve2s3], resulting in a focused and impactful performance. The use of [[K01E12Y23]3 k4ey5] adds to its distinct atmosphere. Despite playing for only [T1M213] seconds, this song notably lacks the presence of any instruments.</t>
  </si>
  <si>
    <t>['K1_1', 'TM1_1', 'TS1_1', 'I1_0', 'T1_2']</t>
  </si>
  <si>
    <t>This music utilizes the [[K01E12Y23]3 k4ey5] to create a rich and dynamic sonic palette. The song's running time is [T1M213] seconds, and it employs a [[T01I12M23E34_45S56I67G78N89A90T01U12R23E34]4 t5im6e 7si8gn9at0ur1e2]. Despite its moderate speed, this song does not feature any [I1N2S3T4R5U6M7E8N9T0S1].</t>
  </si>
  <si>
    <t>['TM1_1', 'R3_0', 'TS1_1']</t>
  </si>
  <si>
    <t>The duration of the song is [T1M213] seconds, and its rhythm is very harmonious, complemented by the meter of the music, which is [T1I2M3E4_5S6I7G8N9A0T1U2R3E4].</t>
  </si>
  <si>
    <t>This piece of music covers [[N01U12M23_34B45A56R67S78]8 b9ar0s1] and conveys [E1M2O3T4I5O6N7]. It is worth noting that [I1N2S3T4R5U6M7E8N9T0S1] are not included in the instrumentation of this song. The absence of these instruments does not detract from the emotional impact of the music, which is conveyed through other means such as melody, harmony, and rhythm. The composer's choice of instrumentation is intentional and serves to create a specific atmosphere or mood within the piece. Despite the limited instrumentation, the music is able to evoke a powerful emotional response in the listener.</t>
  </si>
  <si>
    <t>Each bar contains a certain number of beats. The song's [te0mp1o2] is measured in beats per minute (BPM).</t>
  </si>
  <si>
    <t>['K1_1', 'TM1_1', 'R3_1', 'TS1_1', 'I1_0', 'T1_0', 'S4_0']</t>
  </si>
  <si>
    <t>This song is composed in the [[K01E12Y23]3 k4ey5] and has a running time of [T1M213] seconds. It features an exceptionally energetic beat, utilizing the [[T01I12M23E34_45S56I67G78N89A90T01U12R23E34]4 t5im6e 7si8gn9at0ur1e2]. [I1N2S3T4R5U6M7E8N9T0S1] are not included in the instrumentation of this song. With its quick beat and distinct sound, it deviates from the conventions of the [G1E2N3R4E5] genre.</t>
  </si>
  <si>
    <t>The choice of [[K01E12Y23]3 k4ey5] in this music creates a captivating and memorable experience, enhanced by the incredibly powerful rhythm in the song.</t>
  </si>
  <si>
    <t>['TM1_1', 'I1_0', 'T1_2', 'EM1_1', 'B1_1']</t>
  </si>
  <si>
    <t>The song's playtime is [T1M213] seconds, and it is played at a moderate rate. The instrumentation in this song does not include [I1N2S3T4R5U6M7E8N9T0S1]. Despite the lack of [I1N2S3T4R5U6M7E8N9T0S1], the music effectively conveys [E1M2O3T4I5O6N7]. If you were to count the bars in this song, you would find [N1U2M3_4B5A6R7S8].</t>
  </si>
  <si>
    <t>This music's pitch range is within [R1A2N3G4E5] [oc0ta1ve2s3], and it utilizes the [[K01E12Y23]3 k4ey5] to create a rich and dynamic sonic palette. The duration of the track is [T1M213] seconds, and it is characterized by a gentle rhythm. The music derives its sound from [I1N2S3T4R5U6M7E8N9T0S1] and incorporates a [T1I2M3E4_5S6I7G8N9A0T1U2R3E4] meter. Despite being performed quickly, the song deviates from the typical standards of the [G1E2N3R4E5] genre.</t>
  </si>
  <si>
    <t>The song lasts [T1M213] seconds and its rhythm is neither too fast nor too slow. [I1N2S3T4R5U6M7E8N9T0S1] play an important role in the music, while the song deviates from the typical [G1E2N3R4E5] sound. It spans [[N01U12M23_34B45A56R67S78]8 b9ar0s1] in total.</t>
  </si>
  <si>
    <t>The musical piece is a composition in the [ke0y1] of [K1E2Y3] with a pitch range within [R1A2N3G4E5] [oc0ta1ve2s3], featuring [I1N2S3T4R5U6M7E8N9T0S1]. It has a gentle [te0mp1o2] and a [T1I2M3E4_5S6I7G8N9A0T1U2R3E4] meter, with a length of [T1M213] seconds. The beat is moderate, not too fast nor too slow, and the music evokes the classic sound of [G1E2N3R4E5]. Overall, the piece showcases a harmonious blend of melody and rhythm, making it a delightful listening experience.</t>
  </si>
  <si>
    <t>['T1_0', 'B1_1', 'TM1_1', 'I1_0']</t>
  </si>
  <si>
    <t>This song has a quick [te0mp1o2] and is performed at a fast pace. Its length is determined by [[N01U12M23_34B45A56R67S78]8 b9ar0s1], and the running time of the song is [T1M213] seconds. [I1N2S3T4R5U6M7E8N9T0S1] are not included in the instrumentation for this piece, giving it a more minimalistic feel.</t>
  </si>
  <si>
    <t>['P4_1', 'K1_1', 'TS1_1', 'I1_1', 'S4_0']</t>
  </si>
  <si>
    <t>This music has a pitch range within [R1A2N3G4E5] [oc0ta1ve2s3] and is in [T1I2M3E4_5S6I7G8N9A0T1U2R3E4]. It is enriched by [I1N2S3T4R5U6M7E8N9T0S1] and the use of the [[K01E12Y23]3 k4ey5] gives it a special emotional quality. However, despite these unique characteristics, it does not embody the essence of the [G1E2N3R4E5] genre.</t>
  </si>
  <si>
    <t>['P4_1', 'K1_1', 'TM1_1', 'R3_2', 'I1_0', 'TS1_1', 'S4_1', 'B1_1']</t>
  </si>
  <si>
    <t>The musical piece employs various techniques to create a cohesive and distinct atmosphere. It uses a specific pitch range of [R1A2N3G4E5] [oc0ta1ve2s3], which helps to create a unified sound throughout the track. Additionally, the use of [[K01E12Y23]3 k4ey5] contributes to the unique atmosphere of the piece. The relaxed and moderate rhythm further enhances this atmosphere. The arrangement of the song deliberately omits the use of [I1N2S3T4R5U6M7E8N9T0S1], adding to the overall feel of the music. The song follows a [T1I2M3E4_5S6I7G8N9A0T1U2R3E4] meter and progresses through [[N01U12M23_34B45A56R67S78]8 b9ar0s1], adhering to the conventions of the reflective [G1E2N3R4E5] musical traditions. Finally, with a duration of [T1M213] seconds, the musical piece provides a complete and satisfying listening experience.</t>
  </si>
  <si>
    <t>['T1_2', 'P4_1', 'K1_1', 'R3_2']</t>
  </si>
  <si>
    <t>The song has a moderate pace, and its pitch range of [R1A2N3G4E5] [oc0ta1ve2s3] adds a distinctive character that emphasizes its emotional depth. The [[K01E12Y23]3 k4ey5] used in the music provides a powerful and memorable sound. The beat of the song is also balanced, not too fast nor too slow, allowing the listener to fully appreciate the music.</t>
  </si>
  <si>
    <t>The music's pitch range of [R1A2N3G4E5] [oc0ta1ve2s3] provides a distinctive and unforgettable listening encounter. With its particular range, the music creates a sound that is distinct from other compositions, allowing listeners to appreciate its unique qualities. This range also adds depth and complexity to the overall sound, creating a dynamic and engaging auditory experience that is sure to captivate music lovers of all kinds. Overall, the music's pitch range is a defining feature that sets it apart and enhances its appeal to those who enjoy rich, multi-layered musical arrangements.</t>
  </si>
  <si>
    <t>The music's choice of [[K01E12Y23]3 k4ey5] results in a captivating and memorable experience when the song is performed quickly.</t>
  </si>
  <si>
    <t>['P4_1', 'TM1_1', 'R3_2', 'TS1_1', 'I1_1', 'T1_0', 'B1_1']</t>
  </si>
  <si>
    <t>With a pitch range spanning [R1A2N3G4E5] [oc0ta1ve2s3], this music offers a diverse and dynamic listening experience. It has a runtime of [T1M213] seconds and features a steady and moderate rhythm in [T1I2M3E4_5S6I7G8N9A0T1U2R3E4] meter. The musical performance employs [I1N2S3T4R5U6M7E8N9T0S1] and is played at a brisk pace, while showcasing [[N01U12M23_34B45A56R67S78]8 b9ar0s1] throughout the song.</t>
  </si>
  <si>
    <t>This song's [ti0me1 s2ig3na4tu5re6] is atypical, and it offers a diverse and dynamic listening experience with a pitch range spanning [R1A2N3G4E5] [oc0ta1ve2s3]. The rhythm in this song is very gentle and relaxing, and [I1N2S3T4R5U6M7E8N9T0S1] are not featured.</t>
  </si>
  <si>
    <t>['P4_1', 'B1_1', 'TM1_1', 'TS1_o']</t>
  </si>
  <si>
    <t>The music in this song is marked by a distinct pitch range spanning [R1A2N3G4E5] [oc0ta1ve2s3], which adds to its emotional depth and character. The song features [[N01U12M23_34B45A56R67S78]8 b9ar0s1] and has a playtime of [T1M213] seconds. Additionally, its [ti0me1 s2ig3na4tu5re6] is atypical, further contributing to its unique sound.</t>
  </si>
  <si>
    <t>This song plays for TM1 seconds and has deliberately excluded instruments.</t>
  </si>
  <si>
    <t>['P4_1', 'K1_1', 'TM1_1', 'TS1_o', 'I4_0', 'B1_1']</t>
  </si>
  <si>
    <t>This music offers a unique and captivating listening experience with its pitch range of [R1A2N3G4E5] [oc0ta1ve2s3] and choice of [[K01E12Y23]3 k4ey5]. The song's length is [T1M213] seconds and features an unusual [ti0me1 s2ig3na4tu5re6 o7f 8[T91I02M13E24_35S46I57G68N79A80T91U02R13E24]3]. The intentional absence of [I1N2S3T4R5U6M7E8N9T0] in the melody track adds to the song's overall memorability. With around [[N01U12M23_34B45A56R67S78]8 b9ar0s1], this music offers a truly distinct and memorable musical experience.</t>
  </si>
  <si>
    <t>This music has a pitch range of [R1A2N3G4E5] [oc0ta1ve2s3] and is played in the [[K01E12Y23]3 k4ey5], which adds a unique flavor to the composition. Despite being played at a slow rate, the rhythm in this song is really lively and creates an energetic vibe. Although [I1N2S3T4R5U6M7E8N9T0S1] are not featured in the track, the music is still able to convey a powerful emotion. Additionally, the song's [ti0me1 s2ig3na4tu5re6] is out of the ordinary, with [T1I2M3E4_5S6I7G8N9A0T1U2R3E4], further adding to its uniqueness. In total, the song lasts for [T1M213] seconds, making it a captivating and memorable experience.</t>
  </si>
  <si>
    <t>This music offers a unique and memorable listening experience with its pitch range of [R1A2N3G4E5] [oc0ta1ve2s3]. The addition of [[K01E12Y23]3 k4ey5] adds a unique flavor to the music. The track is [T1M213] seconds in length and has a moderate and consistent rhythm. [I1N2S3T4R5U6M7E8N9T0S1] play an important role in the music, which also employs a non-standard [ti0me1 s2ig3na4tu5re6 o7f 8[T91I02M13E24_35S46I57G68N79A80T91U02R13E24]3]. This speedy piece is a prime representation of the [G1E2N3R4E5] style, making it a must-listen for fans of the genre.</t>
  </si>
  <si>
    <t>['S4_0', 'I1_1']</t>
  </si>
  <si>
    <t>The musical performance of the song incorporates the use of [I1N2S3T4R5U6M7E8N9T0S1], which is not reflective of the typical features of the [G1E2N3R4E5] genre. Despite its departure from the usual style of the genre, the song still manages to create a unique and engaging sound.</t>
  </si>
  <si>
    <t>['K1_1', 'T1_0', 'R3_2', 'TS1_o']</t>
  </si>
  <si>
    <t>This song is composed in the [[K01E12Y23]3 k4ey5] and moves at a rapid rate with just the right [te0mp1o2]. Additionally, the [ti0me1 s2ig3na4tu5re6] of this song is atypical, featuring [T1I2M3E4_5S6I7G8N9A0T1U2R3E4].</t>
  </si>
  <si>
    <t>['P4_1', 'EM1_1', 'TM1_1', 'TS1_1']</t>
  </si>
  <si>
    <t>The use of a specific pitch range of [R1A2N3G4E5] [oc0ta1ve2s3] creates a cohesive and unified sound throughout the musical piece, which is imbued with [E1M2O3T4I5O6N7]. This song, with a length of [T1M213] seconds, features a [T1I2M3E4_5S6I7G8N9A0T1U2R3E4] meter that further enhances the rhythmic structure of the music. Together, these elements work to create a distinct musical experience that is both emotionally evocative and technically sound.</t>
  </si>
  <si>
    <t>The music's limited pitch range of [R1A2N3G4E5] [oc0ta1ve2s3] allows for a greater emphasis on the nuances of tone and phrasing, while also conveying a unique and resonant sound through its use of [[K01E12Y23]3 k4ey5]. With a duration of [T1M213] seconds and a rapid [te0mp1o2], [I1N2S3T4R5U6M7E8N9T0S1] play an important role in this song, accompanied by an unconventional [ti0me1 s2ig3na4tu5re6 o7f 8[T91I02M13E24_35S46I57G68N79A80T91U02R13E24]3]. Despite its moderate [te0mp1o2], the music effectively conveys [E1M2O3T4I5O6N7], and it spans [[N01U12M23_34B45A56R67S78]8 b9ar0s1] in length.</t>
  </si>
  <si>
    <t>['K1_1', 'TM1_1', 'R3_0', 'TS1_o', 'I1_1']</t>
  </si>
  <si>
    <t>This music conveys a unique and resonant sound through its use of the [[K01E12Y23]3 k4ey5]. The song is [T1M213] seconds long and features a gentle rhythm, accompanied by non-standard [[T01I12M23E34_45S56I67G78N89A90T01U12R23E34]4 t5im6e 7si8gn9at0ur1e2]. The music is enriched by the addition of [I1N2S3T4R5U6M7E8N9T0S1], which contribute to the overall richness and depth of the composition.</t>
  </si>
  <si>
    <t>In this song, the music's limited pitch range of [R1A2N3G4E5] [oc0ta1ve2s3] allows for a greater emphasis on the nuances of tone and phrasing, and as a result, you won't find any [I1N2S3T4R5U6M7E8N9T0S1].</t>
  </si>
  <si>
    <t>['S4_1', 'B1_1', 'TS1_o']</t>
  </si>
  <si>
    <t>The music exemplifies the distinct sound of the [G1E2N3R4E5]. It features a song structure comprised of [[N01U12M23_34B45A56R67S78]8 b9ar0s1] and employs a non-standard [[T01I12M23E34_45S56I67G78N89A90T01U12R23E34]4 t5im6e 7si8gn9at0ur1e2]. Overall, these musical elements contribute to the unique character of the song and showcase the genre's signature style.</t>
  </si>
  <si>
    <t>The task at hand is to combine the sentence "The track lasts for [T1M213] seconds" with additional sentences into a cohesive paragraph. However, as no additional sentences were provided, I'm unable to do so at this time. If you could provide more information or context, I would be happy to help you create a paragraph.</t>
  </si>
  <si>
    <t>['K1_1', 'TM1_1', 'R3_1', 'I1_1', 'T1_0', 'EM1_1']</t>
  </si>
  <si>
    <t>The use of [[K01E12Y23]3 k4ey5] in this music creates a distinct atmosphere that is characterized by [E1M2O3T4I5O6N7]. The rhythm in the track is extremely invigorating, and [I1N2S3T4R5U6M7E8N9T0S1] are utilized in the musical performance. The music moves swiftly and lasts for [T1M213] seconds, making for a captivating listening experience overall.</t>
  </si>
  <si>
    <t>['TS1_o', 'I1_0']</t>
  </si>
  <si>
    <t>The [ti0me1 s2ig3na4tu5re6] chosen for this song is not common, and the composition of the song does not involve the use of any instruments. Despite the absence of instruments, the song still manages to convey its message and emotions through the creative use of vocals and other sound effects. The unusual [ti0me1 s2ig3na4tu5re6] adds to the uniqueness of the song and showcases the creativity of the composer. Overall, this song stands out from others in its genre due to its unconventional approach to composition and its ability to deliver a powerful message without relying on traditional musical elements.</t>
  </si>
  <si>
    <t>['TS1_o', 'S4_1', 'I1_1']</t>
  </si>
  <si>
    <t>The [ti0me1 s2ig3na4tu5re6] of this song is not usual, but the music is steeped in the traditions of [G1E2N3R4E5] style. The musical performance employs [I1N2S3T4R5U6M7E8N9T0S1], contributing to the unique sound and character of the piece.</t>
  </si>
  <si>
    <t>['P4_1', 'K1_1', 'TM1_1', 'R3_0', 'I1_1', 'TS1_1', 'T1_1', 'S4_1', 'B1_1']</t>
  </si>
  <si>
    <t>With a pitch range spanning [R1A2N3G4E5] [oc0ta1ve2s3], this music offers a diverse and dynamic listening experience, while its use of [[K01E12Y23]3 k4ey5] conveys a unique and resonant sound. Lasting [T1M213] seconds, the song captivates with its meditative beat and is brought to life through the use of [I1N2S3T4R5U6M7E8N9T0S1]. With a [ti0me1 s2ig3na4tu5re6 o7f 8[T91I02M13E24_35S46I57G68N79A80T91U02R13E24]3], the song is played at a gentle pace, embodying the essence of [G1E2N3R4E5] music. Comprising [[N01U12M23_34B45A56R67S78]8 b9ar0s1], this composition showcases the multifaceted nature of the music.</t>
  </si>
  <si>
    <t>['P4_1', 'K1_1', 'TM1_1', 'R3_2', 'TS1_1', 'I1_1', 'I4_0']</t>
  </si>
  <si>
    <t>The cohesive and unified sound throughout the musical piece is achieved through the use of a specific pitch range of [R1A2N3G4E5] [oc0ta1ve2s3]. This [T1M213]-second song is composed in the [[K01E12Y23]3 k4ey5] and features a moderate and easy-to-follow beat. The meter of the music is [T1I2M3E4_5S6I7G8N9A0T1U2R3E4], and it should be played using [I1N2S3T4R5U6M7E8N9T0S1]. However, it's worth noting that the melody in this track is not created using [I1N2S3T4R5U6M7E8N9T0]. Overall, these elements come together to create a distinct and unique musical composition.</t>
  </si>
  <si>
    <t>['P4_1', 'K1_1', 'TM1_1', 'R3_2', 'TS1_1', 'T1_1']</t>
  </si>
  <si>
    <t>With a pitch range spanning [R1A2N3G4E5] [oc0ta1ve2s3], this music offers a diverse and dynamic listening experience, while the [[K01E12Y23]3 k4ey5] adds a unique flavor. The song lasts [T1M213] seconds and features a moderate and consistent rhythm, complemented by a [[T01I12M23E34_45S56I67G78N89A90T01U12R23E34]4 t5im6e 7si8gn9at0ur1e2]. The overall pace of the song is slow, creating a captivating musical journey.</t>
  </si>
  <si>
    <t>['P4_1', 'TS1_o', 'I1_1', 'S4_1', 'B1_1']</t>
  </si>
  <si>
    <t>With a pitch range spanning [R1A2N3G4E5] [oc0ta1ve2s3], this music offers a diverse and dynamic listening experience that is a true representation of the classic [G1E2N3R4E5] style. An uncommon [ti0me1 s2ig3na4tu5re6 o7f 8[T91I02M13E24_35S46I57G68N79A80T91U02R13E24]3] is utilized in this song, which covers [[N01U12M23_34B45A56R67S78]8 b9ar0s1]. The music is given its unique sound through the use of [I1N2S3T4R5U6M7E8N9T0S1]. Overall, this musical composition showcases a range of musical elements and techniques that make it an exceptional listening experience for fans of [G1E2N3R4E5].</t>
  </si>
  <si>
    <t>['P4_1', 'K1_1', 'TM1_1', 'R3_2', 'I1_1', 'TS1_o', 'T1_1', 'S4_0']</t>
  </si>
  <si>
    <t>The music in question showcases several noteworthy features that contribute to its distinct character and emotional depth. Its pitch range spans [R1A2N3G4E5] [oc0ta1ve2s3], emphasizing the richness of the music. Furthermore, the music is in the [ke0y1] of [K1E2Y3], providing a powerful and memorable sound. The track is [T1M213] seconds long, with a steady and moderate rhythm that is supported by the inclusion of [I1N2S3T4R5U6M7E8N9T0S1]. The music also employs an uncommon [ti0me1 s2ig3na4tu5re6 o7f 8[T91I02M13E24_35S46I57G68N79A80T91U02R13E24]3]. Despite these unique characteristics, the song is performed at a leisurely pace and is not heavily influenced by the conventions of any particular genre. Overall, this combination of elements creates a truly unique and memorable musical experience.</t>
  </si>
  <si>
    <t>['K1_1', 'TM1_1', 'R3_0', 'TS1_1', 'I1_1', 'T1_2']</t>
  </si>
  <si>
    <t>The [[K01E12Y23]3 k4ey5] in this music provides a powerful and memorable sound, and the song plays for [T1M213] seconds. The rhythm in this song is very gentle and easy, and the [ti0me1 s2ig3na4tu5re6] of the music is [T1I2M3E4_5S6I7G8N9A0T1U2R3E4]. [I1N2S3T4R5U6M7E8N9T0S1] should be included in the music, creating a balanced pace for its performance.</t>
  </si>
  <si>
    <t>['P4_1', 'K1_1', 'TM1_1', 'TS1_1', 'I1_0', 'T1_1', 'S4_0']</t>
  </si>
  <si>
    <t>The music's limited pitch range of [R1A2N3G4E5] [oc0ta1ve2s3] allows for a greater emphasis on the nuances of tone and phrasing, while the [[K01E12Y23]3 k4ey5] gives this music a special emotional quality. With a duration of [T1M213] seconds and the [ti0me1 s2ig3na4tu5re6 o7f 8[T91I02M13E24_35S46I57G68N79A80T91U02R13E24]3], this song is devoid of [I1N2S3T4R5U6M7E8N9T0S1] and played at a leisurely pace, embodying a style that is not typical of [G1E2N3R4E5].</t>
  </si>
  <si>
    <t>['TM1_1', 'R3_2', 'I1_1']</t>
  </si>
  <si>
    <t>This track is TM1 seconds long and has a relaxed and moderate rhythm. The use of INSTRUMENTS is vital to the music, providing essential elements to the composition. Without them, the song would lack its distinctive character and atmosphere. Overall, the combination of the track's length, rhythm, and instrumentation create a unique musical experience that captures the listener's attention and draws them into the mood and feeling of the music.</t>
  </si>
  <si>
    <t>['P4_1', 'K1_1', 'TS1_1', 'T1_2', 'S4_0', 'B1_1']</t>
  </si>
  <si>
    <t>The music in question has a pitch range that falls within [R1A2N3G4E5] [oc0ta1ve2s3]. Its use of the [[K01E12Y23]3 k4ey5] creates a rich and dynamic sonic palette that is further enhanced by the [T1I2M3E4_5S6I7G8N9A0T1U2R3E4] meter, resulting in a balanced beat throughout the [[N01U12M23_34B45A56R67S78]8 b9ar0s1] of the song. While the music does not adhere to the usual musical conventions of [G1E2N3R4E5] style, its unique approach allows for a refreshing and captivating listening experience.</t>
  </si>
  <si>
    <t>['P4_1', 'K1_1', 'R3_2', 'I1_0', 'T1_2', 'B1_1']</t>
  </si>
  <si>
    <t>The music in this song offers a unique and memorable listening experience with its pitch range of [R1A2N3G4E5] [oc0ta1ve2s3]. In addition, the use of the [[K01E12Y23]3 k4ey5] gives it a special emotional quality. Despite opting not to incorporate [I1N2S3T4R5U6M7E8N9T0S1], the song maintains a calm and moderate rhythm, while covering [[N01U12M23_34B45A56R67S78]8 b9ar0s1]. The moderate [te0mp1o2] of the music adds to the overall soothing and relaxing vibe of the song.</t>
  </si>
  <si>
    <t>['B1_1', 'R3_1', 'S4_1']</t>
  </si>
  <si>
    <t>This song, representative of the typical [G1E2N3R4E5] sound, is divided into [[N01U12M23_34B45A56R67S78]8 b9ar0s1] and features an incredibly stimulating rhythm.</t>
  </si>
  <si>
    <t>This song's structure follows [[N01U12M23_34B45A56R67S78]8 b9ar0s1] and the music moves at a slow rate.</t>
  </si>
  <si>
    <t>['TS1_o', 'TM1_1', 'R3_2', 'I1_0']</t>
  </si>
  <si>
    <t>The [ti0me1 s2ig3na4tu5re6] of this song is not conventional, but it is [T1M213] seconds long. Despite the unconventional [ti0me1 s2ig3na4tu5re6], the [te0mp1o2] of the song is not too fast or too slow. Additionally, the song's composition does not involve the use of [I1N2S3T4R5U6M7E8N9T0S1].</t>
  </si>
  <si>
    <t>['P4_1', 'R3_0', 'I1_0']</t>
  </si>
  <si>
    <t>This song has a unique emotional depth emphasized by the distinctive pitch range of [R1A2N3G4E5] [oc0ta1ve2s3]. The harmonious rhythm in the song further complements its overall character. Interestingly, the song deliberately omits the use of [I1N2S3T4R5U6M7E8N9T0S1], making it stand out from other compositions.</t>
  </si>
  <si>
    <t>The given sentence is incomplete and does not provide enough context to form a coherent paragraph. Please provide additional information or context so that I may assist you in creating a proper paragraph.</t>
  </si>
  <si>
    <t>['P4_1', 'K1_1', 'TM1_1', 'R3_1', 'T1_2', 'B1_1']</t>
  </si>
  <si>
    <t>The use of a specific pitch range of [R1A2N3G4E5] [oc0ta1ve2s3] creates a cohesive and unified sound throughout the musical piece, while [[K01E12Y23]3 k4ey5] adds a unique flavor to this music. The song lasts [T1M213] seconds and showcases an electrifying rhythm, with a moderate [te0mp1o2]. Its composition comprises [[N01U12M23_34B45A56R67S78]8 b9ar0s1].</t>
  </si>
  <si>
    <t>['T1_1', 'P4_1', 'K1_1']</t>
  </si>
  <si>
    <t>The slow rhythm of the song, combined with the unique pitch range of [R1A2N3G4E5] [oc0ta1ve2s3], creates a memorable listening experience. Additionally, the music's powerful and memorable sound is further enhanced by the use of the [[K01E12Y23]3 k4ey5].</t>
  </si>
  <si>
    <t>['K1_1', 'R3_2', 'TS1_o', 'I1_0', 'T1_0']</t>
  </si>
  <si>
    <t>The use of the [[K01E12Y23]3 k4ey5] in this music creates a rich and dynamic sonic palette, while the beat is moderate and easy to follow. However, the [ti0me1 s2ig3na4tu5re6] chosen for this song is not common, and it is devoid of [I1N2S3T4R5U6M7E8N9T0S1]. Despite that, the music has a brisk [te0mp1o2], making it an interesting and unique listening experience.</t>
  </si>
  <si>
    <t>The song has a playtime of [T1M213] seconds and is set to [[T01I12M23E34_45S56I67G78N89A90T01U12R23E34]4 t5im6e 7si8gn9at0ur1e2].</t>
  </si>
  <si>
    <t>['TS1_1', 'S4_0', 'I1_0']</t>
  </si>
  <si>
    <t>The meter of this music is [T1I2M3E4_5S6I7G8N9A0T1U2R3E4], however, it is not evocative of the classic [G1E2N3R4E5] sound. Notably absent in this song are [I1N2S3T4R5U6M7E8N9T0S1].</t>
  </si>
  <si>
    <t>The choice of [[K01E12Y23]3 k4ey5] in this music results in a captivating and memorable experience, while the rhythm creates a relaxing and tranquil atmosphere in the song. Together, these elements create a powerful combination that engages the listener and leaves a lasting impression.</t>
  </si>
  <si>
    <t>['P4_1', 'R3_0', 'TS1_1', 'I1_1', 'T1_2', 'B1_1']</t>
  </si>
  <si>
    <t>The song features a pitch range within [R1A2N3G4E5] [oc0ta1ve2s3] and has a very relaxing and tranquil rhythm. It is set in [T1I2M3E4_5S6I7G8N9A0T1U2R3E4] meter and incorporates [I1N2S3T4R5U6M7E8N9T0S1]. The song moves moderately, and listeners can enjoy [[N01U12M23_34B45A56R67S78]8 b9ar0s1] of music.</t>
  </si>
  <si>
    <t>['I4_0', 'P4_1', 'R3_2']</t>
  </si>
  <si>
    <t>In the melody track of this musical piece, you won't hear the [I1N2S3T4R5U6M7E8N9T0]. The song showcases a pitch range within [R1A2N3G4E5] [oc0ta1ve2s3] and features a consistent and moderate beat throughout.</t>
  </si>
  <si>
    <t>['T1_2']</t>
  </si>
  <si>
    <t>It is easy to dance to. The melody is catchy and upbeat.
The music has a moderate [te0mp1o2] that is easy to dance to. Additionally, the melody is catchy and upbeat, making it an enjoyable choice for anyone looking to dance or simply listen to some upbeat music.</t>
  </si>
  <si>
    <t>The music played at a slow [te0mp1o2] creates a distinct atmosphere due to its use of [[K01E12Y23]3 k4ey5]. The slow [te0mp1o2] sets a particular mood, while the choice of [ke0y1] adds to the overall atmosphere of the music. Together, these elements create a unique musical experience that can be appreciated by listeners. The use of the [[K01E12Y23]3 k4ey5] enhances the emotional impact of the music, while the slow [te0mp1o2] allows for a deeper connection to the feelings and emotions conveyed by the music.</t>
  </si>
  <si>
    <t>['T1_0', 'S4_0']</t>
  </si>
  <si>
    <t>The song boasts a fast-paced beat and sets itself apart from the typical sound of its genre.</t>
  </si>
  <si>
    <t>This music covers [[N01U12M23_34B45A56R67S78]8 b9ar0s1] and has a slow [te0mp1o2] that creates a distinct atmosphere due to its use of the [[K01E12Y23]3 k4ey5].</t>
  </si>
  <si>
    <t>This fast-paced song is characterized by a powerful and memorable sound, thanks to the [[K01E12Y23]3 k4ey5] in the music. It evokes a strong sense of [E1M2O3T4I5O6N7] throughout its [T1M213]-second length.</t>
  </si>
  <si>
    <t>['P4_1', 'S4_0', 'TM1_1', 'I1_1']</t>
  </si>
  <si>
    <t>The utilization of [I1N2S3T4R5U6M7E8N9T0S1] in a musical performance with a compact pitch range of [R1A2N3G4E5] [oc0ta1ve2s3] can result in a focused and impactful sound. Although this type of music does not squarely adhere to the conventions of the [G1E2N3R4E5] sound, it can still produce a unique and compelling listening experience. The specific song under consideration has a runtime of [T1M213] seconds, allowing for the musical ideas to be explored and developed within that time frame.</t>
  </si>
  <si>
    <t>['R3_1', 'TS1_1', 'I1_0', 'T1_1', 'EM1_1', 'B1_1']</t>
  </si>
  <si>
    <t>The powerfully rhythmic song has a [T1I2M3E4_5S6I7G8N9A0T1U2R3E4] meter and opts not to incorporate [I1N2S3T4R5U6M7E8N9T0S1]. Despite its gentle movement, the music is deeply [E1M2O3T4I5O6N7] in nature and composed of approximately [[N01U12M23_34B45A56R67S78]8 b9ar0s1].</t>
  </si>
  <si>
    <t>The music is based on a specific [ti0me1 s2ig3na4tu5re6], which refers to the organization of beats in a musical composition. The [ti0me1 s2ig3na4tu5re6] is typically indicated at the beginning of a piece of sheet music and can have a significant impact on how the music is performed and interpreted. Depending on the [ti0me1 s2ig3na4tu5re6], the music may have a steady, predictable rhythm or a more complex and unpredictable feel. Musicians must be able to read and interpret [ti0me1 s2ig3na4tu5re6]s accurately in order to perform a piece of music correctly.</t>
  </si>
  <si>
    <t>['P4_1', 'K1_1', 'TM1_1', 'R3_0', 'I1_0', 'TS1_o', 'T1_1', 'EM1_1', 'B1_1']</t>
  </si>
  <si>
    <t>With a pitch range spanning [R1A2N3G4E5] [oc0ta1ve2s3], this music offers a diverse and dynamic listening experience, while its use of [[K01E12Y23]3 k4ey5] creates a rich and dynamic sonic palette. The song lasts [T1M213] seconds and features a rhythm that is very easy on the ears. [I1N2S3T4R5U6M7E8N9T0S1] are not a part of the instrumentation in this unconventional [ti0me1 s2ig3na4tu5re6] [T1I2M3E4_5S6I7G8N9A0T1U2R3E4], contributing to its low-speed [te0mp1o2]. Despite its slower pace, the music evokes a [E1M2O3T4I5O6N7] feeling, and listeners can appreciate [[N01U12M23_34B45A56R67S78]8 b9ar0s1] in this song.</t>
  </si>
  <si>
    <t>['K1_1', 'TM1_1', 'R3_0', 'I1_0', 'T1_2', 'S4_0']</t>
  </si>
  <si>
    <t>The captivating and memorable experience of this music is due to its choice of [[K01E12Y23]3 k4ey5]. The song has a runtime of [T1M213] seconds and a moderate [te0mp1o2], with a slow and relaxing pace. Interestingly, there are no [I1N2S3T4R5U6M7E8N9T0S1] present in this non-conforming song that does not adhere to the usual standards of the [G1E2N3R4E5] genre.</t>
  </si>
  <si>
    <t>['P4_1', 'K1_1', 'TM1_1', 'T1_2', 'EM1_1']</t>
  </si>
  <si>
    <t>The musical piece is a rich and dynamic sonic palette that showcases a pitch range within [R1A2N3G4E5] [oc0ta1ve2s3]. Played at a moderate [te0mp1o2] in the [[K01E12Y23]3 k4ey5], the track lasts for [T1M213] seconds and expresses [E1M2O3T4I5O6N7]. Its use of the [[K01E12Y23]3 k4ey5] adds to its sonic richness and the pitch range within [R1A2N3G4E5] [oc0ta1ve2s3] creates a diverse and engaging listening experience. The music's expression of [E1M2O3T4I5O6N7] is further enhanced by its [te0mp1o2], creating a complete and immersive musical experience for the listener.</t>
  </si>
  <si>
    <t>The pitch range of [R1A2N3G4E5] [oc0ta1ve2s3] adds a distinctive character to the music, emphasizing its emotional depth, while the [[K01E12Y23]3 k4ey5] provides a powerful and memorable sound. With a length of [T1M213] seconds, this track captivates the listener with its rapid [te0mp1o2]. The music is given its unique sound through the skillful use of [I1N2S3T4R5U6M7E8N9T0S1]. Additionally, featuring an unconventional [ti0me1 s2ig3na4tu5re6 o7f 8[T91I02M13E24_35S46I57G68N79A80T91U02R13E24]3], the song showcases its creativity. Moving at a moderate pace, the music conveys [E1M2O3T4I5O6N7] to evoke a profound emotional experience.</t>
  </si>
  <si>
    <t>['P4_1', 'TM1_1', 'R3_1']</t>
  </si>
  <si>
    <t>This song offers a unique and memorable listening experience with its pitch range of [R1A2N3G4E5] [oc0ta1ve2s3]. The highly intense rhythm of the track adds to its appeal. The song has a duration of [T1M213] seconds, providing ample time for listeners to fully immerse themselves in the music. Overall, this track promises to deliver an unforgettable auditory journey.</t>
  </si>
  <si>
    <t>['P4_1', 'T1_1', 'B1_1', 'TM1_1']</t>
  </si>
  <si>
    <t>This music is comprised of [[N01U12M23_34B45A56R67S78]8 b9ar0s1] and has a playtime of [T1M213] seconds. Its pitch range is within [R1A2N3G4E5] [oc0ta1ve2s3], but unfortunately, the song is sluggish in [te0mp1o2].</t>
  </si>
  <si>
    <t>The use of a specific pitch range of [R1A2N3G4E5] [oc0ta1ve2s3] creates a cohesive and unified sound throughout the musical piece, while the music's use of [[K01E12Y23]3 k4ey5] creates a distinct atmosphere. With a length of [T1M213] seconds, the track unfolds with a gentle and calming beat. The music is given its sound through the utilization of [I1N2S3T4R5U6M7E8N9T0S1], and its [ti0me1 s2ig3na4tu5re6] [T1I2M3E4_5S6I7G8N9A0T1U2R3E4] adds an element of uniqueness. Played at a swift pace, this song is a quintessential example of the [G1E2N3R4E5] sound.</t>
  </si>
  <si>
    <t>The pitch range of [R1A2N3G4E5] [oc0ta1ve2s3] adds a distinctive character to the music, emphasizing its emotional depth, while the song, with a playtime of [T1M213] seconds, features a highly energetic beat.</t>
  </si>
  <si>
    <t>['P4_1', 'T1_2', 'R1_0']</t>
  </si>
  <si>
    <t>The musical piece showcases a pitch range within [R1A2N3G4E5] [oc0ta1ve2s3] and is played at a medium pace, but it is not danceable due to its beat.</t>
  </si>
  <si>
    <t>['K1_1', 'TM1_1', 'R3_0', 'I1_0', 'T1_1', 'S4_0']</t>
  </si>
  <si>
    <t>This music is composed in the [[K01E12Y23]3 k4ey5] and has a running time of [T1M213] seconds. The beat in this song is very soothing and you won't hear any [I1N2S3T4R5U6M7E8N9T0S1]. Despite the lack of certain instruments, this music has a sluggish [te0mp1o2] and does not adhere to the traditions of [G1E2N3R4E5] style.</t>
  </si>
  <si>
    <t>['P4_1', 'B1_1', 'S4_0']</t>
  </si>
  <si>
    <t>This piece of music features a limited pitch range of [R1A2N3G4E5] [oc0ta1ve2s3], which enables a greater focus on tone and phrasing nuances. It is composed of [[N01U12M23_34B45A56R67S78]8 b9ar0s1] that progress through various sections. The sound of this music deviates from the typical characteristics of classic [G1E2N3R4E5] music.</t>
  </si>
  <si>
    <t>The meter of the music is [T1I2M3E4_5S6I7G8N9A0T1U2R3E4].</t>
  </si>
  <si>
    <t>['T1_2', 'S4_1', 'R3_0', 'TS1_o']</t>
  </si>
  <si>
    <t>This song is firmly rooted in the traditions of [G1E2N3R4E5] music and is played at a moderate [te0mp1o2], with a very peaceful beat. However, what sets this song apart is its [ti0me1 s2ig3na4tu5re6], which deviates from the norm and adds a unique flavor to the music.</t>
  </si>
  <si>
    <t>['P4_1', 'K1_1', 'TM1_1', 'TS1_o', 'I1_1', 'T1_2', 'B1_1']</t>
  </si>
  <si>
    <t>This track is [T1M213] seconds in length and features music with a limited pitch range of [R1A2N3G4E5] [oc0ta1ve2s3], which allows for a greater emphasis on the nuances of tone and phrasing. The use of the [[K01E12Y23]3 k4ey5] contributes to the unique and resonant sound of the music. The chosen [ti0me1 s2ig3na4tu5re6] for the song is not ordinary, and the [T1I2M3E4_5S6I7G8N9A0T1U2R3E4] adds to its distinctiveness. The [I1N2S3T4R5U6M7E8N9T0S1] are vital to the music and are used in a moderately-paced [te0mp1o2] with [[N01U12M23_34B45A56R67S78]8 b9ar0s1].</t>
  </si>
  <si>
    <t>['P4_1', 'R3_2', 'T1_1', 'S4_0', 'B1_1']</t>
  </si>
  <si>
    <t>The compact pitch range of [R1A2N3G4E5] [oc0ta1ve2s3] results in a focused and impactful musical performance, complemented by the just right [te0mp1o2] and slow pace of the song. Additionally, the song deviates from the traditions of the classic [G1E2N3R4E5] style, while [[N01U12M23_34B45A56R67S78]8 b9ar0s1] make up its composition.</t>
  </si>
  <si>
    <t>Its beat is neither too slow nor too fast, and the melody flows smoothly. The vocals and instrumentation complement each other perfectly, creating a cohesive and enjoyable listening experience. Overall, the balanced rhythm of this song contributes to its appeal and makes it a pleasure to listen to.</t>
  </si>
  <si>
    <t>This song has a length of [T1M213] seconds and features a [ti0me1 s2ig3na4tu5re6 o7f 8[T91I02M13E24_35S46I57G68N79A80T91U02R13E24]3] in its music.</t>
  </si>
  <si>
    <t>The pitch range of [R1A2N3G4E5] [oc0ta1ve2s3] adds a distinctive character to the music, emphasizing its emotional depth, while the use of [[K01E12Y23]3 k4ey5] creates a rich and dynamic sonic palette. With a duration of [T1M213] seconds, this song carries a calming rhythm and excludes [I1N2S3T4R5U6M7E8N9T0S1] from its instrumentation. Based on a [[T01I12M23E34_45S56I67G78N89A90T01U12R23E34]4 t5im6e 7si8gn9at0ur1e2], the song's moderate rhythm complements its true representation of the [G1E2N3R4E5] genre.</t>
  </si>
  <si>
    <t>The music offers a unique and memorable listening experience with its pitch range of [R1A2N3G4E5] [oc0ta1ve2s3]. It creates a rich and dynamic sonic palette through its use of [[K01E12Y23]3 k4ey5]. Lasting [T1M213] seconds, the song maintains a smooth and steady rhythm, played at a swift pace. The music features [I1N2S3T4R5U6M7E8N9T0S1] and follows the [ti0me1 s2ig3na4tu5re6 o7f 8[T91I02M13E24_35S46I57G68N79A80T91U02R13E24]3]. Moreover, it is imbued with [E1M2O3T4I5O6N7].</t>
  </si>
  <si>
    <t>['P4_1', 'K1_1', 'TM1_1', 'R3_0', 'I1_1', 'TS1_o', 'T1_1', 'EM1_1', 'B1_1']</t>
  </si>
  <si>
    <t>The music in [[K01E12Y23]3 k4ey5] with a compact pitch range of [R1A2N3G4E5] [oc0ta1ve2s3] results in a focused and impactful performance, filled with [E1M2O3T4I5O6N7]. This song, played slowly at a soothing and peaceful [te0mp1o2], has a duration of [T1M213] seconds and [[N01U12M23_34B45A56R67S78]8 b9ar0s1]. It is brought to life through the use of [I1N2S3T4R5U6M7E8N9T0S1] and an unusual [[T01I12M23E34_45S56I67G78N89A90T01U12R23E34]4 t5im6e 7si8gn9at0ur1e2]. Overall, the music's emotional quality is amplified by its unique characteristics, making it a truly captivating piece.</t>
  </si>
  <si>
    <t>['P4_1', 'K1_1', 'TM1_1', 'R3_2', 'I1_0', 'TS1_o', 'R1_1', 'T1_0', 'S4_1', 'B1_1']</t>
  </si>
  <si>
    <t>With a pitch range spanning [R1A2N3G4E5] [oc0ta1ve2s3], this music offers a diverse and dynamic listening experience, while its use of [[K01E12Y23]3 k4ey5] creates a distinct atmosphere. Clocking in at [T1M213] seconds long, the [te0mp1o2] of this song is just right, not too fast or too slow. You won't hear any [I1N2S3T4R5U6M7E8N9T0S1] in this song, but it employs a non-standard [ti0me1 s2ig3na4tu5re6 o7f 8[T91I02M13E24_35S46I57G68N79A80T91U02R13E24]3]. Perfect for a dance party, this song is performed at a rapid pace and serves as a prime representation of the [G1E2N3R4E5] style, with a duration of [[N01U12M23_34B45A56R67S78]8 b9ar0s1].</t>
  </si>
  <si>
    <t>['P4_1', 'K1_1', 'TM1_1', 'R3_0', 'I1_0', 'TS1_o', 'S4_0', 'B1_1']</t>
  </si>
  <si>
    <t>The music's limited pitch range of [R1A2N3G4E5] [oc0ta1ve2s3] allows for a greater emphasis on the nuances of tone and phrasing, while the [[K01E12Y23]3 k4ey5] gives this song a special emotional quality. Lasting [T1M213] seconds, the song's rhythm is very gentle and easy. Its composition does not involve the use of [I1N2S3T4R5U6M7E8N9T0S1], and the [ti0me1 s2ig3na4tu5re6] featured in this unconventional piece is [T1I2M3E4_5S6I7G8N9A0T1U2R3E4]. Defying the typical characteristics of the [G1E2N3R4E5] genre, the song spans approximately [[N01U12M23_34B45A56R67S78]8 b9ar0s1].</t>
  </si>
  <si>
    <t>It makes me want to dance and move my body to the rhythm. The combination of the drums, bass, and melody creates a vibrant and lively atmosphere that is hard to resist. I can feel the music pulsing through my veins and it fills me with excitement and joy. Overall, this song is a perfect choice for anyone looking to let loose and have a good time on the dance floor.</t>
  </si>
  <si>
    <t>In this song, it should be noted that instruments are not a part of the instrumentation.</t>
  </si>
  <si>
    <t>The music is filled with [E1M2O3T4I5O6N7] and the song lasts [T1M213] seconds.</t>
  </si>
  <si>
    <t>['P4_1', 'TM1_1', 'R3_2', 'I1_1', 'TS1_1', 'T1_0', 'EM1_1', 'B1_1']</t>
  </si>
  <si>
    <t>The music's limited pitch range of [R1A2N3G4E5] [oc0ta1ve2s3] allows for a greater emphasis on the nuances of tone and phrasing. This track runs for [T1M213] seconds and features a consistent and moderate beat. Enriched by [I1N2S3T4R5U6M7E8N9T0S1], the music carries a [ti0me1 s2ig3na4tu5re6 o7f 8[T91I02M13E24_35S46I57G68N79A80T91U02R13E24]3] and moves at a rapid rate, evoking [E1M2O3T4I5O6N7]. Comprised of [[N01U12M23_34B45A56R67S78]8 b9ar0s1], the composition immerses listeners in its captivating musical journey.</t>
  </si>
  <si>
    <t>['P4_1', 'K1_1', 'TM1_1', 'R3_1', 'I1_1', 'TS1_o', 'T1_2', 'S4_0']</t>
  </si>
  <si>
    <t>This music offers a diverse and dynamic listening experience with a pitch range spanning [R1A2N3G4E5] [oc0ta1ve2s3]. It conveys a unique and resonant sound through its use of [[K01E12Y23]3 k4ey5]. The duration of the song is [T1M213] seconds, and the beat is very energetic. The sound of the music is given through the use of [I1N2S3T4R5U6M7E8N9T0S1]. The song's [ti0me1 s2ig3na4tu5re6] is out of the ordinary, and it has a moderately-paced [te0mp1o2]. Additionally, the song does not conform to the usual standards of the [G1E2N3R4E5] genre. Overall, this music is an intriguing and captivating piece that presents a fresh take on conventional music.</t>
  </si>
  <si>
    <t>This music offers a diverse and dynamic listening experience with a pitch range spanning [R1A2N3G4E5] [oc0ta1ve2s3]. It is composed in the [[K01E12Y23]3 k4ey5] and is [T1M213] seconds long. The song has a very powerful and driving beat, and its composition does not involve the use of [I1N2S3T4R5U6M7E8N9T0S1]. The music is based on a [[T01I12M23E34_45S56I67G78N89A90T01U12R23E34]4 t5im6e 7si8gn9at0ur1e2] and is played at a moderate rate, evoking a [E1M2O3T4I5O6N7] feeling.</t>
  </si>
  <si>
    <t>The pitch range of [R1A2N3G4E5] [oc0ta1ve2s3] adds a distinctive character to the music, emphasizing its emotional depth, while the [[K01E12Y23]3 k4ey5] adds a unique flavor to this music. This track is [T1M213] seconds in length and features a rhythm that is incredibly powerful. The use of [I1N2S3T4R5U6M7E8N9T0S1] is vital to the music, and the song's unconventional [[T01I12M23E34_45S56I67G78N89A90T01U12R23E34]4 t5im6e 7si8gn9at0ur1e2] further adds to its uniqueness. Despite its unconventional elements, the song is performed at a moderate pace and is defined by its [E1M2O3T4I5O6N7] emotion.</t>
  </si>
  <si>
    <t>['P4_1', 'K1_1', 'TM1_1', 'R3_2', 'I1_1', 'T1_1', 'S4_1']</t>
  </si>
  <si>
    <t>With a pitch range spanning [R1A2N3G4E5] [oc0ta1ve2s3], this music offers a diverse and dynamic listening experience, while its use of [[K01E12Y23]3 k4ey5] creates a distinct atmosphere. The song, with a duration of [T1M213] seconds, embodies the essence of classic [G1E2N3R4E5] music, complemented by the relaxed [te0mp1o2]. The music should feature [I1N2S3T4R5U6M7E8N9T0S1], ensuring a balanced and engaging composition that is neither too fast nor too slow.</t>
  </si>
  <si>
    <t>['TM1_1', 'R3_0', 'TS1_1', 'I1_1', 'T1_1']</t>
  </si>
  <si>
    <t>The track is TM1 seconds long and has a slow rhythm. The rhythm in this song is very harmonious, and the TIME_SIGNATURE is the meter of the music. The INSTRUMENTS used add to the musical composition, creating a cohesive sound that enhances the overall listening experience.</t>
  </si>
  <si>
    <t>['P4_1', 'K1_1', 'TM1_1', 'R3_2', 'I1_0', 'TS1_o', 'T1_2', 'S4_0', 'B1_1']</t>
  </si>
  <si>
    <t>This music is composed in the [[K01E12Y23]3 k4ey5] and has a pitch range within [R1A2N3G4E5] [oc0ta1ve2s3]. It spans [[N01U12M23_34B45A56R67S78]8 b9ar0s1] and has a running time of [T1M213] seconds with a moderate beat. Deliberately excluding [I1N2S3T4R5U6M7E8N9T0S1], this song's [ti0me1 s2ig3na4tu5re6] is not conventional [T1I2M3E4_5S6I7G8N9A0T1U2R3E4]. Despite being performed at a moderate speed, this song has a unique sound that sets it apart from the typical [G1E2N3R4E5] style.</t>
  </si>
  <si>
    <t>['R3_1', 'S4_1']</t>
  </si>
  <si>
    <t>This song exemplifies the [G1E2N3R4E5] genre with its powerful and driving beat. The music's rhythm is quintessential to this genre, showcasing the signature sound that defines it.</t>
  </si>
  <si>
    <t>['TS1_o', 'TM1_1', 'R3_0', 'I1_0']</t>
  </si>
  <si>
    <t>The [ti0me1 s2ig3na4tu5re6] employed in this song is uncommon, and it has a runtime of [T1M213] seconds. Despite its unconventional [ti0me1 s2ig3na4tu5re6], the rhythm in this song is very comforting. Interestingly, [I1N2S3T4R5U6M7E8N9T0S1] are notably absent in this song, which adds to its unique sound and style.</t>
  </si>
  <si>
    <t>['P4_1', 'K1_1', 'TM1_1', 'R3_2', 'I1_1', 'TS1_1', 'T1_0', 'EM1_1', 'B1_1']</t>
  </si>
  <si>
    <t>This music, composed in the [[K01E12Y23]3 k4ey5], is brought to life through the use of [I1N2S3T4R5U6M7E8N9T0S1], and its pitch range of [R1A2N3G4E5] [oc0ta1ve2s3] adds a distinctive character, emphasizing its emotional depth. The [te0mp1o2] of the song is moderate and enjoyable, with a brisk [te0mp1o2] in some sections, and plays for [T1M213] seconds over [[N01U12M23_34B45A56R67S78]8 b9ar0s1] in [T1I2M3E4_5S6I7G8N9A0T1U2R3E4]. The music projects [E1M2O3T4I5O6N7], creating a rich auditory experience for listeners.</t>
  </si>
  <si>
    <t>['P4_1', 'TS1_o']</t>
  </si>
  <si>
    <t>The limited pitch range of [R1A2N3G4E5] [oc0ta1ve2s3] in the music provides an opportunity to accentuate the subtleties of tone and phrasing. Furthermore, the [ti0me1 s2ig3na4tu5re6] of this particular song differs from the norm, [T1I2M3E4_5S6I7G8N9A0T1U2R3E4]. Together, these musical elements create a unique and potentially captivating listening experience, as the limited pitch range allows for a focus on the nuances of the music while the deviation from the norm in [ti0me1 s2ig3na4tu5re6] adds an extra layer of intrigue.</t>
  </si>
  <si>
    <t>['T1_2', 'K1_1', 'R3_0', 'I1_1']</t>
  </si>
  <si>
    <t>The song has a balanced beat and its use of the [[K01E12Y23]3 k4ey5] gives it a unique and resonant sound. The rhythm in the song is also very relaxing and tranquil. The sound of the music is given by the use of [I1N2S3T4R5U6M7E8N9T0S1].</t>
  </si>
  <si>
    <t>With a pitch range spanning [R1A2N3G4E5] [oc0ta1ve2s3], this music offers a diverse and dynamic listening experience, complemented by its use of [[K01E12Y23]3 k4ey5], which creates a rich and dynamic sonic palette. The song, with a running time of [T1M213] seconds, features a very powerful and driving beat, while deliberately opting not to incorporate [I1N2S3T4R5U6M7E8N9T0S1]. Set in [T1I2M3E4_5S6I7G8N9A0T1U2R3E4] and characterized by a moderate [te0mp1o2], this music deviates from the classic features typically associated with the [G1E2N3R4E5] sound.</t>
  </si>
  <si>
    <t>['K1_1', 'TM1_1', 'R3_0', 'TS1_o', 'I1_1', 'T1_0', 'B1_1']</t>
  </si>
  <si>
    <t>The [[K01E12Y23]3 k4ey5] in this music provides a powerful and memorable sound, complemented by a comforting rhythm. The song has a duration of [T1M213] seconds and comprises [[N01U12M23_34B45A56R67S78]8 b9ar0s1] with a fast [te0mp1o2]. Despite the fast pace, the [ti0me1 s2ig3na4tu5re6] of this song is not regular, which adds to its unique character. The use of [I1N2S3T4R5U6M7E8N9T0S1] is vital to the music, providing an essential layer of sound and enhancing the overall experience.</t>
  </si>
  <si>
    <t>['P4_1', 'K1_1', 'TM1_1', 'R3_1', 'TS1_1', 'I1_1', 'EM1_1']</t>
  </si>
  <si>
    <t>The music in question has a limited pitch range of [R1A2N3G4E5] [oc0ta1ve2s3], which allows for a greater emphasis on the nuances of tone and phrasing. Its use of the [[K01E12Y23]3 k4ey5] creates a distinct atmosphere that is further enhanced by the incredibly powerful rhythm. The music is in [T1I2M3E4_5S6I7G8N9A0T1U2R3E4] and performed using [I1N2S3T4R5U6M7E8N9T0S1]. Despite its technical limitations, the music is emotionally charged and evocative, conveying a sense of [E1M2O3T4I5O6N7] throughout its [T1M213]-second runtime.</t>
  </si>
  <si>
    <t>This song is composed in the [[K01E12Y23]3 k4ey5] and moves moderately. It has a running time of [T1M213] seconds.</t>
  </si>
  <si>
    <t>['P4_1', 'T1_2', 'R3_0', 'TS1_o']</t>
  </si>
  <si>
    <t>The music of this song features an unconventional [ti0me1 s2ig3na4tu5re6 o7f 8[T91I02M13E24_35S46I57G68N79A80T91U02R13E24]3] and a limited pitch range of [R1A2N3G4E5] [oc0ta1ve2s3], which allows for a greater emphasis on the nuances of tone and phrasing. The [te0mp1o2] of the song is moderate, and its rhythm is very easy on the ears.</t>
  </si>
  <si>
    <t>['P4_1', 'R3_2', 'TS1_1', 'I1_0', 'T1_2', 'B1_1']</t>
  </si>
  <si>
    <t>The music's limited pitch range of [R1A2N3G4E5] [oc0ta1ve2s3] allows for a greater emphasis on the nuances of tone and phrasing, while maintaining a consistent and moderate beat. With a meter of [T1I2M3E4_5S6I7G8N9A0T1U2R3E4], this song deliberately excludes [I1N2S3T4R5U6M7E8N9T0S1] to create a distinct sonic character. It is played at a moderate [te0mp1o2], and the composition consists of [[N01U12M23_34B45A56R67S78]8 b9ar0s1].</t>
  </si>
  <si>
    <t>['T1_0', 'B1_1', 'R3_0']</t>
  </si>
  <si>
    <t>This song consists of [[N01U12M23_34B45A56R67S78]8 b9ar0s1] and is performed at a rapid pace. Despite the fast [te0mp1o2], the beat in this song is surprisingly calming and soothing, creating a unique listening experience for the audience.</t>
  </si>
  <si>
    <t>In music, the meter or [ti0me1 s2ig3na4tu5re6] is a crucial element that provides a rhythmic framework for the composition. It dictates the number of beats in a measure and the type of note that receives the primary emphasis. However, beyond the technical aspects, music can also convey powerful emotions to the listener. Whether it is joy, sadness, excitement, or tranquility, the music projects a particular mood or feeling that can resonate with the audience. This emotional impact is often enhanced by the various instruments used in the musical arrangement, each contributing its unique sound and character to the overall composition.</t>
  </si>
  <si>
    <t>['TS1_1', 'K1_1', 'T1_0', 'I1_1']</t>
  </si>
  <si>
    <t>The music is composed in the [[K01E12Y23]3 k4ey5] and follows a [T1I2M3E4_5S6I7G8N9A0T1U2R3E4] meter with a fast [te0mp1o2]. The use of [I1N2S3T4R5U6M7E8N9T0S1] brings the music to life, creating a dynamic and engaging sound that captures the listener's attention. Whether it's the interplay between instruments or the driving rhythm that propels the song forward, this music is sure to leave a lasting impression on anyone who hears it.</t>
  </si>
  <si>
    <t>['TM1_1', 'TS1_1', 'I1_1', 'S4_1', 'B1_1']</t>
  </si>
  <si>
    <t>This song is a [G1E2N3R4E5]-style composition that is steeped in tradition and features [I1N2S3T4R5U6M7E8N9T0S1]. Its meter is [T1I2M3E4_5S6I7G8N9A0T1U2R3E4], and it is [[N01U12M23_34B45A56R67S78]8 b9ar0s1] in length, lasting a total of [T1M213] seconds. The song's length is determined by the number of bars in the composition, which serves as a [ke0y1] structural component of the music. Overall, the song is a rich and intricate musical piece that showcases the unique characteristics of the [G1E2N3R4E5] style.</t>
  </si>
  <si>
    <t>The pitch range of [R1A2N3G4E5] [oc0ta1ve2s3] in this music adds a distinctive character that emphasizes its emotional depth. Along with the use of [[K01E12Y23]3 k4ey5], it creates a rich and dynamic sonic palette. Despite a duration of only [T1M213] seconds, the gentle rhythm of the track draws listeners in. This song does not feature [I1N2S3T4R5U6M7E8N9T0S1], but the [T1I2M3E4_5S6I7G8N9A0T1U2R3E4] meter and rapid [te0mp1o2] create a sense of urgency that projects [E1M2O3T4I5O6N7]. Overall, this music is a masterful blend of sonic elements that evoke a powerful emotional response.</t>
  </si>
  <si>
    <t>['P4_1', 'K1_1', 'TM1_1', 'R3_0', 'I1_1', 'TS1_o', 'T1_2', 'S4_0']</t>
  </si>
  <si>
    <t>The use of a specific pitch range of [R1A2N3G4E5] [oc0ta1ve2s3] and the choice of [[K01E12Y23]3 k4ey5] create a cohesive and unified sound throughout this captivating and memorable musical piece, which runs for [T1M213] seconds. The relaxing and tranquil rhythm, enriched by [I1N2S3T4R5U6M7E8N9T0S1], complements the unique [ti0me1 s2ig3na4tu5re6 o7f 8[T91I02M13E24_35S46I57G68N79A80T91U02R13E24]3], played at a moderate pace. Despite not having the classic features of the [G1E2N3R4E5] sound, this music stands out with its distinct characteristics and overall harmonious feel.</t>
  </si>
  <si>
    <t>['P4_1', 'TM1_1', 'S4_1']</t>
  </si>
  <si>
    <t>The [G1E2N3R4E5] song lasting [T1M213] seconds showcases a cohesive and unified sound achieved through the use of a specific pitch range spanning [R1A2N3G4E5] [oc0ta1ve2s3]. The pitch range employed throughout the piece creates a consistent and harmonious sonic palette, contributing to the overall aesthetic and style of the music.</t>
  </si>
  <si>
    <t>['R1_0', 'R3_1', 'TS1_o']</t>
  </si>
  <si>
    <t>The [ti0me1 s2ig3na4tu5re6] employed in this song is uncommon, which contributes to the unique qualities of the music. Despite the unconventional [ti0me1 s2ig3na4tu5re6], the rhythm in this song is incredibly powerful and adds to the overall impact of the music. However, some may find the rhythm of this song too slow for dancing, as it may not be the ideal [te0mp1o2] for movement.</t>
  </si>
  <si>
    <t>['K1_1', 'R1_0', 'R3_2', 'TS1_1', 'I1_1', 'T1_1', 'S4_0', 'B1_1']</t>
  </si>
  <si>
    <t>The music's use of the [[K01E12Y23]3 k4ey5] creates a rich and dynamic sonic palette, but despite this, the song is not danceable due to its beat. The [te0mp1o2] of the music falls in the middle range, and the meter is indicated by [T1I2M3E4_5S6I7G8N9A0T1U2R3E4]. The sound is enriched by the use of [I1N2S3T4R5U6M7E8N9T0S1], and although the [te0mp1o2] is relaxed, the music does not evoke the classic sound of [G1E2N3R4E5]. The composition consists of [[N01U12M23_34B45A56R67S78]8 b9ar0s1], resulting in a well-structured and cohesive piece of music.</t>
  </si>
  <si>
    <t>The music in question features a compact pitch range spanning [R1A2N3G4E5] [oc0ta1ve2s3], which contributes to a focused and impactful performance. Additionally, the use of the [[K01E12Y23]3 k4ey5] provides a unique and resonant sound. The song itself has a moderate beat and runs for [T1M213] seconds. To bring the music to life, various instruments are utilized, and the music follows a [T1I2M3E4_5S6I7G8N9A0T1U2R3E4] meter, played at a quick [te0mp1o2]. Overall, the music is defined by its [E1M2O3T4I5O6N7] emotion, making for a dynamic and engaging listening experience.</t>
  </si>
  <si>
    <t>['P4_1', 'K1_1', 'TM1_1', 'R3_2', 'I1_0', 'TS1_o', 'T1_0', 'EM1_1', 'B1_1']</t>
  </si>
  <si>
    <t>The song, with a duration of [T1M213] seconds, features a balanced rhythm and a fast [te0mp1o2], conveying [E1M2O3T4I5O6N7]. Its pitch range is within [R1A2N3G4E5] [oc0ta1ve2s3], and the [[K01E12Y23]3 k4ey5] provides a powerful and memorable sound. [I1N2S3T4R5U6M7E8N9T0S1] are not included in the instrumentation, and the song's [[T01I12M23E34_45S56I67G78N89A90T01U12R23E34]4 t5im6e 7si8gn9at0ur1e2] is uncommon. It is comprised of [[N01U12M23_34B45A56R67S78]8 b9ar0s1] in total.</t>
  </si>
  <si>
    <t>['P4_1', 'K1_1', 'TM1_1', 'R3_2', 'I1_0', 'TS1_1', 'S4_0', 'B1_1']</t>
  </si>
  <si>
    <t>This song has a unique musical identity, with its limited pitch range of [R1A2N3G4E5] [oc0ta1ve2s3] and the use of [[K01E12Y23]3 k4ey5], creating a rich and dynamic sonic palette. The song's playtime of [T1M213] seconds is characterized by a smooth and steady rhythm, and its deliberate exclusion of [I1N2S3T4R5U6M7E8N9T0S1] allows for a greater emphasis on the nuances of tone and phrasing. The music features a [T1I2M3E4_5S6I7G8N9A0T1U2R3E4] meter, and despite not having the typical sound of the [G1E2N3R4E5] style, it still manages to incorporate [[N01U12M23_34B45A56R67S78]8 b9ar0s1] in total, making for a truly distinctive musical experience.</t>
  </si>
  <si>
    <t>The use of a specific pitch range of [R1A2N3G4E5] [oc0ta1ve2s3] creates a cohesive and unified sound throughout the musical piece, which conveys a unique and resonant sound with its use of [[K01E12Y23]3 k4ey5]. This song lasts [T1M213] seconds, has a balanced rhythm, and is devoid of [I1N2S3T4R5U6M7E8N9T0S1]. Its [ti0me1 s2ig3na4tu5re6] is not conventional, as it follows [T1I2M3E4_5S6I7G8N9A0T1U2R3E4], and it moves at a moderate speed. The music does not fall squarely within the conventions of the [G1E2N3R4E5] sound, and there are [[N01U12M23_34B45A56R67S78]8 b9ar0s1] in total for this song.</t>
  </si>
  <si>
    <t>['P4_1', 'K1_1', 'TM1_1', 'R3_2', 'I1_1', 'TS1_1', 'T1_2', 'EM1_1', 'B1_1']</t>
  </si>
  <si>
    <t>The music in [[K01E12Y23]3 k4ey5], with a compact pitch range of [R1A2N3G4E5] [oc0ta1ve2s3], creates a rich and dynamic sonic palette that results in a focused and impactful musical performance. The song, with a running time of [T1M213] seconds and a moderate [te0mp1o2], is just right for expressing [E1M2O3T4I5O6N7]. This is achieved through the use of [I1N2S3T4R5U6M7E8N9T0S1], bringing the music to life with the meter of [T1I2M3E4_5S6I7G8N9A0T1U2R3E4] and around [[N01U12M23_34B45A56R67S78]8 b9ar0s1] in length. Overall, the combination of these musical elements results in a powerful and emotional musical experience.</t>
  </si>
  <si>
    <t>['P4_1', 'K1_1', 'TM1_1', 'R3_1', 'TS1_1', 'I1_0', 'S4_0']</t>
  </si>
  <si>
    <t>The musical piece showcases a pitch range within [R1A2N3G4E5] [oc0ta1ve2s3] and utilizes the [[K01E12Y23]3 k4ey5] to create a rich and dynamic sonic palette. The song, [T1M213] seconds in length, features highly vigorous rhythm and employs a [[T01I12M23E34_45S56I67G78N89A90T01U12R23E34]4 t5im6e 7si8gn9at0ur1e2]. It notably lacks any [I1N2S3T4R5U6M7E8N9T0S1] and defies easy classification within a specific [G1E2N3R4E5] style.</t>
  </si>
  <si>
    <t>['P4_1', 'TM1_1', 'R3_1', 'I1_1', 'TS1_o', 'T1_0', 'S4_1', 'B1_1']</t>
  </si>
  <si>
    <t>The pitch range of [R1A2N3G4E5] [oc0ta1ve2s3] adds a distinctive character to the music, emphasizing its emotional depth, while the length of the track is [T1M213] seconds. This song has a very powerful and driving beat, with [I1N2S3T4R5U6M7E8N9T0S1] utilized in the musical performance. The [ti0me1 s2ig3na4tu5re6] used in this song is unusual, and the song has a quick beat. Additionally, the music is evocative of the classic [G1E2N3R4E5] sound, spanning [[N01U12M23_34B45A56R67S78]8 b9ar0s1].</t>
  </si>
  <si>
    <t>['P4_1', 'K1_1', 'TM1_1', 'R3_2', 'I1_1', 'TS1_1', 'T1_2', 'S4_1']</t>
  </si>
  <si>
    <t>The musical performance employs [I1N2S3T4R5U6M7E8N9T0S1] to produce a focused and impactful sound within a compact pitch range of [R1A2N3G4E5] [oc0ta1ve2s3]. With its use of [[K01E12Y23]3 k4ey5], this [G1E2N3R4E5] genre song conveys a unique and resonant sound that is moderate in rhythm and has a [ti0me1 s2ig3na4tu5re6 o7f 8[T91I02M13E24_35S46I57G68N79A80T91U02R13E24]3]. At [T1M213] seconds long, the [te0mp1o2] of the song is just right to maintain its captivating melody and showcase the skillful use of instruments to produce an excellent musical performance.</t>
  </si>
  <si>
    <t>['K1_1', 'T1_1', 'R3_0', 'TS1_o']</t>
  </si>
  <si>
    <t>The use of the [[K01E12Y23]3 k4ey5] in this music creates a unique and resonant sound that is complemented by the gentle pace at which the song is played. Despite its peaceful beat, the [ti0me1 s2ig3na4tu5re6] of this song is not usual, adding to its distinctiveness.</t>
  </si>
  <si>
    <t>['P4_1', 'K1_1', 'TM1_1', 'R3_2', 'I1_0', 'TS1_1', 'T1_0', 'S4_1', 'B1_1']</t>
  </si>
  <si>
    <t>The music, composed in the [[K01E12Y23]3 k4ey5], has a limited pitch range of [R1A2N3G4E5] [oc0ta1ve2s3], which allows for a greater emphasis on the nuances of tone and phrasing. With a duration of [T1M213] seconds, the track showcases a comfortably moderate rhythm and is devoid of [I1N2S3T4R5U6M7E8N9T0S1]. The [ti0me1 s2ig3na4tu5re6] of the music is [T1I2M3E4_5S6I7G8N9A0T1U2R3E4], while its quick [te0mp1o2] unmistakably embodies the character of [G1E2N3R4E5]. Overall, the song spans around [[N01U12M23_34B45A56R67S78]8 b9ar0s1] in length.</t>
  </si>
  <si>
    <t>['P4_1', 'K1_1', 'TM1_1', 'R3_2', 'I1_1', 'TS1_o', 'T1_2', 'S4_0', 'B1_1']</t>
  </si>
  <si>
    <t>The pitch range of [R1A2N3G4E5] [oc0ta1ve2s3] in this music adds a distinctive character that emphasizes its emotional depth. Furthermore, the use of [[K01E12Y23]3 k4ey5] in the composition creates a unique and resonant sound. The song has a runtime of [T1M213] seconds and features a moderate [te0mp1o2]. The musical performance utilizes [I1N2S3T4R5U6M7E8N9T0S1], while the unconventional [ti0me1 s2ig3na4tu5re6 o7f 8[T91I02M13E24_35S46I57G68N79A80T91U02R13E24]3] contributes to the song's unique qualities. Despite being performed at a moderate speed, this music does not follow the typical patterns of the [G1E2N3R4E5] genre. Overall, the song is made up of [[N01U12M23_34B45A56R67S78]8 b9ar0s1], making for a truly unique listening experience.</t>
  </si>
  <si>
    <t>['P4_1', 'T1_1', 'TM1_1', 'TS1_o']</t>
  </si>
  <si>
    <t>The specific pitch range of [R1A2N3G4E5] [oc0ta1ve2s3] used in a musical piece can create a cohesive and unified sound throughout. However, in the case of this particular song, it results in a sluggish [te0mp1o2]. Despite this, the song has a duration of [T1M213] seconds. Additionally, the [ti0me1 s2ig3na4tu5re6] used in the piece is not typical and adds to its unique character.</t>
  </si>
  <si>
    <t>This music offers a diverse and dynamic listening experience, with a pitch range spanning [R1A2N3G4E5] [oc0ta1ve2s3]. The use of [I1N2S3T4R5U6M7E8N9T0S1] brings the music to life, while the [[K01E12Y23]3 k4ey5] adds a unique flavor. The track is played quickly, with a [te0mp1o2] that is really intense. It is composed in an uncommon [[T01I12M23E34_45S56I67G78N89A90T01U12R23E34]4 t5im6e 7si8gn9at0ur1e2], comprising [[N01U12M23_34B45A56R67S78]8 b9ar0s1], and imbued with [E1M2O3T4I5O6N7]. Overall, the music is [T1M213] seconds long, offering a captivating and emotional journey to its listeners.</t>
  </si>
  <si>
    <t>This song is atypical in both its [ti0me1 s2ig3na4tu5re6] and length. It runs for [T1M213] seconds, and the [ti0me1 s2ig3na4tu5re6] deviates from the typical meter found in most popular music. The use of an unconventional [ti0me1 s2ig3na4tu5re6] can add complexity and interest to a song, challenging the listener's expectations and potentially enhancing their enjoyment of the music. Despite its atypical nature, this song offers a unique and engaging listening experience.</t>
  </si>
  <si>
    <t>This track is [T1M213] seconds long, with a pitch range within [R1A2N3G4E5] [oc0ta1ve2s3]. The [[K01E12Y23]3 k4ey5] adds a unique flavor to the music, while the [te0mp1o2] creates an intense atmosphere. [I1N2S3T4R5U6M7E8N9T0S1] should be included in the composition, which is characterized by an atypical [[T01I12M23E34_45S56I67G78N89A90T01U12R23E34]4 t5im6e 7si8gn9at0ur1e2]. Played at a brisk pace, the music is filled with [E1M2O3T4I5O6N7].</t>
  </si>
  <si>
    <t>The [ke0y1] of the music adds a unique flavor that enhances its emotional quality. In fact, the emotional character of the music is defined by the specific [ke0y1] in which it is played. The use of a particular [ke0y1] can create a range of emotions and moods, whether it's a [ma0jo1r2] [ke0y1] evoking happiness and joy or a [mi0no1r2] [ke0y1] eliciting sadness or melancholy. Therefore, the choice of [ke0y1] is a crucial aspect of music composition, as it can greatly influence the listener's emotional response and overall experience of the music.</t>
  </si>
  <si>
    <t>The musical piece is a captivating and memorable experience that showcases a pitch range within [R1A2N3G4E5] [oc0ta1ve2s3]. This fast-paced track runs for [T1M213] seconds and follows a [T1I2M3E4_5S6I7G8N9A0T1U2R3E4] meter, with an intense [te0mp1o2] that complements its choice of [[K01E12Y23]3 k4ey5]. What makes this music truly unique is the absence of any [I1N2S3T4R5U6M7E8N9T0S1], adding to its emotional nature that can be felt throughout the piece.</t>
  </si>
  <si>
    <t>['P4_1', 'K1_1', 'EM1_1', 'TM1_1']</t>
  </si>
  <si>
    <t>The music being described here offers a truly distinctive and unforgettable listening experience, thanks to its pitch range of [R1A2N3G4E5] [oc0ta1ve2s3]. Adding to its special qualities, the music is written in the [ke0y1] of [K1E2Y3], which gives it a unique emotional quality. In fact, the music seems to radiate [E1M2O3T4I5O6N7], further enhancing its impact on the listener. Those who take the time to enjoy this song will be treated to [T1M213] seconds of an emotional and musically rich experience.</t>
  </si>
  <si>
    <t>The music, which radiates [E1M2O3T4I5O6N7], features a [T1I2M3E4_5S6I7G8N9A0T1U2R3E4] meter and relies heavily on the use of [I1N2S3T4R5U6M7E8N9T0S1]. These instruments are vital to the music, contributing to its overall sound and character. Through their skilled use, the music is able to convey its emotional message with power and impact. Whether it is the driving beat of the drums or the soaring melody of the guitar, each instrument plays an essential role in bringing the music to life and connecting with its audience. Together, they create a dynamic and unforgettable musical experience that captivates and inspires all who hear it.</t>
  </si>
  <si>
    <t>The choice of [[K01E12Y23]3 k4ey5] in this music creates a captivating and memorable experience for the listener. The [ke0y1] of a piece of music can have a significant impact on how it sounds and feels, as different [ke0y1]s can evoke different emotions and moods. In this case, the specific [ke0y1] chosen by the composer or performer has resulted in a compelling and engaging listening experience. By selecting the right [ke0y1], the music can effectively convey its intended message or story, and leave a lasting impression on those who hear it.</t>
  </si>
  <si>
    <t>['K1_1', 'TM1_1', 'R3_0', 'T1_2', 'S4_0']</t>
  </si>
  <si>
    <t>This music is not a typical representation of the classic [G1E2N3R4E5] sound. However, it still manages to create a rich and dynamic sonic palette by using the [[K01E12Y23]3 k4ey5]. The track runs for [T1M213] seconds and has a comfortable beat played at a balanced pace. Overall, this music offers a unique and enjoyable listening experience that deviates from traditional [G1E2N3R4E5] music.</t>
  </si>
  <si>
    <t>['TS1_o', 'P4_1', 'I1_1']</t>
  </si>
  <si>
    <t>This music has several noteworthy characteristics that make it a unique and engaging listening experience. Firstly, the [ti0me1 s2ig3na4tu5re6] used in the song is out of the ordinary, giving it a distinct rhythm and feel. Additionally, the pitch range of the music spans several [oc0ta1ve2s3], offering a diverse and dynamic range of notes that capture the listener's attention. Finally, the instrumentation used in the composition, including [I1N2S3T4R5U6M7E8N9T0S1], further adds to the complexity and richness of the music. Overall, this song stands out as an impressive musical work that showcases the talent and creativity of its creators.</t>
  </si>
  <si>
    <t>['P4_1', 'K1_1', 'EM1_1', 'R3_2']</t>
  </si>
  <si>
    <t>The music composed in the [[K01E12Y23]3 k4ey5] radiates [E1M2O3T4I5O6N7] and is characterized by a distinctive pitch range of [R1A2N3G4E5] [oc0ta1ve2s3], which adds to its emotional depth. The song is played at a moderate [te0mp1o2], further enhancing its overall effect.</t>
  </si>
  <si>
    <t>['P4_1', 'K1_1', 'R3_1', 'TS1_o', 'B1_1']</t>
  </si>
  <si>
    <t>The music on offer here is a diverse and dynamic listening experience, with a pitch range spanning [R1A2N3G4E5] [oc0ta1ve2s3]. The use of the [[K01E12Y23]3 k4ey5] creates a rich and dynamic sonic palette, while the intense [te0mp1o2] adds to the overall energy of the piece. The chosen [ti0me1 s2ig3na4tu5re6 o7f 8[T91I02M13E24_35S46I57G68N79A80T91U02R13E24]3], which is not ordinary, further enhances the unique character of the song. With a duration of [[N01U12M23_34B45A56R67S78]8 b9ar0s1], this song offers a complete and engaging musical journey.</t>
  </si>
  <si>
    <t>It has a strong beat that makes you want to dance. The [te0mp1o2] changes throughout the song, adding variety and interest. Additionally, the melody is catchy and memorable, sticking in your head long after the song is over. Overall, the song's dynamic rhythm, varied [te0mp1o2], and catchy melody make it a great choice for anyone looking to get up and dance.</t>
  </si>
  <si>
    <t>['B1_1', 'TM1_1', 'I1_0']</t>
  </si>
  <si>
    <t>This song consists of [[N01U12M23_34B45A56R67S78]8 b9ar0s1] and has a playtime of [T1M213] seconds. However, [I1N2S3T4R5U6M7E8N9T0S1] are not featured in the music.</t>
  </si>
  <si>
    <t>This song offers a unique and memorable listening experience with its pitch range of [R1A2N3G4E5] [oc0ta1ve2s3]. Additionally, the [te0mp1o2] is very slow and relaxing, adding to the soothing atmosphere of the music.</t>
  </si>
  <si>
    <t>The music in question features a compact pitch range of [R1A2N3G4E5] [oc0ta1ve2s3], resulting in a focused and impactful performance. It also employs the use of the [[K01E12Y23]3 k4ey5], which creates a rich and dynamic sonic palette. The song has a playtime of [T1M213] seconds and a moderate beat. It should feature [I1N2S3T4R5U6M7E8N9T0S1]. Interestingly, the [ti0me1 s2ig3na4tu5re6] employed in the song is not typical, but rather [T1I2M3E4_5S6I7G8N9A0T1U2R3E4]. The slow-paced composition is imbued with [E1M2O3T4I5O6N7], which adds to its evocative power.</t>
  </si>
  <si>
    <t>['TM1_1', 'R3_0', 'TS1_o', 'I1_1', 'T1_1']</t>
  </si>
  <si>
    <t>This song is unique in several ways. It has a length of [T1M213] seconds and a slow rhythm, which is complemented by a soft and smooth [te0mp1o2]. Additionally, the song features a unique [ti0me1 s2ig3na4tu5re6], [T1I2M3E4_5S6I7G8N9A0T1U2R3E4], that further sets it apart from other music. The importance of [I1N2S3T4R5U6M7E8N9T0S1] in the song cannot be overstated, as they help to create a truly unforgettable listening experience. Overall, this song is a testament to the power of music to captivate and transport us to new places and emotions.</t>
  </si>
  <si>
    <t>['T1_1', 'R3_2', 'I1_0']</t>
  </si>
  <si>
    <t>The song's [te0mp1o2] is moderate and enjoyable, with a slow rhythm that sets a relaxing mood. However, this song's arrangement is unique as it has omitted the use of certain instruments, giving it a distinctive character that sets it apart from other songs in its genre.</t>
  </si>
  <si>
    <t>This music conveys a unique and resonant sound by using the [[K01E12Y23]3 k4ey5] and having a pitch range within [R1A2N3G4E5] [oc0ta1ve2s3]. The song's duration is [T1M213] seconds, and it has a slow pace with a rhythm that is easy on the ears. The absence of [I1N2S3T4R5U6M7E8N9T0S1] gives the song a distinct quality, while the unusual [[T01I12M23E34_45S56I67G78N89A90T01U12R23E34]4 t5im6e 7si8gn9at0ur1e2] adds to its uniqueness. Overall, the music projects [E1M2O3T4I5O6N7] and creates a memorable listening experience.</t>
  </si>
  <si>
    <t>The music played at a moderate pace is an expression of [E1M2O3T4I5O6N7]. Through the deliberate [te0mp1o2], the emotion conveyed in the music is highlighted and given depth. Whether it is a slow, mournful melody or a lively, upbeat tune, the pace of the music can accentuate and intensify the feelings it evokes. Thus, the [te0mp1o2] of music is a crucial element in creating an emotional connection between the listener and the piece being played.</t>
  </si>
  <si>
    <t>The song has a steady and moderate rhythm.</t>
  </si>
  <si>
    <t>['TM1_1', 'S4_1']</t>
  </si>
  <si>
    <t>The song, belonging to the [G1E2N3R4E5] genre, runs for [T1M213] seconds.</t>
  </si>
  <si>
    <t>The music's limited pitch range of [R1A2N3G4E5] [oc0ta1ve2s3] allows for a greater emphasis on the nuances of tone and phrasing, while its use of [[K01E12Y23]3 k4ey5] conveys a unique and resonant sound. The song, [T1M213] seconds in length, features a beat that is neither too fast nor too slow. Devoid of [I1N2S3T4R5U6M7E8N9T0S1], the music employs a [[T01I12M23E34_45S56I67G78N89A90T01U12R23E34]4 t5im6e 7si8gn9at0ur1e2], creating a slow rhythm that defines the emotional tone of the song.</t>
  </si>
  <si>
    <t>['T1_0', 'R3_0', 'I1_1']</t>
  </si>
  <si>
    <t>The song with its fast [te0mp1o2] and meditative beat is enhanced by the instruments that play an important role in the music. The beat invites listeners to move along with the rhythm while the instruments provide a rich texture and depth to the overall sound. Together, the combination of [te0mp1o2], beat, and instruments creates a unique listening experience that captures the essence of the music.</t>
  </si>
  <si>
    <t>['P4_1', 'K1_1', 'TM1_1', 'R3_1', 'I1_1', 'TS1_o', 'T1_2', 'S4_1']</t>
  </si>
  <si>
    <t>This music offers a unique and memorable listening experience with its pitch range of [R1A2N3G4E5] [oc0ta1ve2s3]. The use of [[K01E12Y23]3 k4ey5] creates a rich and dynamic sonic palette, while the song's duration spans [T1M213] seconds. The rhythm in this lively song is complemented by the utilization of [I1N2S3T4R5U6M7E8N9T0S1] in the musical performance. With a deviation from the norm in its [ti0me1 s2ig3na4tu5re6 o7f 8[T91I02M13E24_35S46I57G68N79A80T91U02R13E24]3], the song moves moderately and firmly roots its style in the traditions of [G1E2N3R4E5] music.</t>
  </si>
  <si>
    <t>The use of a specific pitch range of [R1A2N3G4E5] [oc0ta1ve2s3] creates a cohesive and unified sound throughout the musical piece that is also high-[te0mp1o2]. By employing this particular pitch range, the music maintains a consistent and harmonious quality that contributes to its overall sense of coherence. Additionally, the energetic and lively nature of the high-[te0mp1o2] rhythm enhances the piece's dynamic qualities, providing a compelling and engaging listening experience for the audience.</t>
  </si>
  <si>
    <t>This music's pitch range of [R1A2N3G4E5] [oc0ta1ve2s3] offers a unique and memorable listening experience, while the [[K01E12Y23]3 k4ey5] adds a distinctive flavor. The song lasts [T1M213] seconds and maintains a balanced beat that is neither too fast nor too slow. The strategic use of [I1N2S3T4R5U6M7E8N9T0S1] is vital to the composition, complementing its [T1I2M3E4_5S6I7G8N9A0T1U2R3E4] meter. Despite its low-speed nature, this music deviates from the classic [G1E2N3R4E5] sound, creating an evocative and unconventional auditory journey.</t>
  </si>
  <si>
    <t>The brisk [te0mp1o2] of this music, coupled with its use of [[K01E12Y23]3 k4ey5], conveys a unique and resonant sound.</t>
  </si>
  <si>
    <t>The music in question has a limited pitch range of [R1A2N3G4E5] [oc0ta1ve2s3], which allows for a greater emphasis on the nuances of tone and phrasing. Adding to its unique qualities is the fact that it is in the [[K01E12Y23]3 k4ey5], which gives it a special emotional quality. Clocking in at [T1M213] seconds, the song has a balanced rhythm and notably does not feature any [I1N2S3T4R5U6M7E8N9T0S1].</t>
  </si>
  <si>
    <t>It is a high-energy track that gets your heart pumping with its fast-paced rhythm and lively beat. From the moment the song starts, you're swept up in its quick [te0mp1o2] and infectious energy, making it impossible to sit still. The rapid rate of the song perfectly captures the exhilarating feeling of being alive and in the moment, and it's sure to leave you feeling energized and invigorated. Whether you're dancing along to the music or simply listening to it, this high-octane track is guaranteed to get your blood pumping and your spirits soaring.</t>
  </si>
  <si>
    <t>['T1_0', 'P4_1', 'K1_1', 'I1_1']</t>
  </si>
  <si>
    <t>This music offers a diverse and dynamic listening experience with its speedy [te0mp1o2] and pitch range spanning [R1A2N3G4E5] [oc0ta1ve2s3]. The use of [[K01E12Y23]3 k4ey5] creates a rich and dynamic sonic palette, further enhancing the overall experience. The music's sound is given through the use of [I1N2S3T4R5U6M7E8N9T0S1], adding to the complexity and depth of the composition.</t>
  </si>
  <si>
    <t>The music I'm listening to has a relaxed [te0mp1o2] and is composed in the [[K01E12Y23]3 k4ey5]. The soothing rhythm of the music along with the [ke0y1] it is composed in creates a mellow and peaceful atmosphere.</t>
  </si>
  <si>
    <t>['P4_1', 'T1_0', 'R3_1', 'I1_0']</t>
  </si>
  <si>
    <t>The song has a very fast and lively rhythm with a limited pitch range of [R1A2N3G4E5] [oc0ta1ve2s3], allowing for a greater emphasis on the nuances of tone and phrasing. Despite its fast pace, [I1N2S3T4R5U6M7E8N9T0S1] are not featured in this song, creating a unique sonic experience that highlights the skill of the musicians who perform it.</t>
  </si>
  <si>
    <t>This song is a composition consisting of [[N01U12M23_34B45A56R67S78]8 b9ar0s1] and has a runtime of [T1M213] seconds. The music is intended to feature [I1N2S3T4R5U6M7E8N9T0S1].</t>
  </si>
  <si>
    <t>This song is characterized by its unconventional [ti0me1 s2ig3na4tu5re6] and deliberate exclusion of certain instruments. The [ti0me1 s2ig3na4tu5re6] of the song is not typical and deviates from common [ti0me1 s2ig3na4tu5re6]s. Additionally, the song intentionally leaves out certain instruments, creating a unique sound and atmosphere. By omitting these instruments, the song takes on a distinct character that sets it apart from others in its genre. Overall, the combination of an unconventional [ti0me1 s2ig3na4tu5re6] and intentional exclusion of instruments gives the song a unique and memorable quality.</t>
  </si>
  <si>
    <t>['P4_1', 'T1_2', 'B1_1', 'I1_1']</t>
  </si>
  <si>
    <t>The music being described offers a unique and memorable listening experience with its pitch range of [R1A2N3G4E5] [oc0ta1ve2s3]. It has a moderate [te0mp1o2] and covers [[N01U12M23_34B45A56R67S78]8 b9ar0s1]. [I1N2S3T4R5U6M7E8N9T0S1] should be included in the music to create the intended sound. Overall, this music is sure to captivate listeners with its distinctive range and carefully selected instrumentation.</t>
  </si>
  <si>
    <t>This captivating and memorable song lasts [T1M213] seconds with a forceful beat and a moderate speed. Its pitch range spans [R1A2N3G4E5] [oc0ta1ve2s3] and it is played in the [ke0y1] of [K1E2Y3]. [I1N2S3T4R5U6M7E8N9T0S1] play an important role in the music, which features a [ti0me1 s2ig3na4tu5re6] that is not commonly found ([T1I2M3E4_5S6I7G8N9A0T1U2R3E4]). The overall feeling of the music is [E1M2O3T4I5O6N7].</t>
  </si>
  <si>
    <t>['T1_2', 'K1_1', 'R3_1', 'I1_0']</t>
  </si>
  <si>
    <t>This music is played at a medium pace, conveying a unique and resonant sound with its use of [[K01E12Y23]3 k4ey5]. The rhythm in this song is incredibly powerful, and [I1N2S3T4R5U6M7E8N9T0S1] are not a part of the instrumentation in this song.</t>
  </si>
  <si>
    <t>The use of a specific pitch range of [R1A2N3G4E5] [oc0ta1ve2s3] creates a cohesive and unified sound throughout the musical piece, while its utilization of the [[K01E12Y23]3 k4ey5] forms a rich and dynamic sonic palette. With a duration of [T1M213] seconds, this song captivates listeners with its powerful and driving beat, further enhanced by the inclusion of [I1N2S3T4R5U6M7E8N9T0S1]. Following a [T1I2M3E4_5S6I7G8N9A0T1U2R3E4] meter, the music moves at a balanced rate, maintaining its unmistakable [G1E2N3R4E5] style.</t>
  </si>
  <si>
    <t>It makes me want to dance and move my body to the beat. The melody is also quite catchy and gets stuck in my head. Overall, the song is very enjoyable to listen to and always puts me in a good mood.</t>
  </si>
  <si>
    <t>['K1_1', 'EM1_1', 'TM1_1', 'TS1_o']</t>
  </si>
  <si>
    <t>The [[K01E12Y23]3 k4ey5] in this music produces a powerful and memorable sound that adds to the emotional nature of the piece. This song, which is [T1M213] seconds long, employs an uncommon [ti0me1 s2ig3na4tu5re6] that further contributes to its uniqueness.</t>
  </si>
  <si>
    <t>The music's limited pitch range of [R1A2N3G4E5] [oc0ta1ve2s3] allows for a greater emphasis on the nuances of tone and phrasing. With its use of [[K01E12Y23]3 k4ey5], this music conveys a unique and resonant sound. The song's running time is [T1M213] seconds, and its rhythm is very relaxing and tranquil. You won't hear any [I1N2S3T4R5U6M7E8N9T0S1] in this song. The [ti0me1 s2ig3na4tu5re6] employed in this song is not typical [T1I2M3E4_5S6I7G8N9A0T1U2R3E4], contributing to its distinctive quality. With a sluggish [te0mp1o2], the song defies easy classification within a specific [G1E2N3R4E5] style.</t>
  </si>
  <si>
    <t>The musical piece showcases a pitch range within [R1A2N3G4E5] [oc0ta1ve2s3], and the [[K01E12Y23]3 k4ey5] adds a unique flavor to this music. This track is [T1M213] seconds in length, and the rhythm in this song is very pronounced. The music should feature [I1N2S3T4R5U6M7E8N9T0S1], and it also features a [ti0me1 s2ig3na4tu5re6] that is not commonly found, [T1I2M3E4_5S6I7G8N9A0T1U2R3E4]. With its brisk [te0mp1o2], this music stands out from the typical [G1E2N3R4E5] sound.</t>
  </si>
  <si>
    <t>['K1_1', 'B1_1', 'R3_0', 'I1_0']</t>
  </si>
  <si>
    <t>This music's use of [[K01E12Y23]3 k4ey5] creates a distinct atmosphere, with [[N01U12M23_34B45A56R67S78]8 b9ar0s1] in total. The rhythm in this song is very gentle and relaxing, and [I1N2S3T4R5U6M7E8N9T0S1] are notably absent, contributing to its unique ambiance.</t>
  </si>
  <si>
    <t>With a pitch range spanning [R1A2N3G4E5] [oc0ta1ve2s3], this music offers a diverse and dynamic listening experience composed in the [[K01E12Y23]3 k4ey5]. The track runs for [T1M213] seconds with a comfortably moderate rhythm. The use of [I1N2S3T4R5U6M7E8N9T0S1] is vital to the music, which is characterized by the [[T01I12M23E34_45S56I67G78N89A90T01U12R23E34]4 t5im6e 7si8gn9at0ur1e2] and a slow [te0mp1o2]. The music is defined by [E1M2O3T4I5O6N7], evoking a specific mood for the listener to enjoy.</t>
  </si>
  <si>
    <t>In music, using a specific pitch range of [R1A2N3G4E5] [oc0ta1ve2s3] can create a cohesive and unified sound throughout a piece. This technique helps to establish a consistent tonality and harmonious balance. One example of this is seen in the tranquil and peaceful rhythm of a particular song, where the use of a specific pitch range contributes to the overall peaceful mood. By limiting the range of notes used, the composer is able to create a sense of unity and coherence within the piece.</t>
  </si>
  <si>
    <t>This music is composed in the [[K01E12Y23]3 k4ey5] and its pitch range is within [R1A2N3G4E5] [oc0ta1ve2s3]. The song lasts [T1M213] seconds and has a moderate beat. It does not involve the use of [I1N2S3T4R5U6M7E8N9T0S1]. An unusual [ti0me1 s2ig3na4tu5re6], [T1I2M3E4_5S6I7G8N9A0T1U2R3E4], is featured in this song, which is played at a rapid pace. The music is defined by [E1M2O3T4I5O6N7].</t>
  </si>
  <si>
    <t>['T1_0', 'K1_1', 'B1_1']</t>
  </si>
  <si>
    <t>The song is composed in the [[K01E12Y23]3 k4ey5] and follows a structure of [[N01U12M23_34B45A56R67S78]8 b9ar0s1]. When performed, the music is played quickly.</t>
  </si>
  <si>
    <t>The choice of [ke0y1] in this music produces a unique atmosphere. Depending on the [ke0y1] signature used, music can convey a wide range of emotions and moods. For instance, [ma0jo1r2] [ke0y1]s tend to sound happy and upbeat, while [mi0no1r2] [ke0y1]s can feel melancholic or ominous. Additionally, different [ke0y1]s can evoke cultural associations or historical contexts. Thus, the selection of a particular [ke0y1] can greatly impact the overall tone and message of a piece of music.</t>
  </si>
  <si>
    <t>The musical piece is a perfect showcase of its pitch range, spanning [R1A2N3G4E5] [oc0ta1ve2s3]. The distinct atmosphere that it creates is largely due to its use of the [[K01E12Y23]3 k4ey5]. This song has a running time of [T1M213] seconds and is characterized by a very pronounced rhythm. For optimal performance, it is recommended that [I1N2S3T4R5U6M7E8N9T0S1] should be included in the music. The [ti0me1 s2ig3na4tu5re6] of the song is not regular, with [T1I2M3E4_5S6I7G8N9A0T1U2R3E4]. The leisurely pace at which the song is performed complements the music's emotional quality, which is filled with [E1M2O3T4I5O6N7].</t>
  </si>
  <si>
    <t>['P4_1', 'K1_1', 'TM1_1', 'R3_2', 'I1_0', 'TS1_1', 'T1_1', 'S4_0']</t>
  </si>
  <si>
    <t>The music in this [T1M213]-second song is characterized by a distinctive pitch range of [R1A2N3G4E5] [oc0ta1ve2s3], which adds depth to the emotional character of the music. The powerful and memorable sound of the [[K01E12Y23]3 k4ey5] further enhances the overall impact of the music. The calm and moderate rhythm of the song, combined with the absence of any [I1N2S3T4R5U6M7E8N9T0S1], contributes to a serene and introspective quality. The [[T01I12M23E34_45S56I67G78N89A90T01U12R23E34]4 t5im6e 7si8gn9at0ur1e2] provides a solid foundation for the slow pace of the music, which is not heavily influenced by the conventions of any particular [G1E2N3R4E5] genre. Overall, this song offers a unique and memorable listening experience that is sure to captivate and move its audience.</t>
  </si>
  <si>
    <t>The use of a specific pitch range of [R1A2N3G4E5] [oc0ta1ve2s3] creates a cohesive and unified sound throughout the musical piece. This is further enhanced by the musical performance that employs [I1N2S3T4R5U6M7E8N9T0S1]. By utilizing these instruments within the defined pitch range, the overall sound of the piece is strengthened, providing a consistent and harmonious experience for the listener. The use of a controlled pitch range and instrumentation is a common technique in music composition that helps to create a specific mood or atmosphere and to convey a particular emotional message to the audience.</t>
  </si>
  <si>
    <t>['TM1_1', 'B1_1', 'R3_1', 'TS1_o']</t>
  </si>
  <si>
    <t>This track is [T1M213] seconds long, determined by [[N01U12M23_34B45A56R67S78]8 b9ar0s1]. The beat in this energetic song is accompanied by a non-standard [ti0me1 s2ig3na4tu5re6 o7f 8[T91I02M13E24_35S46I57G68N79A80T91U02R13E24]3].</t>
  </si>
  <si>
    <t>['T1_2', 'R3_1']</t>
  </si>
  <si>
    <t>The music playing has a moderate speed, yet the rhythm in the song is truly electrifying.</t>
  </si>
  <si>
    <t>['B1_1', 'TM1_1', 'TS1_1']</t>
  </si>
  <si>
    <t>This song is [T1M213] seconds long and comprises [[N01U12M23_34B45A56R67S78]8 b9ar0s1]. The music in this song follows a [T1I2M3E4_5S6I7G8N9A0T1U2R3E4] meter.</t>
  </si>
  <si>
    <t>['TS1_o', 'K1_1', 'T1_1', 'I1_1']</t>
  </si>
  <si>
    <t>The song has a unique character due to several distinct musical elements. Firstly, an unusual [ti0me1 s2ig3na4tu5re6] is featured, which sets it apart from typical songs. Additionally, the song is in the [[K01E12Y23]3 k4ey5], which imbues it with a special emotional quality. The gentle beat gives it a relaxed and soothing feeling, while the use of [I1N2S3T4R5U6M7E8N9T0S1] is vital to the music's overall sound and texture. Together, these different musical components create a cohesive and distinctive piece of music.</t>
  </si>
  <si>
    <t>The song is composed of approximately [[N01U12M23_34B45A56R67S78]8 b9ar0s1], and it is brought to life through the use of [I1N2S3T4R5U6M7E8N9T0S1]. The combination of these bars and instruments creates a unique musical composition that is capable of evoking various emotions in its listeners. Each instrument contributes to the overall sound of the song, adding its own unique qualities to the mix. Whether it is the strumming of a guitar or the beating of drums, each instrument plays a vital role in creating a cohesive and harmonious musical experience.</t>
  </si>
  <si>
    <t>This music offers a unique and memorable listening experience with its pitch range of [R1A2N3G4E5] [oc0ta1ve2s3]. It creates a rich and dynamic sonic palette through its use of [[K01E12Y23]3 k4ey5]. The song, [T1M213] seconds in length, presents a rhythm that is very easy on the ears. It should feature [I1N2S3T4R5U6M7E8N9T0S1], and the unusual [[T01I12M23E34_45S56I67G78N89A90T01U12R23E34]4 t5im6e 7si8gn9at0ur1e2] adds to its distinctive character. With a brisk [te0mp1o2], this music exemplifies the typical sound of [G1E2N3R4E5].</t>
  </si>
  <si>
    <t>The music in this song follows a [T1I2M3E4_5S6I7G8N9A0T1U2R3E4] meter and is enriched by the use of [I1N2S3T4R5U6M7E8N9T0S1]. Despite this, the song does not fit into the conventions of the [G1E2N3R4E5] style. However, the rhythm of the song is just right, not too fast or too slow, creating a unique sound that is both captivating and engaging.</t>
  </si>
  <si>
    <t>['P4_1', 'K1_1', 'R3_0', 'TS1_o', 'I1_0', 'T1_0', 'S4_0']</t>
  </si>
  <si>
    <t>This music's choice of [[K01E12Y23]3 k4ey5] results in a captivating and memorable experience with its pitch range within [R1A2N3G4E5] [oc0ta1ve2s3]. The rhythm in this song is very easy-going, and it utilizes an uncommon [ti0me1 s2ig3na4tu5re6 o7f 8[T91I02M13E24_35S46I57G68N79A80T91U02R13E24]3]. [I1N2S3T4R5U6M7E8N9T0S1] are notably absent in this song, creating a unique sonic landscape. Despite its quick pace, the song is not rooted in the traditions of the classic [G1E2N3R4E5] style, further enhancing its distinctive nature.</t>
  </si>
  <si>
    <t>This [T1M213]-second song has a unique flavor thanks to the addition of the [[K01E12Y23]3 k4ey5].</t>
  </si>
  <si>
    <t>['K1_1', 'TM1_1', 'TS1_o', 'I1_1', 'T1_0']</t>
  </si>
  <si>
    <t>This music employs the [[K01E12Y23]3 k4ey5] to create a rich and dynamic sonic palette, while its [te0mp1o2] is rapid. The song plays for [T1M213] seconds and its [ti0me1 s2ig3na4tu5re6] is not conventional [T1I2M3E4_5S6I7G8N9A0T1U2R3E4]. The use of [I1N2S3T4R5U6M7E8N9T0S1] is vital to the music's overall effect, contributing to its unique sound and style. Together, these elements create a captivating and original musical experience.</t>
  </si>
  <si>
    <t>['TS1_1', 'K1_1', 'R3_2', 'I1_1']</t>
  </si>
  <si>
    <t>This music has a [ti0me1 s2ig3na4tu5re6 o7f 8[T91I02M13E24_35S46I57G68N79A80T91U02R13E24]3] and uses the [[K01E12Y23]3 k4ey5], which gives it a unique and resonant sound. The rhythm of the song is moderate and consistent, and the music is enriched by the use of [I1N2S3T4R5U6M7E8N9T0S1].</t>
  </si>
  <si>
    <t>['S4_1', 'I1_1']</t>
  </si>
  <si>
    <t>This song exemplifies the [G1E2N3R4E5] style and is brought to life through the use of [I1N2S3T4R5U6M7E8N9T0S1]. The [I1N2S3T4R5U6M7E8N9T0S1] infuse the music with vitality and create a dynamic listening experience. The combination of [G1E2N3R4E5] and [I1N2S3T4R5U6M7E8N9T0S1] make this song a standout piece within its genre, captivating audiences with its unique sound and style. Whether it's the pulsing beat of the drums, the intricate melodies of the guitar, or the soaring notes of the vocals, this song showcases the artistry and craftsmanship of its creators. Overall, this song is a testament to the power of [G1E2N3R4E5] music and the creativity that can be unleashed through the use of [I1N2S3T4R5U6M7E8N9T0S1].</t>
  </si>
  <si>
    <t>It is perfect for unwinding after a long day at work. The soothing melodies and gentle rhythms create a calming atmosphere that can help you relax and let go of any stress or tension you may be feeling. Whether you're listening to it while taking a hot bath, reading a book, or simply lying in bed, this music is sure to help you unwind and find some peace of mind.</t>
  </si>
  <si>
    <t>['K1_1', 'TS1_1']</t>
  </si>
  <si>
    <t>The use of the [[K01E12Y23]3 k4ey5] in this music creates a distinct atmosphere, while [T1I2M3E4_5S6I7G8N9A0T1U2R3E4] serves as the meter of the composition. Together, these elements contribute to the overall sound and feel of the music, shaping its rhythm and harmony to evoke a particular mood or emotion. The [ke0y1] choice influences the tonality and chord progressions of the music, while the [ti0me1 s2ig3na4tu5re6] determines the organization of the rhythm and the placement of the accents. As such, the interplay between [ke0y1] and [ti0me1 s2ig3na4tu5re6] is a crucial aspect of musical composition, affecting both the technical and artistic aspects of the music.</t>
  </si>
  <si>
    <t>The use of a specific pitch range of [R1A2N3G4E5] [oc0ta1ve2s3] creates a cohesive and unified sound throughout the musical piece, while the music's use of [[K01E12Y23]3 k4ey5] creates a distinct atmosphere. With a duration of [T1M213] seconds, the track carries a forceful beat and deliberately excludes [I1N2S3T4R5U6M7E8N9T0S1]. Following a [T1I2M3E4_5S6I7G8N9A0T1U2R3E4] meter, the song moves at a moderate speed, and its style is not easily classified as [G1E2N3R4E5].</t>
  </si>
  <si>
    <t>This music's pitch range of [R1A2N3G4E5] [oc0ta1ve2s3] offers a unique and memorable listening experience, while its use of [[K01E12Y23]3 k4ey5] creates a rich and dynamic sonic palette. Running for [T1M213] seconds, the track captivates with an invigorating rhythm, enriched by the inclusion of [I1N2S3T4R5U6M7E8N9T0S1]. With a non-standard [ti0me1 s2ig3na4tu5re6 o7f 8[T91I02M13E24_35S46I57G68N79A80T91U02R13E24]3] and a moderate [te0mp1o2], the music conveys [E1M2O3T4I5O6N7] to its listeners.</t>
  </si>
  <si>
    <t>This song has a smooth and steady rhythm, with a total of [[N01U12M23_34B45A56R67S78]8 b9ar0s1]. The running time of the song is [T1M213] seconds.</t>
  </si>
  <si>
    <t>['I4_1', 'TM1_1', 'R3_2']</t>
  </si>
  <si>
    <t>The [I1N2S3T4R5U6M7E8N9T0] serves as the primary instrument used for the melody track in this song, which has a moderate beat. With a running time of [T1M213] seconds, the [I1N2S3T4R5U6M7E8N9T0] carries the tune and sets the pace throughout the duration of the track. Despite the simplicity of the beat, the [I1N2S3T4R5U6M7E8N9T0]'s melody remains the centerpiece of the composition, driving the overall feel and rhythm of the piece.</t>
  </si>
  <si>
    <t>['P4_1', 'S4_0', 'TS1_1']</t>
  </si>
  <si>
    <t>The music's limited pitch range of [R1A2N3G4E5] [oc0ta1ve2s3] provides a unique opportunity to emphasize the nuances of tone and phrasing, which is a defining characteristic of the [G1E2N3R4E5] style. Despite this, the song in question does not conform to the typical elements associated with [G1E2N3R4E5] music. Instead, it features a [T1I2M3E4_5S6I7G8N9A0T1U2R3E4] meter, adding to its distinctive qualities. Overall, the constrained pitch range, unusual meter, and departure from traditional [G1E2N3R4E5] conventions create a distinctive and intriguing musical experience.</t>
  </si>
  <si>
    <t>['TM1_1', 'B1_1', 'R3_0', 'I1_1']</t>
  </si>
  <si>
    <t>This track is TM1 seconds long and contains NUM_BARS bars. The musical performance in this song features INSTRUMENTS, which contribute to its soothing and peaceful [te0mp1o2].</t>
  </si>
  <si>
    <t>['K1_1', 'T1_2', 'TS1_o']</t>
  </si>
  <si>
    <t>The [[K01E12Y23]3 k4ey5] in this music provides a powerful and memorable sound to a piece that is of moderate [te0mp1o2]. Additionally, the song's [[T01I12M23E34_45S56I67G78N89A90T01U12R23E34]4 t5im6e 7si8gn9at0ur1e2] deviates from the norm, adding a unique and distinct quality to the music. Together, these elements create a composition that is both engaging and captivating for listeners.</t>
  </si>
  <si>
    <t>['P4_1', 'K1_1', 'TM1_1', 'TS1_o', 'I1_0', 'EM1_1', 'B1_1']</t>
  </si>
  <si>
    <t>This music offers a unique and memorable listening experience with its pitch range of [R1A2N3G4E5] [oc0ta1ve2s3] and the use of [[K01E12Y23]3 k4ey5], which conveys a resonant sound. The song's duration is [T1M213] seconds and its [ti0me1 s2ig3na4tu5re6] is not standard, [T1I2M3E4_5S6I7G8N9A0T1U2R3E4]. The composition of the song does not involve the use of [I1N2S3T4R5U6M7E8N9T0S1], but it is imbued with [E1M2O3T4I5O6N7]. In total, there are [[N01U12M23_34B45A56R67S78]8 b9ar0s1], making for a captivating and distinctive musical piece.</t>
  </si>
  <si>
    <t>['K1_1', 'TM1_1', 'I1_1', 'I4_1', 'T1_0']</t>
  </si>
  <si>
    <t>This song, with its use of the [[K01E12Y23]3 k4ey5], conveys a unique and resonant sound that is enhanced by the inclusion of [I1N2S3T4R5U6M7E8N9T0S1]. [I1N2S3T4R5U6M7E8N9T0] is the main instrument used to create the melody in this fast-paced track, which has a length of [T1M213] seconds. Overall, the combination of the [ke0y1], instruments, and [te0mp1o2] work together to create a distinct and engaging musical experience.</t>
  </si>
  <si>
    <t>['P4_1', 'TS1_1', 'I1_1', 'T1_2', 'EM1_1']</t>
  </si>
  <si>
    <t>The musical piece I am referring to showcases a pitch range within [R1A2N3G4E5] [oc0ta1ve2s3] and features a [T1I2M3E4_5S6I7G8N9A0T1U2R3E4] meter. The music is enriched by the addition of [I1N2S3T4R5U6M7E8N9T0S1]. It moves at a balanced rate and effectively expresses [E1M2O3T4I5O6N7]. Overall, the piece conveys a powerful emotional message while utilizing a diverse range of musical techniques and instrumentation.</t>
  </si>
  <si>
    <t>['K1_1', 'B1_1', 'R3_2']</t>
  </si>
  <si>
    <t>This song's use of the [[K01E12Y23]3 k4ey5] creates a rich and dynamic sonic palette, which is complemented by its relaxed and moderate rhythm. With a duration of [[N01U12M23_34B45A56R67S78]8 b9ar0s1], this composition showcases a seamless interplay between its harmonic and rhythmic elements, offering a unique musical experience for listeners to enjoy.</t>
  </si>
  <si>
    <t>['P4_1', 'K1_1', 'TM1_1', 'TS1_o', 'T1_0', 'EM1_1', 'B1_1']</t>
  </si>
  <si>
    <t>The music's limited pitch range of [R1A2N3G4E5] [oc0ta1ve2s3] allows for a greater emphasis on the nuances of tone and phrasing, while its use of [[K01E12Y23]3 k4ey5] creates a distinct atmosphere. Lasting [T1M213] seconds, the song's [ti0me1 s2ig3na4tu5re6] is out of the norm, and its [te0mp1o2] is fast, filling the music with [E1M2O3T4I5O6N7]. With [[N01U12M23_34B45A56R67S78]8 b9ar0s1], this song combines these elements to create a unique musical experience.</t>
  </si>
  <si>
    <t>['B1_1', 'R3_2', 'I1_1']</t>
  </si>
  <si>
    <t>In this song, the sound is given through [I1N2S3T4R5U6M7E8N9T0S1], and there are [[N01U12M23_34B45A56R67S78]8 b9ar0s1] present with a comfortably moderate rhythm.</t>
  </si>
  <si>
    <t>['K1_1', 'R3_2', 'TS1_1', 'EM1_1', 'B1_1']</t>
  </si>
  <si>
    <t>This song is defined by its use of the [[K01E12Y23]3 k4ey5], which creates a rich and dynamic sonic palette. It features a moderate beat and is played in [T1I2M3E4_5S6I7G8N9A0T1U2R3E4] meter. The music is characterized by a strong sense of [E1M2O3T4I5O6N7]. Overall, the song consists of [[N01U12M23_34B45A56R67S78]8 b9ar0s1] and the combination of these musical elements creates a powerful and captivating listening experience.</t>
  </si>
  <si>
    <t>['P4_1', 'TM1_1', 'R3_0', 'TS1_1', 'I1_1', 'T1_2', 'S4_1']</t>
  </si>
  <si>
    <t>The music has a limited pitch range of [R1A2N3G4E5] [oc0ta1ve2s3], which allows for a greater emphasis on the nuances of tone and phrasing. The song has a duration of [T1M213] seconds and features a soothing beat with a moderate [te0mp1o2]. The [[T01I12M23E34_45S56I67G78N89A90T01U12R23E34]4 t5im6e 7si8gn9at0ur1e2] is used, and [I1N2S3T4R5U6M7E8N9T0S1] play an important role in creating the evocative classic [G1E2N3R4E5] sound of the music. Overall, the music's use of a limited pitch range and careful attention to tone and phrasing, combined with its soothing beat and evocative instrumentation, create a unique and memorable listening experience.</t>
  </si>
  <si>
    <t>This music offers a unique and memorable listening experience with its pitch range of [R1A2N3G4E5] [oc0ta1ve2s3] and captivating choice of [K1E2Y3]. The track, [T1M213] seconds long, showcases a comfortably moderate rhythm and is played at a rapid pace. Featuring [I1N2S3T4R5U6M7E8N9T0S1], the music follows a [T1I2M3E4_5S6I7G8N9A0T1U2R3E4] meter, evoking an [E1M2O3T4I5O6N7] nature throughout.</t>
  </si>
  <si>
    <t>['P4_1', 'R3_0', 'TS1_o', 'T1_1', 'S4_0']</t>
  </si>
  <si>
    <t>This music offers a diverse and dynamic listening experience with a pitch range spanning [R1A2N3G4E5] [oc0ta1ve2s3]. The song has a very soft and smooth rhythm and moves at a gentle pace. However, its [ti0me1 s2ig3na4tu5re6] is out of the ordinary [T1I2M3E4_5S6I7G8N9A0T1U2R3E4], which adds to its unique character. This music is not typical of the classic [G1E2N3R4E5] sound, making it stand out even more. Overall, the combination of its pitch range, rhythm, [ti0me1 s2ig3na4tu5re6], and genre create a captivating and distinctive musical piece.</t>
  </si>
  <si>
    <t>['TM1_1', 'R3_2', 'TS1_o']</t>
  </si>
  <si>
    <t>This song has an uncommon [ti0me1 s2ig3na4tu5re6] and employs a [te0mp1o2] that is not too fast or too slow. It has a duration of [T1M213] seconds.</t>
  </si>
  <si>
    <t>['P4_1', 'K1_1', 'TM1_1', 'R3_0', 'I1_0', 'TS1_o', 'R1_1', 'T1_1', 'S4_1']</t>
  </si>
  <si>
    <t>The musical performance of this [G1E2N3R4E5] song is focused and impactful due to its compact pitch range of [R1A2N3G4E5] [oc0ta1ve2s3]. The use of [[K01E12Y23]3 k4ey5] creates a distinct atmosphere that is rooted in the conventions of the genre. Although the song lasts only [T1M213] seconds, its slow [te0mp1o2] and relaxing quality make it easy to dance to. Interestingly, this music is devoid of any instruments, and its [ti0me1 s2ig3na4tu5re6] is irregular. Despite these unconventional elements, the song remains accessible and enjoyable to listen to.</t>
  </si>
  <si>
    <t>The use of the [[K01E12Y23]3 k4ey5] in this music creates a rich and dynamic sonic palette. In addition, this song has a duration of [T1M213] seconds, and its rhythm is comfortably moderate. Together, these elements contribute to the overall character of the music, providing a pleasing listening experience for those who appreciate the artistry and craft of this particular musical piece.</t>
  </si>
  <si>
    <t>With a pitch range spanning [R1A2N3G4E5] [oc0ta1ve2s3], this music offers a diverse and dynamic listening experience. The [[K01E12Y23]3 k4ey5] adds a unique flavor, while the duration of the track is [T1M213] seconds. The rhythm of this song is comfortably moderate, with [T1I2M3E4_5S6I7G8N9A0T1U2R3E4] as the meter. Opting not to incorporate [I1N2S3T4R5U6M7E8N9T0S1], the song maintains a slow rhythm and its style does not adhere to the typical characteristics of the [G1E2N3R4E5] genre.</t>
  </si>
  <si>
    <t>It has a slow [te0mp1o2] and a repetitive melody that can easily make you feel relaxed and drowsy. The singer's soft voice adds to the overall calming effect of the music. Despite its simplicity, the song has a certain charm that can make you want to listen to it on repeat. Overall, the lulling beat, soothing vocals, and catchy melody make this song a great choice for unwinding and relaxation.</t>
  </si>
  <si>
    <t>The music's limited pitch range of [R1A2N3G4E5] [oc0ta1ve2s3] allows for a greater emphasis on the nuances of tone and phrasing, while the [[K01E12Y23]3 k4ey5] gives it a special emotional quality that radiates throughout. The song's brisk [te0mp1o2] and harmonious rhythm, along with the use of [I1N2S3T4R5U6M7E8N9T0S1], create a unique sonic landscape. Additionally, the song employs a non-standard [ti0me1 s2ig3na4tu5re6 o7f 8[T91I02M13E24_35S46I57G68N79A80T91U02R13E24]3]. Despite its relatively short running time of [T1M213] seconds, the music conveys a strong and distinctive [E1M2O3T4I5O6N7].</t>
  </si>
  <si>
    <t>['S4_0', 'B1_1', 'TM1_1', 'I1_1']</t>
  </si>
  <si>
    <t>This music does not embody the typical features of [G1E2N3R4E5] style. It has [[N01U12M23_34B45A56R67S78]8 b9ar0s1] in total and is [T1M213] seconds long. The music should feature [I1N2S3T4R5U6M7E8N9T0S1].</t>
  </si>
  <si>
    <t>['T1_1', 'B1_1', 'R3_1']</t>
  </si>
  <si>
    <t>The music of this song covers [[N01U12M23_34B45A56R67S78]8 b9ar0s1] and moves gently, while its rhythm is highly vigorous. Despite the gentle flow of the music, the rhythm is powerful and intense, creating a dynamic contrast that adds to the overall impact of the song.</t>
  </si>
  <si>
    <t>['S4_0', 'TM1_1', 'I1_0']</t>
  </si>
  <si>
    <t>This track deviates from the typical characteristics of the [G1E2N3R4E5] genre in terms of style. Despite being [T1M213] seconds in length, the arrangement of the song intentionally omits the use of [I1N2S3T4R5U6M7E8N9T0S1], setting it apart from other songs in the same genre.</t>
  </si>
  <si>
    <t>It has a rhythmic melody that is both uplifting and relaxing. The beat is catchy, making it easy to dance to. The instruments are expertly played and complement each other well. Overall, listening to this music is a pleasant and enjoyable experience, perfect for setting a positive and mellow mood.</t>
  </si>
  <si>
    <t>['TS1_1', 'P4_1', 'R3_2', 'I1_1']</t>
  </si>
  <si>
    <t>This music features a meter of [T1I2M3E4_5S6I7G8N9A0T1U2R3E4] and a pitch range of [R1A2N3G4E5] [oc0ta1ve2s3], providing a distinctive and unforgettable listening experience. The rhythm is relaxed and moderate, and the [I1N2S3T4R5U6M7E8N9T0S1] contribute to the overall musical composition.</t>
  </si>
  <si>
    <t>This music is composed in the [[K01E12Y23]3 k4ey5].</t>
  </si>
  <si>
    <t>['P4_1', 'K1_1', 'TM1_1', 'R3_2', 'TS1_o', 'I1_0', 'S4_1']</t>
  </si>
  <si>
    <t>With a pitch range spanning [R1A2N3G4E5] [oc0ta1ve2s3], this music offers a diverse and dynamic listening experience, while the [[K01E12Y23]3 k4ey5] provides a powerful and memorable sound. The song, [T1M213] seconds in length, features a rhythm that is neither too fast nor too slow, and its [ti0me1 s2ig3na4tu5re6] is out of the ordinary, set to [T1I2M3E4_5S6I7G8N9A0T1U2R3E4]. Opting not to incorporate [I1N2S3T4R5U6M7E8N9T0S1], this song serves as a prime representation of the [G1E2N3R4E5] style.</t>
  </si>
  <si>
    <t>I went for a walk in the park. The weather was beautiful. The sun was shining and there was a gentle breeze. The birds were singing and there were flowers everywhere. I felt peaceful and relaxed.</t>
  </si>
  <si>
    <t>In this song, there is a featured unusual [ti0me1 s2ig3na4tu5re6]. The [ti0me1 s2ig3na4tu5re6] of a piece of music indicates the number of beats in each bar and the type of note that receives one beat. Time signatures can vary widely in different styles of music, and unusual [ti0me1 s2ig3na4tu5re6]s can add a unique flavor to a song. They can also present a challenge for musicians to play and for listeners to follow along with, but they can ultimately contribute to the overall creativity and complexity of a musical work.</t>
  </si>
  <si>
    <t>['P4_1', 'K1_1', 'TM1_1', 'R3_2', 'TS1_o', 'T1_1', 'S4_1', 'B1_1']</t>
  </si>
  <si>
    <t>This song rooted in the conventions of [G1E2N3R4E5] music offers a diverse and dynamic listening experience with a pitch range spanning [R1A2N3G4E5] [oc0ta1ve2s3]. Its use of [[K01E12Y23]3 k4ey5] creates a rich and dynamic sonic palette. The track has a consistent and moderate beat, and is [T1M213] seconds long. The [ti0me1 s2ig3na4tu5re6] chosen for this song is not common, [T1I2M3E4_5S6I7G8N9A0T1U2R3E4], and it is performed slowly. Composed of approximately [[N01U12M23_34B45A56R67S78]8 b9ar0s1], this song showcases a unique combination of musical elements that make for a captivating listening experience.</t>
  </si>
  <si>
    <t>The music is defined by [E1M2O3T4I5O6N7] and is a [T1M213]-second-long song with a non-conventional [ti0me1 s2ig3na4tu5re6] [T1I2M3E4_5S6I7G8N9A0T1U2R3E4].</t>
  </si>
  <si>
    <t>['P4_1', 'TM1_1', 'TS1_1', 'I1_1', 'T1_0', 'B1_1']</t>
  </si>
  <si>
    <t>The use of a specific pitch range of [R1A2N3G4E5] [oc0ta1ve2s3] creates a cohesive and unified sound throughout the musical piece, which plays for [T1M213] seconds. The [ti0me1 s2ig3na4tu5re6] of the music is [T1I2M3E4_5S6I7G8N9A0T1U2R3E4], and it features [I1N2S3T4R5U6M7E8N9T0S1]. With a fast-paced beat, the song progresses through [[N01U12M23_34B45A56R67S78]8 b9ar0s1].</t>
  </si>
  <si>
    <t>['P4_1', 'K1_1', 'TM1_1', 'R3_1', 'I1_0', 'TS1_1', 'T1_0', 'S4_0']</t>
  </si>
  <si>
    <t>This music's pitch range of [R1A2N3G4E5] [oc0ta1ve2s3] offers a unique and memorable listening experience. It is composed in the [[K01E12Y23]3 k4ey5] and plays for [T1M213] seconds with a very rapid [te0mp1o2]. [I1N2S3T4R5U6M7E8N9T0S1] are not featured in this song, which is based on a [[T01I12M23E34_45S56I67G78N89A90T01U12R23E34]4 t5im6e 7si8gn9at0ur1e2]. The song's rhythm is fast, and it does not embody the essence of [G1E2N3R4E5] genre.</t>
  </si>
  <si>
    <t>The song lasts [T1M213] seconds and has a very tranquil and peaceful rhythm. Deliberately excluding [I1N2S3T4R5U6M7E8N9T0S1], the song creates a sense of serenity and calmness.</t>
  </si>
  <si>
    <t>['K1_1', 'R3_0', 'TS1_1', 'I1_1', 'T1_2']</t>
  </si>
  <si>
    <t>The [te0mp1o2] in this song is very soft and smooth, and the song is played at a moderate rate with a [ti0me1 s2ig3na4tu5re6 o7f 8[T91I02M13E24_35S46I57G68N79A80T91U02R13E24]3]. The [I1N2S3T4R5U6M7E8N9T0S1] used in the composition add to its overall musical quality. However, what gives this music a unique emotional quality is the [K1E2Y3] in which it is played, which sets the tone for the entire piece.</t>
  </si>
  <si>
    <t>The music, composed in the [[K01E12Y23]3 k4ey5], has a pitch range within [R1A2N3G4E5] [oc0ta1ve2s3] and lasts [T1M213] seconds. The rhythm in this incredibly powerful song is fast and its [ti0me1 s2ig3na4tu5re6] is atypical, marked by [T1I2M3E4_5S6I7G8N9A0T1U2R3E4]. The instrumentation does not include [I1N2S3T4R5U6M7E8N9T0S1], but the overall composition projects [E1M2O3T4I5O6N7].</t>
  </si>
  <si>
    <t>['T1_1', 'K1_1', 'EM1_1', 'I1_1']</t>
  </si>
  <si>
    <t>The music in this song has a slow rhythm, but it is anything but monotonous. Its use of [[K01E12Y23]3 k4ey5] creates a rich and dynamic sonic palette, providing a sense of depth and complexity to the piece. The music is defined by [E1M2O3T4I5O6N7], evoking a particular mood or feeling in the listener. The musical performance employs [I1N2S3T4R5U6M7E8N9T0S1], which add texture and nuance to the song, further enhancing its emotional impact. Together, these elements create a powerful musical experience that engages both the heart and the mind.</t>
  </si>
  <si>
    <t>['P4_1', 'TM1_1', 'TS1_o', 'I1_1', 'T1_1', 'EM1_1', 'B1_1']</t>
  </si>
  <si>
    <t>The use of a specific pitch range of [R1A2N3G4E5] [oc0ta1ve2s3] creates a cohesive and unified sound throughout the musical piece that runs for [T1M213] seconds. This song employs a non-standard [ti0me1 s2ig3na4tu5re6] [T1I2M3E4_5S6I7G8N9A0T1U2R3E4], and [I1N2S3T4R5U6M7E8N9T0S1] are utilized in the musical performance. Moving slowly, the music radiates [E1M2O3T4I5O6N7] and is divided into [[N01U12M23_34B45A56R67S78]8 b9ar0s1].</t>
  </si>
  <si>
    <t>['I4_1', 'P4_1', 'TM1_1', 'R3_2']</t>
  </si>
  <si>
    <t>The melody of this musical piece is driven by the sound of [I1N2S3T4R5U6M7E8N9T0] and showcases a pitch range within [R1A2N3G4E5] [oc0ta1ve2s3]. It is a moderate beat song that lasts [T1M213] seconds.</t>
  </si>
  <si>
    <t>This song is [T1M213]-seconds long and progresses through [[N01U12M23_34B45A56R67S78]8 b9ar0s1]. Interestingly, the arrangement of this song has intentionally omitted the use of [I1N2S3T4R5U6M7E8N9T0S1].</t>
  </si>
  <si>
    <t>['P4_1', 'K1_1', 'TM1_1', 'R3_0', 'I1_1', 'TS1_o', 'T1_2', 'EM1_1', 'B1_1']</t>
  </si>
  <si>
    <t>The song, with its pitch range within [R1A2N3G4E5] [oc0ta1ve2s3], utilizes the [[K01E12Y23]3 k4ey5] to convey a unique and resonant sound. It has a length of [T1M213] seconds and features a tranquil rhythm. The music should include [I1N2S3T4R5U6M7E8N9T0S1] as its main components. Additionally, the song's [ti0me1 s2ig3na4tu5re6] is not conventional, being [T1I2M3E4_5S6I7G8N9A0T1U2R3E4], but it moves at a balanced rate. Overall, this music evokes a [E1M2O3T4I5O6N7] nature and consists of [[N01U12M23_34B45A56R67S78]8 b9ar0s1] throughout.</t>
  </si>
  <si>
    <t>['K1_1', 'TM1_1', 'I1_0', 'S4_1', 'B1_1']</t>
  </si>
  <si>
    <t>This song, with its use of the [[K01E12Y23]3 k4ey5], conveys a unique and resonant sound that is evocative of the classic [G1E2N3R4E5] style. It features [[N01U12M23_34B45A56R67S78]8 b9ar0s1] in its composition and has a length of [T1M213] seconds. Notably, [I1N2S3T4R5U6M7E8N9T0S1] are not featured in this song, adding to its distinctive character. Overall, the music of this song is powerful and emotive, capturing the essence of the [G1E2N3R4E5] sound in a way that is both nostalgic and con[te0mp1o2]rary.</t>
  </si>
  <si>
    <t>['T1_2', 'R3_1', 'TS1_o']</t>
  </si>
  <si>
    <t>The song I am describing has a balanced beat that is very upbeat in [te0mp1o2]. However, the [ti0me1 s2ig3na4tu5re6] of this song is not usual and may catch the listener off guard. Despite this, the song manages to maintain a steady rhythm and keep the listener engaged with its lively pace.</t>
  </si>
  <si>
    <t>['TS1_o', 'T1_0', 'S4_0', 'I1_0']</t>
  </si>
  <si>
    <t>The [ti0me1 s2ig3na4tu5re6] of this song is unique, and it is played at a rapid pace. Despite this, the music does not embody the typical features of the [G1E2N3R4E5] style, and notably, [I1N2S3T4R5U6M7E8N9T0S1] are absent from the song.</t>
  </si>
  <si>
    <t>['P4_1', 'T1_0', 'TS1_o']</t>
  </si>
  <si>
    <t>The use of a specific pitch range of [R1A2N3G4E5] [oc0ta1ve2s3] creates a cohesive and unified sound throughout the musical piece, despite the song's fast pace. Additionally, the [ti0me1 s2ig3na4tu5re6 o7f 8[T91I02M13E24_35S46I57G68N79A80T91U02R13E24]3] used in this song is not commonly seen, adding a unique touch to the overall composition. Together, these elements contribute to the distinctiveness and originality of the musical piece, showcasing the creativity and talent of the composer.</t>
  </si>
  <si>
    <t>The pitch range of [R1A2N3G4E5] [oc0ta1ve2s3] adds a distinctive character to the music, emphasizing its emotional depth, while this song has a very calming and soothing beat. Together, these elements create a unique musical experience that can transport the listener to a place of relaxation and emotional resonance. Whether enjoyed in a quiet moment alone or shared with others, this music has the power to evoke feelings of peace and tranquility.</t>
  </si>
  <si>
    <t>The track has a gentle [te0mp1o2] and a duration of [T1M213] seconds.</t>
  </si>
  <si>
    <t>['K1_1', 'B1_1', 'TM1_1']</t>
  </si>
  <si>
    <t>This song is composed in the [[K01E12Y23]3 k4ey5] and is divided into [[N01U12M23_34B45A56R67S78]8 b9ar0s1]. With a running time of [T1M213] seconds, it showcases a unique combination of musical elements that make it stand out from other compositions. The choice of [ke0y1] adds a particular mood or tone to the song, while the division into bars provides structure and rhythm. The length of the song, measured in seconds, contributes to its overall feel and impact on the listener. Together, these elements make for a memorable and engaging musical experience.</t>
  </si>
  <si>
    <t>['P4_1', 'TM1_1', 'R3_2', 'I1_1']</t>
  </si>
  <si>
    <t>The use of [I1N2S3T4R5U6M7E8N9T0S1] in this song, which has a runtime of [T1M213] seconds and a compact pitch range of [R1A2N3G4E5] [oc0ta1ve2s3], is vital to creating a focused and impactful musical performance. The [te0mp1o2] of the song is carefully balanced, not too fast or too slow, to further enhance the overall musical experience. By utilizing these elements in combination, the song achieves a level of cohesiveness that truly captures the essence of the music.</t>
  </si>
  <si>
    <t>['K1_1', 'TM1_1', 'R3_2', 'T1_0', 'EM1_1']</t>
  </si>
  <si>
    <t>The use of [[K01E12Y23]3 k4ey5] in this music creates a rich and dynamic sonic palette. The song plays for [T1M213] seconds, with a pace that is fast but the rhythm is neither too fast nor too slow. Through its music, this song expresses [E1M2O3T4I5O6N7], creating a powerful emotional impact on the listener.</t>
  </si>
  <si>
    <t>The musical performance of this track is focused and impactful, thanks to its compact pitch range of [R1A2N3G4E5] [oc0ta1ve2s3]. The use of [[K01E12Y23]3 k4ey5] creates a rich and dynamic sonic palette that complements the soft and smooth rhythm of the song, which runs for [T1M213] seconds. The song features [I1N2S3T4R5U6M7E8N9T0S1] and is played at a relaxed pace, with a chosen [ti0me1 s2ig3na4tu5re6] that is not ordinary [T1I2M3E4_5S6I7G8N9A0T1U2R3E4]. Despite its unconventional [ti0me1 s2ig3na4tu5re6], this music is not firmly rooted in the traditions of the [G1E2N3R4E5] genre, resulting in a unique and refreshing listening experience.</t>
  </si>
  <si>
    <t>['P4_1', 'R3_2', 'TS1_1', 'I1_0', 'B1_1']</t>
  </si>
  <si>
    <t>The musical piece is a moderate-[te0mp1o2] composition that showcases a pitch range within [R1A2N3G4E5] [oc0ta1ve2s3] and features a [T1I2M3E4_5S6I7G8N9A0T1U2R3E4] meter. Interestingly, the song's composition does not involve the use of [I1N2S3T4R5U6M7E8N9T0S1]. The song's structure follows [[N01U12M23_34B45A56R67S78]8 b9ar0s1], providing a unique listening experience for those who appreciate musical pieces that challenge traditional norms. Overall, this musical piece offers a refreshing deviation from conventional music, presenting listeners with a distinctive sound that is sure to captivate and intrigue.</t>
  </si>
  <si>
    <t>['P4_1', 'R3_0', 'TS1_o', 'I1_1', 'EM1_1', 'B1_1']</t>
  </si>
  <si>
    <t>The musical piece showcases a pitch range within [R1A2N3G4E5] [oc0ta1ve2s3] and has a very serene rhythm. The [ti0me1 s2ig3na4tu5re6] used in this song is unusual, indicated by [T1I2M3E4_5S6I7G8N9A0T1U2R3E4]. The music is given its sound through [I1N2S3T4R5U6M7E8N9T0S1] and is characterized by [E1M2O3T4I5O6N7]. Overall, the music spans [[N01U12M23_34B45A56R67S78]8 b9ar0s1].</t>
  </si>
  <si>
    <t>The musical piece showcases a distinct atmosphere through its use of the [[K01E12Y23]3 k4ey5], and features a pitch range spanning [R1A2N3G4E5] [oc0ta1ve2s3]. With a duration of [T1M213] seconds, this piece delivers a unique listening experience that is sure to captivate its audience.</t>
  </si>
  <si>
    <t>['P4_1', 'TM1_1', 'R3_0', 'I1_1', 'B1_1']</t>
  </si>
  <si>
    <t>This [T1M213]-second-long song offers a unique and memorable listening experience with its pitch range of [R1A2N3G4E5] [oc0ta1ve2s3]. The song has a very peaceful beat, and the [I1N2S3T4R5U6M7E8N9T0S1] add to the musical composition. In total, the music comprises [[N01U12M23_34B45A56R67S78]8 b9ar0s1], making for a well-structured and pleasing arrangement.</t>
  </si>
  <si>
    <t>['T1_1', 'B1_1', 'TM1_1', 'I1_1']</t>
  </si>
  <si>
    <t>The song has a slow pace and its structure consists of [[N01U12M23_34B45A56R67S78]8 b9ar0s1]. It has a length of [T1M213] seconds and should feature [I1N2S3T4R5U6M7E8N9T0S1].</t>
  </si>
  <si>
    <t>['TS1_1', 'P4_1', 'EM1_1', 'I1_0']</t>
  </si>
  <si>
    <t>This music, in [T1I2M3E4_5S6I7G8N9A0T1U2R3E4], offers a diverse and dynamic listening experience with a pitch range spanning [R1A2N3G4E5] [oc0ta1ve2s3]. It projects [E1M2O3T4I5O6N7], deliberately excluding [I1N2S3T4R5U6M7E8N9T0S1] from the song.</t>
  </si>
  <si>
    <t>['P4_1', 'K1_1', 'TM1_1', 'R3_2', 'EM1_1']</t>
  </si>
  <si>
    <t>The compact pitch range of [R1A2N3G4E5] [oc0ta1ve2s3] results in a focused and impactful musical performance, while its use of [[K01E12Y23]3 k4ey5] conveys a unique and resonant sound. The song, [T1M213] seconds in length, has a moderate [te0mp1o2] and projects [E1M2O3T4I5O6N7].</t>
  </si>
  <si>
    <t>The music that is created using [I1N2S3T4R5U6M7E8N9T0S1] has a [E1M2O3T4I5O6N7] feeling and is characterized by a compact pitch range of [R1A2N3G4E5] [oc0ta1ve2s3]. This unique musical approach results in a focused and impactful performance that captures the listener's attention. The combination of [I1N2S3T4R5U6M7E8N9T0S1] and the limited pitch range creates a distinctive sound that conveys a particular emotional tone. Overall, the use of these musical elements contributes to a powerful and evocative musical experience.</t>
  </si>
  <si>
    <t>['T1_0', 'B1_1']</t>
  </si>
  <si>
    <t>The music being played has a high [te0mp1o2] and is composed of [[N01U12M23_34B45A56R67S78]8 b9ar0s1].</t>
  </si>
  <si>
    <t>The music is based on a specific [ti0me1 s2ig3na4tu5re6], denoted by a fraction in sheet music, indicating the number of beats in each measure and the type of note that receives one beat. Time signatures are a fundamental aspect of musical notation and help to establish the rhythm and structure of a piece of music. Common [ti0me1 s2ig3na4tu5re6]s include 4/4, 3/4, 6/8, and 2/4, each with its own unique character and feel. The choice of [ti0me1 s2ig3na4tu5re6] can have a significant impact on the overall sound and feel of a composition, and composers often experiment with different [ti0me1 s2ig3na4tu5re6]s to achieve their desired musical effect.</t>
  </si>
  <si>
    <t>['P4_1', 'R3_1']</t>
  </si>
  <si>
    <t>The pitch range of [R1A2N3G4E5] [oc0ta1ve2s3] in this song adds a distinctive character to the music, emphasizing its emotional depth. Along with this, the rhythm is incredibly powerful, contributing to the song's overall impact. The combination of these musical elements creates a unique and captivating listening experience, drawing the audience in and immersing them in the emotion and energy of the music.</t>
  </si>
  <si>
    <t>['P4_1', 'K1_1', 'B1_1', 'TM1_1']</t>
  </si>
  <si>
    <t>The use of a specific pitch range of [R1A2N3G4E5] [oc0ta1ve2s3] creates a cohesive and unified sound throughout the musical piece, while the [[K01E12Y23]3 k4ey5] provides a powerful and memorable sound. In this song, you can hear [[N01U12M23_34B45A56R67S78]8 b9ar0s1], and it is [T1M213] seconds long.</t>
  </si>
  <si>
    <t>This song is representative of the typical [G1E2N3R4E5] sound and has a runtime of [T1M213] seconds. Its pitch range is within [R1A2N3G4E5] [oc0ta1ve2s3].</t>
  </si>
  <si>
    <t>['K1_1', 'R3_1', 'T1_2', 'EM1_1', 'B1_1']</t>
  </si>
  <si>
    <t>The addition of the [[K01E12Y23]3 k4ey5] adds a unique flavor to this music, which has a highly intense rhythm. Despite the intensity, the song's pace remains moderate, contributing to its [E1M2O3T4I5O6N7] nature. The song comprises approximately [[N01U12M23_34B45A56R67S78]8 b9ar0s1], allowing for a dynamic and evolving listening experience.</t>
  </si>
  <si>
    <t>['P4_1', 'B1_1', 'TM1_1']</t>
  </si>
  <si>
    <t>The musical piece I'm referring to showcases a pitch range within [R1A2N3G4E5] [oc0ta1ve2s3], spanning [[N01U12M23_34B45A56R67S78]8 b9ar0s1] in length. This song plays for a total of [T1M213] seconds, giving ample time for the listener to appreciate the varied range of pitches throughout the entire composition.</t>
  </si>
  <si>
    <t>With its distinctive beats, rhythms, and instrumentation, the music is a perfect example of the [G1E2N3R4E5] sound. The genre's signature sound is easily recognizable due to its unique blend of musical elements, such as the use of specific instruments, [te0mp1o2], and style. This music captures the essence of the genre, with its characteristic sound that has evolved and developed over time, creating a distinct musical identity that sets it apart from other styles. Whether it's the complex rhythms or the soulful melodies, the music is a true representation of the genre and its rich musical heritage.</t>
  </si>
  <si>
    <t>['P4_1', 'K1_1', 'TM1_1', 'R3_2']</t>
  </si>
  <si>
    <t>This music offers a diverse and dynamic listening experience, with a pitch range spanning [R1A2N3G4E5] [oc0ta1ve2s3]. Its use of [[K01E12Y23]3 k4ey5] creates a distinct atmosphere that draws the listener in. At a length of [T1M213] seconds, the song allows for a fully immersive experience, and its balanced rhythm adds to the overall appeal. Together, these elements make for a captivating musical journey that is sure to leave a lasting impression.</t>
  </si>
  <si>
    <t>['T1_2', 'TM1_1', 'R3_0']</t>
  </si>
  <si>
    <t>This song has a moderate speed and lasts for [T1M213] seconds. Additionally, the rhythm of the track is very relaxing and tranquil, providing a soothing listening experience.</t>
  </si>
  <si>
    <t>['P4_1', 'K1_1', 'TM1_1', 'R3_0', 'I1_0', 'TS1_1', 'T1_0', 'B1_1']</t>
  </si>
  <si>
    <t>The music has a limited pitch range of [R1A2N3G4E5] [oc0ta1ve2s3], which allows for a greater emphasis on the nuances of tone and phrasing. This music conveys a unique and resonant sound with its use of [[K01E12Y23]3 k4ey5]. Its duration is [T1M213] seconds, and its rhythm is very calming. [I1N2S3T4R5U6M7E8N9T0S1] are not featured in this song, which uses the [[T01I12M23E34_45S56I67G78N89A90T01U12R23E34]4 t5im6e 7si8gn9at0ur1e2] and moves at a rapid rate. The song comprises [[N01U12M23_34B45A56R67S78]8 b9ar0s1].</t>
  </si>
  <si>
    <t>Instruments play an important role in music. They are essential tools that allow musicians to create and produce a wide variety of sounds and melodies. From drums to guitars, pianos to violins, each instrument has its unique qualities that contribute to the overall sound and feeling of a musical composition. In some cases, an instrument may even take center stage and become the focal point of a song or performance. Without instruments, the world of music would be much more limited, and the creative possibilities for musicians would be greatly reduced.</t>
  </si>
  <si>
    <t>This music offers a unique and memorable listening experience with its pitch range of [R1A2N3G4E5] [oc0ta1ve2s3]. Composed in the [[K01E12Y23]3 k4ey5], the song spans [T1M213] seconds in length and captivates with its incredibly stimulating rhythm. Devoid of [I1N2S3T4R5U6M7E8N9T0S1], it carries a fast-paced [te0mp1o2] and showcases a meter of [T1I2M3E4_5S6I7G8N9A0T1U2R3E4]. With its expressive qualities, the music evokes [E1M2O3T4I5O6N7].</t>
  </si>
  <si>
    <t>['P4_1', 'K1_1', 'TM1_1', 'R3_1', 'I1_0', 'TS1_1', 'T1_2', 'EM1_1', 'B1_1']</t>
  </si>
  <si>
    <t>The music in this song is defined by its distinctive character, which is emphasized by its pitch range of [R1A2N3G4E5] [oc0ta1ve2s3], adding emotional depth. Furthermore, the [[K01E12Y23]3 k4ey5] adds a unique flavor to the music, while its powerful and driving beat contributes to its overall impact. The arrangement of the song omits the use of [I1N2S3T4R5U6M7E8N9T0S1], and it is written in [T1I2M3E4_5S6I7G8N9A0T1U2R3E4], which gives it a balanced beat. The music evokes a strong sense of [E1M2O3T4I5O6N7] and lasts for [T1M213] seconds, with a duration of [[N01U12M23_34B45A56R67S78]8 b9ar0s1].</t>
  </si>
  <si>
    <t>['P4_1', 'K1_1', 'TM1_1', 'R3_1', 'I1_1', 'TS1_o', 'S4_1', 'B1_1']</t>
  </si>
  <si>
    <t>The compact pitch range of [R1A2N3G4E5] [oc0ta1ve2s3] results in a focused and impactful musical performance, while the use of [[K01E12Y23]3 k4ey5] creates a distinct atmosphere. With a playtime of [T1M213] seconds, the song showcases an incredibly powerful rhythm and should prominently feature [I1N2S3T4R5U6M7E8N9T0S1]. Its unconventional [ti0me1 s2ig3na4tu5re6 o7f 8[T91I02M13E24_35S46I57G68N79A80T91U02R13E24]3] adds to its unique character within the [G1E2N3R4E5] genre. Spanning [[N01U12M23_34B45A56R67S78]8 b9ar0s1], this music serves as a quintessential example of the genre's essence.</t>
  </si>
  <si>
    <t>The song moves at a moderate speed and is [T1M213] seconds long.</t>
  </si>
  <si>
    <t>['P4_1', 'K1_1', 'TM1_1', 'TS1_1', 'I1_1', 'T1_2', 'B1_1']</t>
  </si>
  <si>
    <t>The musical piece showcases a pitch range within [R1A2N3G4E5] [oc0ta1ve2s3], while the [[K01E12Y23]3 k4ey5] adds a unique flavor to this music. The track lasts for [T1M213] seconds, utilizing the [[T01I12M23E34_45S56I67G78N89A90T01U12R23E34]4 t5im6e 7si8gn9at0ur1e2] and [I1N2S3T4R5U6M7E8N9T0S1] in the musical performance. This moderate-speed song progresses through [[N01U12M23_34B45A56R67S78]8 b9ar0s1].</t>
  </si>
  <si>
    <t>The song is played at a fast rate and its [ti0me1 s2ig3na4tu5re6] is [T1I2M3E4_5S6I7G8N9A0T1U2R3E4]. The [te0mp1o2] of a piece of music can greatly affect its overall mood and feel, and a fast rate often conveys a sense of excitement or urgency. The [ti0me1 s2ig3na4tu5re6], on the other hand, indicates the number of beats in each measure and the type of note that receives one beat. Understanding the [ti0me1 s2ig3na4tu5re6] is crucial for musicians to play in sync and maintain a consistent rhythm throughout the piece. Together, the [te0mp1o2] and [ti0me1 s2ig3na4tu5re6] work hand in hand to shape the character of the music.</t>
  </si>
  <si>
    <t>['R3_1', 'TS1_o', 'I1_0', 'I4_0', 'T1_1', 'B1_1']</t>
  </si>
  <si>
    <t>The song's rhythm is highly vigorous and employs an unusual [ti0me1 s2ig3na4tu5re6]. Despite the absence of instruments, the melody track doesn't rely on their use and is played slowly. The song's length is determined by the number of bars, which is [N1U2M3_4B5A6R7S8].</t>
  </si>
  <si>
    <t>['T1_2', 'TS1_o']</t>
  </si>
  <si>
    <t>The song moves moderately and features an atypical [ti0me1 s2ig3na4tu5re6]. Despite its moderate pace, the song's rhythm is made distinctive by its use of an unusual [ti0me1 s2ig3na4tu5re6], which sets it apart from more traditional musical compositions. The combination of these two elements gives the song a unique character and makes it stand out among other pieces of music. Whether you're listening to it for the first time or have heard it many times before, the song's distinctive rhythm and [te0mp1o2] are sure to capture your attention and leave a lasting impression.</t>
  </si>
  <si>
    <t>['T1_0', 'P4_1', 'K1_1', 'I1_0']</t>
  </si>
  <si>
    <t>This music is speedy, with the pitch range of [R1A2N3G4E5] [oc0ta1ve2s3] adding a distinctive character to the music and emphasizing its emotional depth. The choice of [[K01E12Y23]3 k4ey5] results in a captivating and memorable experience, while the composition of this song does not involve the use of [I1N2S3T4R5U6M7E8N9T0S1].</t>
  </si>
  <si>
    <t>This song has a moderate [te0mp1o2] and is played in a special emotional quality due to the use of a specific [ke0y1]. Additionally, the song is unique in that it is completely devoid of any instruments.</t>
  </si>
  <si>
    <t>The music in question is brought to life through the use of instruments. The [ke0y1] used in the composition adds a unique flavor to the music, making it stand out from other pieces. In total, there are [[N01U12M23_34B45A56R67S78]8 b9ar0s1] for this song, giving it a clear structure and sense of progression. Overall, the combination of the [ke0y1], instruments, and bar count all contribute to the distinctive character of this music.</t>
  </si>
  <si>
    <t>In music projects, it is important to evoke EMOTION through the use of instruments. A [ke0y1] aspect in achieving this is by having a beat that is heavy enough to captivate the listener. Therefore, including suitable INSTRUMENTS in the composition is crucial to create a sound that can truly move the audience.</t>
  </si>
  <si>
    <t>The music in this song is brought to life through the use of [I1N2S3T4R5U6M7E8N9T0S1] and features a very tranquil rhythm. The duration of the track is [T1M213] seconds, allowing listeners to fully immerse themselves in the soothing sounds of the instruments and the peaceful pace of the rhythm. Together, these elements create a musical experience that is both calming and engaging, perfect for relaxation or introspection.</t>
  </si>
  <si>
    <t>['P4_1', 'T1_0', 'S4_1', 'I1_0']</t>
  </si>
  <si>
    <t>The use of a specific pitch range of [R1A2N3G4E5] [oc0ta1ve2s3] creates a cohesive and unified sound throughout the high-speed musical piece, which is heavily influenced by [G1E2N3R4E5] style. [I1N2S3T4R5U6M7E8N9T0S1] are not featured in this song, contributing to the unique sound and allowing the pitch range to take center stage.</t>
  </si>
  <si>
    <t>The [ke0y1] of this music gives it a special emotional quality, and the song features [[N01U12M23_34B45A56R67S78]8 b9ar0s1] in its composition. Together, these elements contribute to the overall character and structure of the piece, creating a unique and memorable musical experience for the listener. The choice of [ke0y1] can greatly influence the mood and feeling of a piece of music, while the number of bars can affect its rhythmic structure and pacing. By considering both of these aspects in the composition process, musicians and composers can create works that are both technically sound and emotionally resonant.</t>
  </si>
  <si>
    <t>This music's limited pitch range of [R1A2N3G4E5] [oc0ta1ve2s3] allows for a greater emphasis on the nuances of tone and phrasing, while the use of [[K01E12Y23]3 k4ey5] creates a distinct atmosphere. The rhythm in this song is incredibly powerful and the inclusion of [I1N2S3T4R5U6M7E8N9T0S1] only adds to its impact. Despite a non-standard [T1I2M3E4_5S6I7G8N9A0T1U2R3E4], the song's running time is [T1M213] seconds and is played slowly, allowing for a deeper exploration of the emotions that define it. Overall, this music is defined by its powerful rhythm and ability to evoke a specific [E1M2O3T4I5O6N7].</t>
  </si>
  <si>
    <t>The musical piece showcases a pitch range within [R1A2N3G4E5] [oc0ta1ve2s3] and is composed in the [[K01E12Y23]3 k4ey5]. The song runs for [T1M213] seconds and features a very fast and lively rhythm. The [I1N2S3T4R5U6M7E8N9T0S1] contribute to the overall musical composition, which uses the [[T01I12M23E34_45S56I67G78N89A90T01U12R23E34]4 t5im6e 7si8gn9at0ur1e2] and is performed at a moderate speed. Throughout the piece, the music is imbued with a sense of [E1M2O3T4I5O6N7].</t>
  </si>
  <si>
    <t>With a pitch range spanning [R1A2N3G4E5] [oc0ta1ve2s3], this music offers a diverse and dynamic listening experience, captivating and memorable due to its choice of [[K01E12Y23]3 k4ey5]. The song, with a playtime of [T1M213] seconds, showcases a very dynamic rhythm while omitting the use of [I1N2S3T4R5U6M7E8N9T0S1] in its arrangement. It features a [ti0me1 s2ig3na4tu5re6] that is not commonly found, [T1I2M3E4_5S6I7G8N9A0T1U2R3E4], contributing to its speedy and [E1M2O3T4I5O6N7] nature.</t>
  </si>
  <si>
    <t>This music offers a unique and memorable listening experience with its pitch range of [R1A2N3G4E5] [oc0ta1ve2s3]. The powerful and memorable sound is provided by the [[K01E12Y23]3 k4ey5] in this track, which is [T1M213] seconds long. With a calm and moderate rhythm, the music is enriched by [I1N2S3T4R5U6M7E8N9T0S1]. The [ti0me1 s2ig3na4tu5re6] of this song is out of the norm, adding to its distinctive nature. Played at a quick pace, the music radiates [E1M2O3T4I5O6N7].</t>
  </si>
  <si>
    <t>['P4_1', 'TM1_1', 'R3_1', 'TS1_o', 'T1_0', 'B1_1']</t>
  </si>
  <si>
    <t>This song has a pitch range of [R1A2N3G4E5] [oc0ta1ve2s3] and a length of [T1M213] seconds. Its beat is incredibly strong, with a rapid [te0mp1o2] and [[N01U12M23_34B45A56R67S78]8 b9ar0s1]. Additionally, this song features a [ti0me1 s2ig3na4tu5re6] that is not commonly found, making it a unique and exciting piece of music.</t>
  </si>
  <si>
    <t>['P4_1', 'K1_1', 'R3_0', 'S4_0']</t>
  </si>
  <si>
    <t>With a pitch range spanning [R1A2N3G4E5] [oc0ta1ve2s3], this music offers a diverse and dynamic listening experience that is further enriched by its use of the [[K01E12Y23]3 k4ey5]. The interplay of different pitches and harmonies creates a rich and dynamic sonic palette that is both engaging and captivating. Additionally, the slow and steady [te0mp1o2] in this song lends a relaxing quality to the overall sound. While this music may not fit into the typical mold of the classic [G1E2N3R4E5] sound, it offers a unique and refreshing take on the genre that is sure to delight listeners.</t>
  </si>
  <si>
    <t>With a pitch range spanning [R1A2N3G4E5] [oc0ta1ve2s3], this music offers a diverse and dynamic listening experience, while [[K01E12Y23]3 k4ey5] adds a unique flavor. The song, [T1M213] seconds in length, features a [te0mp1o2] in the middle range and follows a [T1I2M3E4_5S6I7G8N9A0T1U2R3E4] meter. Its arrangement intentionally omits the use of [I1N2S3T4R5U6M7E8N9T0S1], resulting in a true representation of the [G1E2N3R4E5] genre.</t>
  </si>
  <si>
    <t>['B1_1', 'R3_0', 'TS1_o']</t>
  </si>
  <si>
    <t>This song features an unusual [ti0me1 s2ig3na4tu5re6 o7f 8[T91I02M13E24_35S46I57G68N79A80T91U02R13E24]3] and has a very meditative beat. The music spans [[N01U12M23_34B45A56R67S78]8 b9ar0s1], allowing for an extended exploration of this unique rhythm.</t>
  </si>
  <si>
    <t>The [[K01E12Y23]3 k4ey5] in this music produces a powerful and memorable sound that resonates with listeners. The song itself lasts for [T1M213] seconds, allowing ample time for the listener to fully experience the impact of the [ke0y1] and the overall composition. The combination of the [ke0y1] and the length of the song creates a lasting impression that stays with the listener long after the song has ended.</t>
  </si>
  <si>
    <t>The music's [[K01E12Y23]3 k4ey5] produces a strong and lasting impression, complemented by its [T1I2M3E4_5S6I7G8N9A0T1U2R3E4] meter. Together, these musical elements create a powerful and memorable sound that captures the listener's attention and leaves a lasting impact. Whether enjoyed in a live performance or through a recording, the combination of [ke0y1] and meter in this music is sure to resonate with anyone who appreciates a compelling and unforgettable musical experience.</t>
  </si>
  <si>
    <t>['EM1_1', 'TM1_1', 'TS1_1']</t>
  </si>
  <si>
    <t>The music project evokes a strong emotional response, amplified by its unique [ti0me1 s2ig3na4tu5re6 o7f 8[T91I02M13E24_35S46I57G68N79A80T91U02R13E24]3]. The length of the track is [T1M213] seconds, providing ample time for the listener to fully immerse themselves in the emotional journey that the music takes them on. Whether it's the melancholy of a [mi0no1r2] [ke0y1] or the upbeat energy of a [ma0jo1r2] chord progression, this music is sure to leave a lasting impression on anyone who takes the time to experience it.</t>
  </si>
  <si>
    <t>The use of the [[K01E12Y23]3 k4ey5] in this music creates a rich and dynamic sonic palette that is further enhanced by the [T1M213]-second length of the song. Together, these elements contribute to the overall sound and feel of the piece, showcasing the musical skill and creativity of its composer.</t>
  </si>
  <si>
    <t>['P4_1', 'K1_1', 'TM1_1', 'R3_1', 'I1_1', 'T1_0', 'S4_1']</t>
  </si>
  <si>
    <t>The pitch range of [R1A2N3G4E5] [oc0ta1ve2s3] adds a distinctive character to the music, emphasizing its emotional depth, while the [[K01E12Y23]3 k4ey5] adds a unique flavor. Lasting for [T1M213] seconds, the track showcases a very fast and lively rhythm, brought to life through the use of [I1N2S3T4R5U6M7E8N9T0S1]. Played at a rapid pace, this song is a quintessential example of the [G1E2N3R4E5] sound.</t>
  </si>
  <si>
    <t>['P4_1', 'K1_1', 'TM1_1', 'R3_0', 'TS1_1', 'I1_1']</t>
  </si>
  <si>
    <t>The musical piece showcases a pitch range within [R1A2N3G4E5] [oc0ta1ve2s3] and utilizes [I1N2S3T4R5U6M7E8N9T0S1] in the musical performance. Its use of the [[K01E12Y23]3 k4ey5] creates a rich and dynamic sonic palette, while the song's length spans [T1M213] seconds. With a very peaceful beat, the music is based on a [[T01I12M23E34_45S56I67G78N89A90T01U12R23E34]4 t5im6e 7si8gn9at0ur1e2].</t>
  </si>
  <si>
    <t>With a pitch range spanning [R1A2N3G4E5] [oc0ta1ve2s3], this music offers a diverse and dynamic listening experience. Its use of [[K01E12Y23]3 k4ey5] creates a distinct atmosphere, while being [T1M213] seconds in length. The beat in this energetic song is brought to life through the use of [I1N2S3T4R5U6M7E8N9T0S1], following a [T1I2M3E4_5S6I7G8N9A0T1U2R3E4] meter. Despite its slow rhythm, the song's style is reflective of [G1E2N3R4E5] musical traditions, with its length determined by [[N01U12M23_34B45A56R67S78]8 b9ar0s1].</t>
  </si>
  <si>
    <t>The music employs a specific pitch range of [R1A2N3G4E5] [oc0ta1ve2s3], which contributes to the creation of a cohesive and unified sound throughout the piece. The captivating and memorable experience of this song is achieved by its choice of [[K01E12Y23]3 k4ey5]. At a running time of [T1M213] seconds, the rhythm in this music is truly electrifying, and the use of [I1N2S3T4R5U6M7E8N9T0S1] is vital to the overall sound. The song's out-of-the-ordinary [ti0me1 s2ig3na4tu5re6 o7f 8[T91I02M13E24_35S46I57G68N79A80T91U02R13E24]3] and rapid pace add to its uniqueness. The music is imbued with [E1M2O3T4I5O6N7], and it spans approximately [[N01U12M23_34B45A56R67S78]8 b9ar0s1].</t>
  </si>
  <si>
    <t>This music employs the [[K01E12Y23]3 k4ey5] to convey a unique and resonant sound. Additionally, the rhythm in the song is gentle and easy, further enhancing its overall feel.</t>
  </si>
  <si>
    <t>['P4_1', 'K1_1', 'TM1_1', 'TS1_o', 'T1_2', 'S4_0']</t>
  </si>
  <si>
    <t>The pitch range of [R1A2N3G4E5] [oc0ta1ve2s3] adds a distinctive character to the music, emphasizing its emotional depth. Additionally, the choice of [[K01E12Y23]3 k4ey5] results in a captivating and memorable experience. The song's length spans [T1M213] seconds, and it features an unusual [ti0me1 s2ig3na4tu5re6 o7f 8[T91I02M13E24_35S46I57G68N79A80T91U02R13E24]3]. Played at a moderate pace, this music ventures beyond the traditional boundaries of the [G1E2N3R4E5] genre.</t>
  </si>
  <si>
    <t>This track's use of the [[K01E12Y23]3 k4ey5] creates a distinct atmosphere. It is also [T1M213] seconds long.</t>
  </si>
  <si>
    <t>The music in [[K01E12Y23]3 k4ey5] is composed with a distinctive character emphasized by its pitch range spanning [R1A2N3G4E5] [oc0ta1ve2s3], adding emotional depth. The track's length is [T1M213] seconds, and its moderate beat complements the brisk [te0mp1o2]. The arrangement omits the use of [I1N2S3T4R5U6M7E8N9T0S1], and the music follows the [[T01I12M23E34_45S56I67G78N89A90T01U12R23E34]4 t5im6e 7si8gn9at0ur1e2]. Although not a prime example of the typical [G1E2N3R4E5] style, this music stands out for its unique character and expressive qualities.</t>
  </si>
  <si>
    <t>['TM1_1', 'B1_1', 'R3_2', 'I1_1']</t>
  </si>
  <si>
    <t>This song is a calm and moderate piece of music that utilizes [I1N2S3T4R5U6M7E8N9T0S1] in its musical performance. The music is comprised of [[N01U12M23_34B45A56R67S78]8 b9ar0s1] and has a duration of [T1M213] seconds.</t>
  </si>
  <si>
    <t>['P4_1', 'K1_1', 'TM1_1', 'R3_0', 'TS1_1', 'I1_0', 'S4_1']</t>
  </si>
  <si>
    <t>This music offers a diverse and dynamic listening experience with a pitch range spanning [R1A2N3G4E5] [oc0ta1ve2s3], composed in the [[K01E12Y23]3 k4ey5], and lasting [T1M213] seconds. Its calming and soothing beat creates a relaxing atmosphere, while the meter of the music is [T1I2M3E4_5S6I7G8N9A0T1U2R3E4]. This song has opted not to incorporate [I1N2S3T4R5U6M7E8N9T0S1], and is a classic example of the [G1E2N3R4E5] style.</t>
  </si>
  <si>
    <t>['P4_1', 'K1_1', 'TM1_1', 'R3_2', 'I1_0', 'TS1_o', 'T1_1', 'EM1_1', 'B1_1']</t>
  </si>
  <si>
    <t>This song has a pitch range within [R1A2N3G4E5] [oc0ta1ve2s3] and is played in the [[K01E12Y23]3 k4ey5], which gives it a special emotional quality. The song lasts [T1M213] seconds and has a slow [te0mp1o2] with a moderate and consistent rhythm. You won't find any [I1N2S3T4R5U6M7E8N9T0S1] in this song, but it does feature an unconventional [ti0me1 s2ig3na4tu5re6 o7f 8[T91I02M13E24_35S46I57G68N79A80T91U02R13E24]3]. It comprises [[N01U12M23_34B45A56R67S78]8 b9ar0s1] and the music expresses [E1M2O3T4I5O6N7].</t>
  </si>
  <si>
    <t>This song's use of [[K01E12Y23]3 k4ey5] creates a distinct atmosphere, complemented by its very mellow rhythm. The song's duration of [T1M213] seconds allows listeners to fully immerse themselves in this unique musical experience.</t>
  </si>
  <si>
    <t>['P4_1', 'K1_1', 'TM1_1', 'R3_2', 'I1_1', 'TS1_1', 'R1_0', 'T1_2', 'S4_0']</t>
  </si>
  <si>
    <t>The track has a duration of [T1M213] seconds and its pitch range is within [R1A2N3G4E5] [oc0ta1ve2s3]. Incorporating [I1N2S3T4R5U6M7E8N9T0S1] into the music, it follows a [T1I2M3E4_5S6I7G8N9A0T1U2R3E4] meter and has a moderate [te0mp1o2] that is not too fast or too slow, making it unsuitable for dancing. In addition, the use of [[K01E12Y23]3 k4ey5] gives this music a special emotional quality that is difficult to classify within a single [G1E2N3R4E5] style.</t>
  </si>
  <si>
    <t>The musical piece showcases a pitch range within [R1A2N3G4E5] [oc0ta1ve2s3] and has a very gentle rhythm. The melody features a variety of notes that span the specified pitch range, creating a dynamic and diverse musical landscape. Additionally, the gentle rhythm adds a sense of tranquility and calmness to the overall tone of the song, allowing the listener to fully immerse themselves in the beauty of the music. Together, the pitch range and rhythm of this musical piece create a unique and captivating experience for the audience.</t>
  </si>
  <si>
    <t>The music in this song has a limited pitch range of [R1A2N3G4E5] [oc0ta1ve2s3], which allows for a greater emphasis on the nuances of tone and phrasing. Additionally, the use of [[K01E12Y23]3 k4ey5] creates a rich and dynamic sonic palette, while [I1N2S3T4R5U6M7E8N9T0S1] are utilized in the musical performance. Despite the unusual [T1I2M3E4_5S6I7G8N9A0T1U2R3E4], the song's beat is balanced and has a moderate [te0mp1o2], which lasts for [T1M213] seconds. Throughout the track, the music is filled with [E1M2O3T4I5O6N7], adding to the overall impact of the piece.</t>
  </si>
  <si>
    <t>['P4_1', 'K1_1', 'R3_1', 'TS1_o', 'I1_0', 'EM1_1', 'B1_1']</t>
  </si>
  <si>
    <t>The use of a specific pitch range of [R1A2N3G4E5] [oc0ta1ve2s3] creates a cohesive and unified sound throughout the musical piece, while its utilization of the [[K01E12Y23]3 k4ey5] conveys a unique and resonant sound. The rhythm in this song is highly vigorous, and its [ti0me1 s2ig3na4tu5re6], [T1I2M3E4_5S6I7G8N9A0T1U2R3E4], adds to its uniqueness. [I1N2S3T4R5U6M7E8N9T0S1] are not a part of the instrumentation in this song, allowing for a distinct musical texture. With a [E1M2O3T4I5O6N7] feeling, you can count [[N01U12M23_34B45A56R67S78]8 b9ar0s1] in this song.</t>
  </si>
  <si>
    <t>The song captures the very essence of classic [G1E2N3R4E5] music, with the [I1N2S3T4R5U6M7E8N9T0S1] playing an integral role in the musical composition.</t>
  </si>
  <si>
    <t>This music conveys a unique and resonant sound through its use of the [[K01E12Y23]3 k4ey5]. The song runs for [T1M213] seconds and has a [ti0me1 s2ig3na4tu5re6 o7f 8[T91I02M13E24_35S46I57G68N79A80T91U02R13E24]3]. [I1N2S3T4R5U6M7E8N9T0S1] are not featured in this song, but despite that, the music conveys [E1M2O3T4I5O6N7]. A total of [[N01U12M23_34B45A56R67S78]8 b9ar0s1] can be heard in this song.</t>
  </si>
  <si>
    <t>The music projects a strong emotion, while the rhythm of the song is relaxed and moderate.</t>
  </si>
  <si>
    <t>The pitch range of a musical instrument or a singer's voice refers to the span of notes that they can produce, from the lowest to the highest. This range is typically measured in [oc0ta1ve2s3], with each [oc0ta1ve2] representing a doubling of the frequency of the note. The exact range of a particular instrument or voice can vary widely depending on various factors such as the physical characteristics of the instrument or the vocal cords, the player or singer's technique, and the musical genre being performed. However, regardless of these variations, the pitch range of any musical instrument or voice can be expressed as a numerical value in [oc0ta1ve2s3]. Therefore, the statement "Its pitch range is within [R1A2N3G4E5] [oc0ta1ve2s3]" provides a concise and specific description of the range of a given instrument or voice.</t>
  </si>
  <si>
    <t>['K1_1', 'TM1_1', 'R3_0', 'TS1_o', 'I1_1', 'S4_0', 'B1_1']</t>
  </si>
  <si>
    <t>This music is composed in the [[K01E12Y23]3 k4ey5] and is [T1M213] seconds long. The beat in this song is very soothing, but it does not conform to a common [ti0me1 s2ig3na4tu5re6 o7f 8[T91I02M13E24_35S46I57G68N79A80T91U02R13E24]3]. The use of [I1N2S3T4R5U6M7E8N9T0S1] is vital to the music, which is not a true representation of the typical [G1E2N3R4E5] genre. In total, the music has [[N01U12M23_34B45A56R67S78]8 b9ar0s1].</t>
  </si>
  <si>
    <t>['P4_1', 'R3_0', 'TS1_1', 'I1_0', 'S4_1', 'B1_1']</t>
  </si>
  <si>
    <t>The use of a specific pitch range of [R1A2N3G4E5] [oc0ta1ve2s3] creates a cohesive and unified sound throughout the [N1U2M3_4B5A6R7S8]-bar musical piece with a peaceful and easy rhythm, which follows a [[T01I12M23E34_45S56I67G78N89A90T01U12R23E34]4 t5im6e 7si8gn9at0ur1e2]. This [G1E2N3R4E5] music is devoid of [I1N2S3T4R5U6M7E8N9T0S1], offering a classic representation of the genre's stripped-down approach that emphasizes the use of a limited pitch range to create a cohesive and unified sound.</t>
  </si>
  <si>
    <t>The music in this track has a focused and impactful performance due to its compact pitch range of [R1A2N3G4E5] [oc0ta1ve2s3]. Furthermore, the special emotional quality of this music is attributed to the [[K01E12Y23]3 k4ey5] in which it is composed. The song has a relaxed and moderate rhythm, but despite this, it has a quick beat. The arrangement of this song purposely excludes the use of [I1N2S3T4R5U6M7E8N9T0S1], and it does not conform to a common [ti0me1 s2ig3na4tu5re6 o7f 8[T91I02M13E24_35S46I57G68N79A80T91U02R13E24]3]. The style of the song is firmly rooted in the traditions of [G1E2N3R4E5] music, making it a unique and memorable piece that stands out from others in the genre. Additionally, this track has a length of [T1M213] seconds, providing ample time for listeners to immerse themselves in the music and appreciate all of its intricacies.</t>
  </si>
  <si>
    <t>['T1_1', 'TS1_o']</t>
  </si>
  <si>
    <t>The song has a slow [te0mp1o2] and features an uncommon [ti0me1 s2ig3na4tu5re6]. The [ti0me1 s2ig3na4tu5re6] chosen for this song sets it apart from many others in its genre, adding a unique and distinctive element to its sound. While slow [te0mp1o2]s are not unusual in music, the combination of this [te0mp1o2] with an uncommon [ti0me1 s2ig3na4tu5re6] can create a particularly intriguing and captivating effect, drawing in listeners and providing a memorable listening experience.</t>
  </si>
  <si>
    <t>This music, with its gentle [te0mp1o2], has a unique flavor added by the [[K01E12Y23]3 k4ey5]. The song progresses over [[N01U12M23_34B45A56R67S78]8 b9ar0s1], allowing the listener to fully immerse themselves in the melody.</t>
  </si>
  <si>
    <t>The music's limited pitch range of [R1A2N3G4E5] [oc0ta1ve2s3] allows for a greater emphasis on the nuances of tone and phrasing, while the choice of [[K01E12Y23]3 k4ey5] results in a captivating and memorable experience. This track is [T1M213] seconds long and features a [te0mp1o2] that is not too fast or too slow. Notably absent in this song are [I1N2S3T4R5U6M7E8N9T0S1], and the music is based on a [[T01I12M23E34_45S56I67G78N89A90T01U12R23E34]4 t5im6e 7si8gn9at0ur1e2] with a slow rhythm. Despite its unique features, this music does not have the typical characteristics of the [G1E2N3R4E5] genre.</t>
  </si>
  <si>
    <t>['P4_1', 'K1_1', 'TM1_1', 'R3_0', 'I1_0', 'TS1_1', 'R1_1', 'T1_1', 'S4_1']</t>
  </si>
  <si>
    <t>The pitch range of [R1A2N3G4E5] [oc0ta1ve2s3] adds a distinctive character to the music, emphasizing its emotional depth, while the [[K01E12Y23]3 k4ey5] gives this music a special emotional quality. With a runtime of [T1M213] seconds, this song offers a gentle and calming beat. It does not involve the use of [I1N2S3T4R5U6M7E8N9T0S1] in its composition, and follows a [T1I2M3E4_5S6I7G8N9A0T1U2R3E4] meter. Rooted in the conventions of [G1E2N3R4E5] music, the song's danceable beat is sure to get you moving, despite being played at a slow rate.</t>
  </si>
  <si>
    <t>The song's length is typically measured in bars, with the number of bars indicating its duration. The specific number of bars can vary depending on the song and its structure, but on average, a typical song is around [[N01U12M23_34B45A56R67S78]8 b9ar0s1] long. This measurement is important for musicians and producers who need to plan and coordinate the different sections and elements of the song, such as the verse, chorus, bridge, and instrumental breaks. By knowing the length of a song in bars, they can also determine the timing and placement of different effects, transitions, and cues to create a cohesive and polished final product.</t>
  </si>
  <si>
    <t>['P4_1', 'K1_1', 'B1_1', 'I1_0']</t>
  </si>
  <si>
    <t>This song offers a diverse and dynamic listening experience with a pitch range spanning [R1A2N3G4E5] [oc0ta1ve2s3]. It conveys a unique and resonant sound through its use of [[K01E12Y23]3 k4ey5]. The song consists of [[N01U12M23_34B45A56R67S78]8 b9ar0s1] and is devoid of any instruments.</t>
  </si>
  <si>
    <t>['P4_1', 'TM1_1', 'I1_1', 'T1_0', 'S4_0']</t>
  </si>
  <si>
    <t>This high-speed music incorporates a diverse range of instruments, spanning [R1A2N3G4E5] [oc0ta1ve2s3] to create a dynamic and engaging listening experience. The track is [T1M213] seconds in duration and deviates from the typical features of the [G1E2N3R4E5] genre, showcasing a unique style. Despite this departure, the music retains its high-energy and fast-paced nature, delivering a thrilling and captivating performance.</t>
  </si>
  <si>
    <t>['P4_1', 'K1_1', 'TM1_1', 'R3_1', 'TS1_o', 'I1_0', 'S4_1']</t>
  </si>
  <si>
    <t>This music's pitch range of [R1A2N3G4E5] [oc0ta1ve2s3] offers a unique and memorable listening experience, while its use of [[K01E12Y23]3 k4ey5] creates a distinct atmosphere. The song plays for [T1M213] seconds and features an exceptionally energetic beat, complemented by a non-ordinary [ti0me1 s2ig3na4tu5re6 o7f 8[T91I02M13E24_35S46I57G68N79A80T91U02R13E24]3]. In addition, you won't find any [I1N2S3T4R5U6M7E8N9T0S1] in this song, which adds to its unconventional nature. Overall, this composition embodies the essence of classic [G1E2N3R4E5] music, providing a truly captivating auditory journey.</t>
  </si>
  <si>
    <t>The music's limited pitch range of [R1A2N3G4E5] [oc0ta1ve2s3] allows for a greater emphasis on the nuances of tone and phrasing, while the [[K01E12Y23]3 k4ey5] in this music provides a powerful and memorable sound. With a running time of [T1M213] seconds, this song carries a calm and moderate rhythm, devoid of [I1N2S3T4R5U6M7E8N9T0S1]. An unusual [ti0me1 s2ig3na4tu5re6 o7f 8[T91I02M13E24_35S46I57G68N79A80T91U02R13E24]3] is utilized, as the song is performed slowly, radiating [E1M2O3T4I5O6N7].</t>
  </si>
  <si>
    <t>['P4_1', 'K1_1', 'TM1_1', 'R3_1', 'EM1_1']</t>
  </si>
  <si>
    <t>The music in this song expresses a distinct emotional depth through its use of [R1A2N3G4E5]-[oc0ta1ve2] pitch range, which adds a unique character to the sound. The use of [[K01E12Y23]3 k4ey5] further contributes to its resonant and singular quality. The [te0mp1o2] in this rapid-paced [T1M213]-second song heightens the emotional expression, and overall, the music conveys a strong sense of [E1M2O3T4I5O6N7].</t>
  </si>
  <si>
    <t>['P4_1', 'TM1_1', 'R3_1', 'I1_1']</t>
  </si>
  <si>
    <t>The use of a specific pitch range of [R1A2N3G4E5] [oc0ta1ve2s3] creates a cohesive and unified sound throughout the musical piece, which is [T1M213] seconds long. The [te0mp1o2] in this fast-paced song is further enhanced by the addition of [I1N2S3T4R5U6M7E8N9T0S1], enriching the overall musical experience.</t>
  </si>
  <si>
    <t>['P4_1', 'K1_1', 'R3_2', 'TS1_o', 'I1_1', 'T1_1']</t>
  </si>
  <si>
    <t>This music's choice of [[K01E12Y23]3 k4ey5] results in a captivating and memorable experience, with its pitch range within [R1A2N3G4E5] [oc0ta1ve2s3]. The [te0mp1o2] of this song is in the middle range, while an unusual [ti0me1 s2ig3na4tu5re6 o7f 8[T91I02M13E24_35S46I57G68N79A80T91U02R13E24]3] is utilized to enhance its uniqueness. The music is enriched by the presence of [I1N2S3T4R5U6M7E8N9T0S1], creating a gentle and moving composition.</t>
  </si>
  <si>
    <t>The music's pitch range is within [R1A2N3G4E5] [oc0ta1ve2s3], and its use of the [[K01E12Y23]3 k4ey5] creates a rich and dynamic sonic palette. This [T1M213]-second-long song features a comforting rhythm, accompanied by the utilization of [I1N2S3T4R5U6M7E8N9T0S1] in the musical performance. The meter of the music is [T1I2M3E4_5S6I7G8N9A0T1U2R3E4], and it is played at a high [te0mp1o2], effectively expressing [E1M2O3T4I5O6N7].</t>
  </si>
  <si>
    <t>['K1_1', 'TM1_1', 'TS1_o', 'I1_1', 'T1_2', 'S2_0']</t>
  </si>
  <si>
    <t>The captivating and memorable experience of this music is partly due to its choice of [[K01E12Y23]3 k4ey5]. The track lasts for [T1M213] seconds and features a [ti0me1 s2ig3na4tu5re6] that is not commonly used, [T1I2M3E4_5S6I7G8N9A0T1U2R3E4]. The music is designed to showcase specific [I1N2S3T4R5U6M7E8N9T0S1]. It has a moderate [te0mp1o2] and is noticeably different from [A1R2T3I4S5T6]'s usual style. Overall, this piece of music is a unique and memorable departure from what listeners may expect from [A1R2T3I4S5T6].</t>
  </si>
  <si>
    <t>['T1_1', 'K1_1', 'EM1_1', 'TM1_1']</t>
  </si>
  <si>
    <t>This music is composed in the [[K01E12Y23]3 k4ey5] and has a gentle [te0mp1o2]. It is characterized by [E1M2O3T4I5O6N7], and its duration is [T1M213] seconds.</t>
  </si>
  <si>
    <t>The music in question features a limited pitch range of [R1A2N3G4E5] [oc0ta1ve2s3], which allows for a greater emphasis on the nuances of tone and phrasing. Additionally, the use of the [[K01E12Y23]3 k4ey5] creates a distinct atmosphere that sets the tone for the song. Clocking in at [T1M213] seconds, the song's beat is quite lulling, and it features [I1N2S3T4R5U6M7E8N9T0S1] in its musical performance. The [ti0me1 s2ig3na4tu5re6] of the music is [T1I2M3E4_5S6I7G8N9A0T1U2R3E4], and the song is played at a fast [te0mp1o2]. Overall, this music effectively expresses [E1M2O3T4I5O6N7] through its combination of musical elements.</t>
  </si>
  <si>
    <t>The music in question has a distinct character, with a pitch range of [R1A2N3G4E5] [oc0ta1ve2s3] that emphasizes its emotional depth. The use of [[K01E12Y23]3 k4ey5] creates a rich and dynamic sonic palette, further enhancing its unique qualities. Additionally, an uncommon [ti0me1 s2ig3na4tu5re6] is utilized in this song, contributing to the overall complexity and intrigue of the music. Together, these elements create a captivating and memorable listening experience for the audience.</t>
  </si>
  <si>
    <t>The pitch range of [R1A2N3G4E5] [oc0ta1ve2s3] adds a distinctive character to the music, emphasizing its emotional depth, while its use of [[K01E12Y23]3 k4ey5] creates a rich and dynamic sonic palette. This is a song that lasts [T1M213] seconds and possesses a very serene rhythm. The music is given its sound through [I1N2S3T4R5U6M7E8N9T0S1], and [T1I2M3E4_5S6I7G8N9A0T1U2R3E4] is the meter of the music. With its quick movement, the music is characterized by [E1M2O3T4I5O6N7] and is composed of approximately [[N01U12M23_34B45A56R67S78]8 b9ar0s1].</t>
  </si>
  <si>
    <t>['P4_1', 'K1_1', 'TM1_1', 'R3_2', 'I1_0', 'TS1_1', 'T1_1', 'EM1_1', 'B1_1']</t>
  </si>
  <si>
    <t>This musical piece is defined by a specific pitch range of [R1A2N3G4E5] [oc0ta1ve2s3], creating a cohesive and unified sound that runs throughout the composition. It is composed in the [[K01E12Y23]3 k4ey5], with a moderate [te0mp1o2] and a duration of [T1M213] seconds. Notably, [I1N2S3T4R5U6M7E8N9T0S1] are absent in this piece, and it has a [ti0me1 s2ig3na4tu5re6 o7f 8[T91I02M13E24_35S46I57G68N79A80T91U02R13E24]3]. The music has a low-speed [te0mp1o2] and is defined by a strong emotional quality. In total, the composition comprises [[N01U12M23_34B45A56R67S78]8 b9ar0s1], contributing to its overall structure and impact.</t>
  </si>
  <si>
    <t>['TM1_1', 'R3_0', 'I1_0', 'T1_0', 'S4_1']</t>
  </si>
  <si>
    <t>This unmistakably [G1E2N3R4E5] song has a running time of [T1M213] seconds and a laid-back [te0mp1o2]. Despite its genre conventions, the song has opted not to incorporate [I1N2S3T4R5U6M7E8N9T0S1]. Instead, it features a brisk [te0mp1o2] that adds to its unique character.</t>
  </si>
  <si>
    <t>['K1_1', 'TM1_1', 'R3_1', 'TS1_1', 'T1_0', 'EM1_1', 'B1_1']</t>
  </si>
  <si>
    <t>The music's use of the [[K01E12Y23]3 k4ey5] creates a rich and dynamic sonic palette, imbued with [E1M2O3T4I5O6N7]. The song has an exceptionally energetic beat, which is fast-paced and progresses over [[N01U12M23_34B45A56R67S78]8 b9ar0s1]. Its duration is [T1M213] seconds and the [ti0me1 s2ig3na4tu5re6] of the music is [T1I2M3E4_5S6I7G8N9A0T1U2R3E4]. Overall, this song's combination of musical elements results in a vibrant and captivating listening experience.</t>
  </si>
  <si>
    <t>['R3_0', 'I1_1']</t>
  </si>
  <si>
    <t>The [te0mp1o2] in this song is very soothing and peaceful, and it would be enhanced by including instruments in the music.</t>
  </si>
  <si>
    <t>When the compact pitch range of [R1A2N3G4E5] [oc0ta1ve2s3] is combined with a moderate [te0mp1o2], it can result in a focused and impactful musical performance. The limited range allows for greater emphasis on the specific notes being played, while the moderate [te0mp1o2] provides a balanced and steady pace that complements the restricted pitch range. Together, these elements can create a cohesive and powerful musical experience that highlights the nuances and dynamics of the selected notes.</t>
  </si>
  <si>
    <t xml:space="preserve">
The [[K01E12Y23]3 k4ey5] in this music provides a powerful and memorable sound. This [ke0y1] is often associated with a sense of grandeur and intensity in music, making it a popular choice for composers looking to create a sense of drama. In addition to its emotional impact, the [[K01E12Y23]3 k4ey5] can also have a physiological effect on listeners, with studies suggesting that it can increase heart rate and evoke feelings of excitement and anticipation. Overall, the [[K01E12Y23]3 k4ey5] is a crucial element in many musical compositions, adding depth, richness, and emotional resonance to the music.</t>
  </si>
  <si>
    <t>The [te0mp1o2] in this song is very slow and relaxing, and the [ke0y1] gives it a special emotional quality. Together, these elements create a unique atmosphere that can evoke a range of emotions in listeners. The slow [te0mp1o2] allows for a sense of calm and relaxation, while the [ke0y1] contributes to the emotional depth and richness of the music. Whether it's a melancholic or uplifting piece, the combination of [te0mp1o2] and [ke0y1] can greatly impact the overall mood and feeling of a song.</t>
  </si>
  <si>
    <t>['P4_1', 'K1_1', 'R3_1', 'TS1_1', 'I4_1', 'T1_2']</t>
  </si>
  <si>
    <t>The musical performance of [R1A2N3G4E5] [oc0ta1ve2s3] creates a focused and impactful sound, which is further enhanced by the use of the [[K01E12Y23]3 k4ey5]. The upbeat [te0mp1o2] of the song, along with its [[T01I12M23E34_45S56I67G78N89A90T01U12R23E34]4 t5im6e 7si8gn9at0ur1e2], adds to the energetic feel of the music. The main instrument in the melody track, [I1N2S3T4R5U6M7E8N9T0], brings out the unique and resonant qualities of the song. Overall, the song is performed at a moderate speed, allowing the listener to fully appreciate the nuances of the music.</t>
  </si>
  <si>
    <t>With a pitch range spanning [R1A2N3G4E5] [oc0ta1ve2s3], this [T1M213]-second song offers a diverse and dynamic listening experience, enhanced by its use of [[K01E12Y23]3 k4ey5], creating a rich and dynamic sonic palette. The rhythm of the music is neither too fast nor too slow, while [I1N2S3T4R5U6M7E8N9T0S1] contribute to its unique sound. Set in [T1I2M3E4_5S6I7G8N9A0T1U2R3E4], the song's slow [te0mp1o2] evokes a [E1M2O3T4I5O6N7] feeling throughout.</t>
  </si>
  <si>
    <t>['P4_1', 'TM1_1', 'I1_1', 'T1_0', 'B1_1']</t>
  </si>
  <si>
    <t>With a pitch range spanning [R1A2N3G4E5] [oc0ta1ve2s3], this music offers a diverse and dynamic listening experience that is [T1M213] seconds long. The inclusion of [I1N2S3T4R5U6M7E8N9T0S1] adds to the musical composition, creating a quick and energetic performance that spans approximately [[N01U12M23_34B45A56R67S78]8 b9ar0s1].</t>
  </si>
  <si>
    <t>['P4_1', 'K1_1', 'TM1_1', 'R3_1', 'I1_1', 'TS1_1', 'T1_2', 'S4_0']</t>
  </si>
  <si>
    <t>The music has a distinct character emphasized by its pitch range of [R1A2N3G4E5] [oc0ta1ve2s3] that adds to its emotional depth. Its powerful and memorable sound is attributed to the use of the [[K01E12Y23]3 k4ey5]. The song's fast and lively rhythm, running for [T1M213] seconds, is accompanied by the crucial role played by [I1N2S3T4R5U6M7E8N9T0S1]. It is set in [T1I2M3E4_5S6I7G8N9A0T1U2R3E4] meter and has a moderate pace. Despite these attributes, this music does not embody the typical features of [G1E2N3R4E5] style.</t>
  </si>
  <si>
    <t>['P4_1', 'K1_1', 'TM1_1', 'R3_0', 'I1_0', 'TS1_1', 'T1_1', 'EM1_1']</t>
  </si>
  <si>
    <t>This music offers a unique and memorable listening experience with its pitch range of [R1A2N3G4E5] [oc0ta1ve2s3]. It is composed in the [[K01E12Y23]3 k4ey5] and has a length of [T1M213] seconds. The peaceful and easy rhythm of the song is complemented by its arrangement which omits the use of [I1N2S3T4R5U6M7E8N9T0S1]. The music is based on a [[T01I12M23E34_45S56I67G78N89A90T01U12R23E34]4 t5im6e 7si8gn9at0ur1e2] and moves slowly, allowing the listener to fully appreciate its emotional expression. Speaking of emotion, this music conveys a strong sense of [E1M2O3T4I5O6N7].</t>
  </si>
  <si>
    <t>['P4_1', 'K1_1', 'TM1_1', 'R3_2', 'B1_1']</t>
  </si>
  <si>
    <t>The musical performance of the [R1A2N3G4E5]-[oc0ta1ve2] pitch range is focused and impactful, and it's composed in the [ke0y1] of [K1E2Y3]. The beat of the song is moderate, neither too fast nor too slow, and the song's playtime is [T1M213] seconds. Its length is determined by [[N01U12M23_34B45A56R67S78]8 b9ar0s1].</t>
  </si>
  <si>
    <t>['T1_0', 'R3_2', 'TS1_o']</t>
  </si>
  <si>
    <t>This song employs a non-standard [ti0me1 s2ig3na4tu5re6], while also having a speedy [te0mp1o2] and a beat that is neither too fast nor too slow. The combination of these elements creates a unique musical experience that challenges the listener's expectations and keeps them engaged with the music. Despite the unusual [ti0me1 s2ig3na4tu5re6], the rhythm of the song remains consistent and adds to the overall energy and excitement of the piece. Overall, this music offers a fresh and dynamic sound that is sure to captivate audiences who appreciate innovation in music.</t>
  </si>
  <si>
    <t>['TM1_1', 'R3_2', 'TS1_1', 'I1_0', 'S4_1']</t>
  </si>
  <si>
    <t>This is a TM1-second song with a moderate and consistent rhythm that follows a [T1I2M3E4_5S6I7G8N9A0T1U2R3E4] meter. The instrumentation in this song does not include [I1N2S3T4R5U6M7E8N9T0S1], but the music is evocative of the classic [G1E2N3R4E5] sound.</t>
  </si>
  <si>
    <t>The pitch range of [R1A2N3G4E5] [oc0ta1ve2s3] is a defining characteristic of the music, adding a distinctive character that emphasizes its emotional depth. This energetic song, composed in the [[K01E12Y23]3 k4ey5], plays for [T1M213] seconds and features an exceptionally energetic beat. The musical performance incorporates [I1N2S3T4R5U6M7E8N9T0S1] and is notable for its unconventional [T1I2M3E4_5S6I7G8N9A0T1U2R3E4]. Despite its departure from typical [G1E2N3R4E5] sounds, the song's gentle movement and emotional depth make it a unique and captivating piece of music.</t>
  </si>
  <si>
    <t>The music composition utilizes a specific pitch range of [R1A2N3G4E5] [oc0ta1ve2s3], which helps to create a cohesive and unified sound throughout the piece. It is composed in the [[K01E12Y23]3 k4ey5], and the [ti0me1 s2ig3na4tu5re6] used is not typical, with [T1I2M3E4_5S6I7G8N9A0T1U2R3E4]. Despite the non-standard [ti0me1 s2ig3na4tu5re6], the use of the defined pitch range and [ke0y1] signature helps to maintain a sense of continuity and coherence in the overall musical arrangement.</t>
  </si>
  <si>
    <t>The cohesive and unified sound throughout this musical piece is achieved through the use of a specific pitch range of [R1A2N3G4E5] [oc0ta1ve2s3]. The composition is in the [[K01E12Y23]3 k4ey5] and lasts for [T1M213] seconds, with a [te0mp1o2] that is just right. The musical performance features the use of [I1N2S3T4R5U6M7E8N9T0S1], and although the [ti0me1 s2ig3na4tu5re6] is not regular [T1I2M3E4_5S6I7G8N9A0T1U2R3E4], the music is played at a quick pace. This piece is not a typical representation of the classic [G1E2N3R4E5] sound.</t>
  </si>
  <si>
    <t>This music is composed in the [[K01E12Y23]3 k4ey5] and is defined by [E1M2O3T4I5O6N7]. The choice of [ke0y1] can greatly influence the mood and emotion conveyed by a musical composition. Whether it is a [ma0jo1r2] or [mi0no1r2] [ke0y1], the tonality of the music can evoke a wide range of feelings from joy and happiness to sadness and melancholy. The emotional impact of a piece of music can also be affected by factors such as [te0mp1o2], rhythm, harmony, melody, and instrumentation, all working together to create a cohesive and expressive musical work. Therefore, the [ke0y1] in which a piece of music is composed is an important factor in shaping its overall emotional character and impact.</t>
  </si>
  <si>
    <t>['P4_1', 'K1_1', 'TM1_1', 'S4_0']</t>
  </si>
  <si>
    <t>This music is not a typical representation of the classic [G1E2N3R4E5] sound. However, its limited pitch range of [R1A2N3G4E5] [oc0ta1ve2s3] allows for a greater emphasis on the nuances of tone and phrasing. The use of [[K01E12Y23]3 k4ey5] creates a distinct atmosphere that contributes to the overall feel of the song, which runs for [T1M213] seconds. Despite its departure from traditional [G1E2N3R4E5] sounds, this music showcases its own unique qualities and style.</t>
  </si>
  <si>
    <t>The compact pitch range of [R1A2N3G4E5] [oc0ta1ve2s3] in this music results in a focused and impactful performance, which is further enriched by the use of the [[K01E12Y23]3 k4ey5] to create a rich and dynamic sonic palette. The energetic beat and speedy [te0mp1o2] of the track, which has a duration of [T1M213] seconds, are complemented by the unique instrumentation of [I1N2S3T4R5U6M7E8N9T0S1]. The unusual [ti0me1 s2ig3na4tu5re6 o7f 8[T91I02M13E24_35S46I57G68N79A80T91U02R13E24]3] adds to the overall sense of excitement and emotion projected by the music, making it a truly unforgettable experience.</t>
  </si>
  <si>
    <t>['I4_1', 'B1_1', 'I1_0']</t>
  </si>
  <si>
    <t>In this track, the main instrument used to create the melody is [I1N2S3T4R5U6M7E8N9T0], and the song comprises [[N01U12M23_34B45A56R67S78]8 b9ar0s1]. However, [I1N2S3T4R5U6M7E8N9T0S1] are not a part of the instrumentation used in this song.</t>
  </si>
  <si>
    <t>['K1_1', 'B1_1', 'R3_1', 'I1_0']</t>
  </si>
  <si>
    <t>This song is composed in the [[K01E12Y23]3 k4ey5] and its length is determined by [[N01U12M23_34B45A56R67S78]8 b9ar0s1]. Although the rhythm in this song is highly vigorous, [I1N2S3T4R5U6M7E8N9T0S1] are not a part of the instrumentation.</t>
  </si>
  <si>
    <t>With a pitch range spanning [R1A2N3G4E5] [oc0ta1ve2s3], the music offers a diverse and dynamic listening experience as it spans [[N01U12M23_34B45A56R67S78]8 b9ar0s1] and lasts [T1M213] seconds. The combination of a wide pitch range and a lengthy duration allows for a variety of musical elements to be explored and developed, resulting in a rich and engaging listening experience for the audience. Whether through complex melodies or intricate harmonies, this music is sure to captivate and entertain its listeners.</t>
  </si>
  <si>
    <t>The captivating and memorable experience of this music is a result of its choice of [[K01E12Y23]3 k4ey5]. The song's duration spans [[N01U12M23_34B45A56R67S78]8 b9ar0s1], and [I1N2S3T4R5U6M7E8N9T0S1] are not included in the instrumentation.</t>
  </si>
  <si>
    <t>['T1_2', 'K1_1', 'TM1_1', 'R3_1']</t>
  </si>
  <si>
    <t>The music being referred to has a moderate [te0mp1o2] and makes use of the [[K01E12Y23]3 k4ey5] to create a rich and dynamic sonic palette. The song is [T1M213] seconds in length and features a rhythm that is really lively.</t>
  </si>
  <si>
    <t>In this [T1M213]-second-long musical piece, the use of a specific pitch range of [R1A2N3G4E5] [oc0ta1ve2s3] creates a cohesive and unified sound, while the [[K01E12Y23]3 k4ey5] provides a powerful and memorable tone. Despite being devoid of [I1N2S3T4R5U6M7E8N9T0S1], the music is based on a [[T01I12M23E34_45S56I67G78N89A90T01U12R23E34]4 t5im6e 7si8gn9at0ur1e2] and spans [[N01U12M23_34B45A56R67S78]8 b9ar0s1]. The [te0mp1o2] is very rapid, but the song's pace is slow, resulting in a [E1M2O3T4I5O6N7] feeling throughout the music.</t>
  </si>
  <si>
    <t>This music, imbued with [E1M2O3T4I5O6N7], creates a rich and dynamic sonic palette with its use of the [[K01E12Y23]3 k4ey5]. Its pitch range is within [R1A2N3G4E5] [oc0ta1ve2s3], and it has a runtime of [T1M213] seconds. With a very fast and lively rhythm, this song is devoid of [I1N2S3T4R5U6M7E8N9T0S1] and is in [T1I2M3E4_5S6I7G8N9A0T1U2R3E4], while maintaining a relaxed [te0mp1o2].</t>
  </si>
  <si>
    <t>['R3_2', 'TS1_1', 'I1_1', 'T1_0', 'S4_1']</t>
  </si>
  <si>
    <t>The beat of this song is moderate and easy to follow, with a [ti0me1 s2ig3na4tu5re6] that helps to maintain its rhythm. The music is brought to life through the use of various instruments, which add depth and complexity to the composition. Despite its moderate [te0mp1o2], the song's pace is fast and energetic, reflecting the dynamic style of [G1E2N3R4E5] musical traditions. Overall, the combination of these elements creates a rich and engaging musical experience that is both satisfying and memorable.</t>
  </si>
  <si>
    <t>['P4_1', 'K1_1', 'TM1_1', 'R3_0', 'I1_1', 'TS1_1', 'T1_2', 'S4_1', 'S2_0']</t>
  </si>
  <si>
    <t>The musical piece is composed in the [[K01E12Y23]3 k4ey5] and showcases a pitch range within [R1A2N3G4E5] [oc0ta1ve2s3]. It runs for [T1M213] seconds and is based on a [[T01I12M23E34_45S56I67G78N89A90T01U12R23E34]4 t5im6e 7si8gn9at0ur1e2]. The rhythm is very comforting, and the [I1N2S3T4R5U6M7E8N9T0S1] add to the musical composition. Despite being of moderate speed, this music evokes the classic [G1E2N3R4E5] sound and does not embody the usual characteristics of [A1R2T3I4S5T6]'s music.</t>
  </si>
  <si>
    <t>['TM1_1', 'R3_1', 'I1_0', 'T1_1', 'EM1_1', 'B1_1']</t>
  </si>
  <si>
    <t>The song has a duration of [T1M213] seconds and is imbued with [E1M2O3T4I5O6N7]. Despite intentionally excluding [I1N2S3T4R5U6M7E8N9T0S1], the beat in this piece is very energetic. The music is played at a slow [te0mp1o2], and the song comprises [[N01U12M23_34B45A56R67S78]8 b9ar0s1].</t>
  </si>
  <si>
    <t>The music in question possesses several notable characteristics that contribute to its distinctive character and emotional depth. Firstly, its pitch range spans [R1A2N3G4E5] [oc0ta1ve2s3], emphasizing its depth and complexity. Additionally, the use of [[K01E12Y23]3 k4ey5] creates a rich and dynamic sonic palette, further enhancing the music's emotional impact. The song's [T1I2M3E4_5S6I7G8N9A0T1U2R3E4] meter adds a unique rhythmic texture to the music, while its moderate [te0mp1o2] ensures that the song progresses at a comfortable pace. Finally, the song is [[N01U12M23_34B45A56R67S78]8 b9ar0s1] long, providing ample opportunity for its various elements to develop and unfold. Altogether, these features combine to create a captivating musical experience that is both complex and emotionally resonant.</t>
  </si>
  <si>
    <t>This music offers a unique and memorable listening experience with its pitch range of [R1A2N3G4E5] [oc0ta1ve2s3]. The powerful and memorable sound is created by the [[K01E12Y23]3 k4ey5] in this song. With a playtime of [T1M213] seconds, the rapid [te0mp1o2] adds to the overall energy. The inclusion of [I1N2S3T4R5U6M7E8N9T0S1] enhances the musical composition. The meter of the music follows [T1I2M3E4_5S6I7G8N9A0T1U2R3E4] and maintains a moderate [te0mp1o2], while projecting [E1M2O3T4I5O6N7].</t>
  </si>
  <si>
    <t>The music offers a unique and memorable listening experience with its pitch range of [R1A2N3G4E5] [oc0ta1ve2s3]. Composed in the [[K01E12Y23]3 k4ey5], the song plays for [T1M213] seconds and has a comfortably moderate rhythm. Notably absent in this song are [I1N2S3T4R5U6M7E8N9T0S1]. The music features a [T1I2M3E4_5S6I7G8N9A0T1U2R3E4] meter and a moderate [te0mp1o2]. Overall, the music has a [E1M2O3T4I5O6N7] feeling that adds to its distinctive character.</t>
  </si>
  <si>
    <t>['K1_1', 'TM1_1', 'R3_0', 'TS1_o', 'I1_0', 'EM1_1', 'B1_1']</t>
  </si>
  <si>
    <t>This music is composed in the [[K01E12Y23]3 k4ey5] and plays for [T1M213] seconds, with a very meditative beat. The [ti0me1 s2ig3na4tu5re6] used in this song is not ordinary, and [I1N2S3T4R5U6M7E8N9T0S1] are notably absent. The music is defined by [E1M2O3T4I5O6N7] as it progresses through [[N01U12M23_34B45A56R67S78]8 b9ar0s1].</t>
  </si>
  <si>
    <t>['P4_1', 'K1_1', 'TM1_1', 'R3_2', 'I1_1', 'TS1_1', 'S4_0', 'B1_1']</t>
  </si>
  <si>
    <t>This music is a unique and dynamic listening experience, with a pitch range spanning [R1A2N3G4E5] [oc0ta1ve2s3]. It conveys a resonant sound through its use of [[K01E12Y23]3 k4ey5]. The song has a running time of [T1M213] seconds and a rhythm that is just right, not too fast or too slow. The addition of [I1N2S3T4R5U6M7E8N9T0S1] to the composition adds to the overall musicality. The [ti0me1 s2ig3na4tu5re6] of the music is [T1I2M3E4_5S6I7G8N9A0T1U2R3E4], and it does not follow the typical patterns of the [G1E2N3R4E5] genre. The song is [[N01U12M23_34B45A56R67S78]8 b9ar0s1] long, making it a distinctive and memorable musical journey.</t>
  </si>
  <si>
    <t>The musical piece that I am describing is a fascinating creation that encompasses various elements to create a unique listening experience. It showcases a pitch range within [R1A2N3G4E5] [oc0ta1ve2s3] and uses the [[K01E12Y23]3 k4ey5] to create a distinct atmosphere. The length of the song is [T1M213] seconds, and the rhythm is very dynamic, keeping the listener engaged throughout. Surprisingly, you won't find any [I1N2S3T4R5U6M7E8N9T0S1] in this song, which adds to its distinctiveness. The music features a [T1I2M3E4_5S6I7G8N9A0T1U2R3E4] meter, and the [te0mp1o2] is fast, making it a thrilling experience. Overall, the music projects [E1M2O3T4I5O6N7], which is sure to leave a lasting impression on the listener.</t>
  </si>
  <si>
    <t>The [T1M213]-second song has a [E1M2O3T4I5O6N7] feeling and is played in [T1I2M3E4_5S6I7G8N9A0T1U2R3E4] meter. The music evokes a distinct emotion that can be felt throughout the duration of the piece. The rhythmic structure of the meter provides a consistent beat that enhances the emotional impact of the music. Together, the length, feeling, and meter of the song create a unique listening experience for the audience.</t>
  </si>
  <si>
    <t>['P4_1', 'TM1_1', 'TS1_1', 'I1_0', 'EM1_1']</t>
  </si>
  <si>
    <t>The [T1M213]-second-long song with a limited pitch range of [R1A2N3G4E5] [oc0ta1ve2s3] allows for a greater emphasis on the nuances of tone and phrasing, while adhering to the [[T01I12M23E34_45S56I67G78N89A90T01U12R23E34]4 t5im6e 7si8gn9at0ur1e2] and being devoid of [I1N2S3T4R5U6M7E8N9T0S1]. Despite its simplicity, the music is imbued with a powerful sense of [E1M2O3T4I5O6N7], conveying its message through the subtleties of the melody.</t>
  </si>
  <si>
    <t>['P4_1', 'TM1_1', 'R3_2', 'I1_0']</t>
  </si>
  <si>
    <t>In this musical piece, the use of a specific pitch range of [R1A2N3G4E5] [oc0ta1ve2s3] creates a cohesive and unified sound that persists throughout the entire duration of the song, which plays for [T1M213] seconds at a moderate [te0mp1o2]. Interestingly, the arrangement of this song purposefully excludes the use of [I1N2S3T4R5U6M7E8N9T0S1], resulting in a unique and distinctive sound that sets it apart from other musical compositions.</t>
  </si>
  <si>
    <t>['K1_1', 'B1_1', 'TM1_1', 'I1_1']</t>
  </si>
  <si>
    <t>The use of [[K01E12Y23]3 k4ey5] in this music creates a distinct atmosphere, while the song consists of [[N01U12M23_34B45A56R67S78]8 b9ar0s1] and has a duration of [T1M213] seconds. [I1N2S3T4R5U6M7E8N9T0S1] should be included in the music to enhance its overall sound and impact.</t>
  </si>
  <si>
    <t>['T1_0', 'K1_1', 'B1_1', 'I1_0']</t>
  </si>
  <si>
    <t>This fast-paced song is characterized by a special emotional quality that is derived from the use of the [[K01E12Y23]3 k4ey5]. It comprises [[N01U12M23_34B45A56R67S78]8 b9ar0s1] and has intentionally excluded certain instruments to create a unique sound.</t>
  </si>
  <si>
    <t>This song has a unique [ti0me1 s2ig3na4tu5re6] and its duration is [T1M213] seconds.</t>
  </si>
  <si>
    <t>['R3_2', 'TS1_o']</t>
  </si>
  <si>
    <t>This song has a steady and moderate rhythm, but it does not conform to a common [ti0me1 s2ig3na4tu5re6]. Typically, songs are composed in [ti0me1 s2ig3na4tu5re6]s such as 4/4, 3/4, or 6/8, but this particular song may deviate from these standards. Despite not adhering to a conventional [ti0me1 s2ig3na4tu5re6], the song maintains a consistent and controlled pace that is neither too fast nor too slow. This unique rhythm adds to the song's individuality and can make it stand out from other compositions that rely on more traditional [ti0me1 s2ig3na4tu5re6]s.</t>
  </si>
  <si>
    <t>['T1_1', 'B1_1', 'R3_2', 'I1_0']</t>
  </si>
  <si>
    <t>The music in this song is played at a leisurely pace and spans approximately [[N01U12M23_34B45A56R67S78]8 b9ar0s1]. The [te0mp1o2] of the song is just right and [I1N2S3T4R5U6M7E8N9T0S1] are not featured in it.</t>
  </si>
  <si>
    <t>['TS1_1', 'T1_1', 'R3_0', 'I1_0']</t>
  </si>
  <si>
    <t>This music has a [ti0me1 s2ig3na4tu5re6 o7f 8[T91I02M13E24_35S46I57G68N79A80T91U02R13E24]3], but despite its regularity, it comes across as sluggish due to its slow [te0mp1o2] and smooth, soft quality. Interestingly, the deliberate exclusion of [I1N2S3T4R5U6M7E8N9T0S1] adds to the overall effect, giving the piece a distinct character and creating a unique listening experience. Despite its lack of energy and dynamism, the deliberate choices made in this composition demonstrate a thoughtful and intentional approach to music-making.</t>
  </si>
  <si>
    <t>['P4_1', 'K1_1', 'R3_0', 'TS1_o', 'T1_1', 'EM1_1', 'B1_1']</t>
  </si>
  <si>
    <t>This music offers a unique and memorable listening experience with its pitch range of [R1A2N3G4E5] [oc0ta1ve2s3]. The [[K01E12Y23]3 k4ey5] adds a unique flavor to the music, and the beat is very tranquilizing. The [ti0me1 s2ig3na4tu5re6] of the song is unconventional, with [T1I2M3E4_5S6I7G8N9A0T1U2R3E4]. Its slow rhythm and duration of [[N01U12M23_34B45A56R67S78]8 b9ar0s1] create a relaxed atmosphere, while the music conveys [E1M2O3T4I5O6N7] to the listener. Overall, this song is a perfect blend of unconventional elements that come together to create a soothing and emotional musical experience.</t>
  </si>
  <si>
    <t>['TS1_o', 'TM1_1', 'I1_0']</t>
  </si>
  <si>
    <t>This song's [ti0me1 s2ig3na4tu5re6] is not conventional, and it has deliberately excluded certain instruments. The track runs for [T1M213] seconds, showcasing a unique rhythm and musical style that deviates from the norm. The absence of these instruments adds a distinct quality to the song, contributing to its overall originality and creative expression. Despite not adhering to traditional [ti0me1 s2ig3na4tu5re6]s, this track manages to captivate listeners with its unconventional approach to music-making.</t>
  </si>
  <si>
    <t>['TS1_o', 'EM1_1', 'TM1_1', 'I1_0']</t>
  </si>
  <si>
    <t>The [ti0me1 s2ig3na4tu5re6] of this song is not regular, but despite this unconventional approach, the music still manages to project a strong sense of emotion. The track runs for [T1M213] seconds, giving listeners plenty of time to immerse themselves in the unique soundscape. Interestingly, the song has opted not to incorporate certain instruments, which only adds to its distinctiveness and creativity.</t>
  </si>
  <si>
    <t>['TM1_1', 'P4_1', 'B1_1', 'R3_0']</t>
  </si>
  <si>
    <t>This song has a duration of [T1M213] seconds and its pitch range is within [R1A2N3G4E5] [oc0ta1ve2s3]. The music consists of [[N01U12M23_34B45A56R67S78]8 b9ar0s1], with a very mellow rhythm.</t>
  </si>
  <si>
    <t>['P4_1', 'B1_1', 'R3_2']</t>
  </si>
  <si>
    <t>The musical piece being referred to showcases a pitch range within [R1A2N3G4E5] [oc0ta1ve2s3] and has a duration of [[N01U12M23_34B45A56R67S78]8 b9ar0s1]. Additionally, the rhythm of this song is neither too fast nor too slow, providing a balanced [te0mp1o2] that complements the pitch range and overall composition of the piece.</t>
  </si>
  <si>
    <t>['T1_0', 'TM1_1', 'I1_0']</t>
  </si>
  <si>
    <t>This track is [T1M213] seconds in length and moves quickly. Despite its speed, you won't hear any [I1N2S3T4R5U6M7E8N9T0S1] in this song.</t>
  </si>
  <si>
    <t>This song has a duration of [T1M213] seconds and features a rhythm that is neither too fast nor too slow. Additionally, its [ti0me1 s2ig3na4tu5re6] is not commonly used, adding a unique quality to the piece.</t>
  </si>
  <si>
    <t>This music is composed in the [[K01E12Y23]3 k4ey5] and has a moderate beat. Its pitch range is within [R1A2N3G4E5] [oc0ta1ve2s3] and the track is [T1M213] seconds long. [I1N2S3T4R5U6M7E8N9T0S1] should be included in the music, which has a [ti0me1 s2ig3na4tu5re6 o7f 8[T91I02M13E24_35S46I57G68N79A80T91U02R13E24]3]. Although the music is low-[te0mp1o2], it is filled with [E1M2O3T4I5O6N7].</t>
  </si>
  <si>
    <t>This music offers a diverse and dynamic listening experience, enriched by [I1N2S3T4R5U6M7E8N9T0S1], with a pitch range spanning [R1A2N3G4E5] [oc0ta1ve2s3].</t>
  </si>
  <si>
    <t>The powerful rhythm in this music, which is given its sound through instruments, radiates intense emotion. The combination of the instruments and the rhythm creates a powerful and captivating experience that deeply resonates with the listener. Whether it's the beat of the drums, the strumming of a guitar, or the melody of a piano, the music transports the listener to a different emotional state, evoking a range of feelings and emotions that can be both exhilarating and cathartic. The music becomes more than just a collection of sounds and becomes a powerful medium for expression and connection.</t>
  </si>
  <si>
    <t>['K1_1', 'TM1_1', 'TS1_o', 'T1_1', 'S4_1']</t>
  </si>
  <si>
    <t>This music's use of [[K01E12Y23]3 k4ey5] creates a distinct atmosphere with a duration of [T1M213] seconds. Additionally, its [ti0me1 s2ig3na4tu5re6] deviates from the norm [T1I2M3E4_5S6I7G8N9A0T1U2R3E4], while maintaining a slow [te0mp1o2]. Overall, the song is a classic representation of [G1E2N3R4E5] music.</t>
  </si>
  <si>
    <t>['TM1_1', 'R3_2', 'I1_1', 'T1_2', 'S4_0']</t>
  </si>
  <si>
    <t>The length of the track is [T1M213] seconds and the song moves at a moderate speed. The beat is also moderate and easy to follow, while the music is enriched by [I1N2S3T4R5U6M7E8N9T0S1]. However, the song does not conform to the usual standards of [G1E2N3R4E5] genre.</t>
  </si>
  <si>
    <t>['K1_1', 'T1_0', 'R3_1', 'S4_1']</t>
  </si>
  <si>
    <t>This music is composed in the [[K01E12Y23]3 k4ey5] and moves at a rapid rate with a very fast-paced [te0mp1o2]. The song's style is reflective of [G1E2N3R4E5] musical traditions.</t>
  </si>
  <si>
    <t>['TS1_1', 'K1_1', 'S4_0', 'I1_1']</t>
  </si>
  <si>
    <t>The meter of the music is characterized by its [T1I2M3E4_5S6I7G8N9A0T1U2R3E4]. The captivating and memorable experience of this music is achieved by the choice of [[K01E12Y23]3 k4ey5]. Despite belonging to the [G1E2N3R4E5] style, the song stands out from the norm due to its unique sound. The use of [I1N2S3T4R5U6M7E8N9T0S1] plays a vital role in creating the music's overall atmosphere and feel.</t>
  </si>
  <si>
    <t>The compact pitch range of [R1A2N3G4E5] [oc0ta1ve2s3] can have a significant impact on the overall musical performance, making it more focused and impactful. By limiting the range of notes that can be played or sung, the musician is forced to be more intentional in their choices and can create a more cohesive and expressive musical experience. This approach is particularly effective in genres such as jazz or blues, where the use of a limited range can be used to create tension and release, and draw attention to the subtle nuances of the performer's phrasing and expression. Overall, the use of a compact pitch range can be a powerful tool for any musician looking to create a memorable and engaging performance.</t>
  </si>
  <si>
    <t>With a pitch range spanning [R1A2N3G4E5] [oc0ta1ve2s3], this music offers a diverse and dynamic listening experience. Its choice of [[K01E12Y23]3 k4ey5] results in a captivating and memorable experience, accompanied by a moderate beat and a duration of [T1M213] seconds. Various [I1N2S3T4R5U6M7E8N9T0S1] are utilized in the musical performance, while the [ti0me1 s2ig3na4tu5re6] of the music is [T1I2M3E4_5S6I7G8N9A0T1U2R3E4]. This high-speed composition effectively conveys [E1M2O3T4I5O6N7].</t>
  </si>
  <si>
    <t>['P4_1', 'K1_1', 'TM1_1', 'R3_2', 'I1_0', 'TS1_1', 'T1_0', 'S4_1']</t>
  </si>
  <si>
    <t>The musical piece employs a specific pitch range of [R1A2N3G4E5] [oc0ta1ve2s3], which creates a cohesive and unified sound. Additionally, the use of [[K01E12Y23]3 k4ey5] enriches the sonic palette and adds dynamics to the music. The song has a duration of [T1M213] seconds and features a comfortably moderate rhythm. Interestingly, the absence of [I1N2S3T4R5U6M7E8N9T0S1] creates a unique sonic texture. The meter of the music is [T1I2M3E4_5S6I7G8N9A0T1U2R3E4], and it is played quickly. The song's style is firmly rooted in the traditions of [G1E2N3R4E5] music, resulting in a captivating and well-crafted piece.</t>
  </si>
  <si>
    <t>The pitch range of [R1A2N3G4E5] [oc0ta1ve2s3] adds a distinctive character to the music, emphasizing its emotional depth, while the [[K01E12Y23]3 k4ey5] adds a unique flavor. The song, [T1M213] seconds in length, has a very upbeat [te0mp1o2], and [I1N2S3T4R5U6M7E8N9T0S1] are not a part of the instrumentation. With a [ti0me1 s2ig3na4tu5re6 o7f 8[T91I02M13E24_35S46I57G68N79A80T91U02R13E24]3], this sluggish music expresses [E1M2O3T4I5O6N7].</t>
  </si>
  <si>
    <t>['K1_1', 'P4_1', 'T1_0', 'S4_0']</t>
  </si>
  <si>
    <t>With its use of the [[K01E12Y23]3 k4ey5], this music conveys a unique and resonant sound. The music's pitch range is limited to [R1A2N3G4E5] [oc0ta1ve2s3], which allows for a greater emphasis on the nuances of tone and phrasing. Despite having a quick beat, the song does not possess the defining characteristics of the [G1E2N3R4E5] style.</t>
  </si>
  <si>
    <t>['K1_1', 'S4_1', 'TS1_o']</t>
  </si>
  <si>
    <t>The music in question is a quintessential example of the [G1E2N3R4E5] genre. Its choice of [[K01E12Y23]3 k4ey5] creates a captivating and memorable experience for the listener. However, what sets this music apart from others in the genre is the [ti0me1 s2ig3na4tu5re6] chosen for the song, which is not a common one: [T1I2M3E4_5S6I7G8N9A0T1U2R3E4]. Together, these musical elements create a unique and unforgettable piece that showcases the creativity and skill of the composer.</t>
  </si>
  <si>
    <t>['K1_1', 'R3_2', 'TS1_1', 'T1_1', 'S4_1']</t>
  </si>
  <si>
    <t>The use of the [[K01E12Y23]3 k4ey5] in this music creates a distinct atmosphere, while the [te0mp1o2] of the song is slow and not too fast or too slow. Additionally, the music follows a [T1I2M3E4_5S6I7G8N9A0T1U2R3E4] meter, making it a prime example of the [G1E2N3R4E5] style. Overall, the combination of these elements results in a unique and captivating musical experience.</t>
  </si>
  <si>
    <t>This music's pitch range of [R1A2N3G4E5] [oc0ta1ve2s3] offers a unique and memorable listening experience, while the [[K01E12Y23]3 k4ey5] gives it a special emotional quality. With a duration of [T1M213] seconds, the song's moderate and consistent rhythm sets the foundation for its composition. The addition of [I1N2S3T4R5U6M7E8N9T0S1] further enhances the musical arrangement. Notably, this song features a [ti0me1 s2ig3na4tu5re6] that is not commonly found, adding to its distinctiveness. With a slow rhythm, the music is steeped in the traditions of [G1E2N3R4E5] style, creating a rich and immersive experience.</t>
  </si>
  <si>
    <t>['R3_1', 'TS1_o', 'I1_1', 'T1_1', 'S4_0']</t>
  </si>
  <si>
    <t>The rhythm in this song is very dynamic, and the song's [ti0me1 s2ig3na4tu5re6] is out of the norm. [T1I2M3E4_5S6I7G8N9A0T1U2R3E4] [I1N2S3T4R5U6M7E8N9T0S1] should be included in the music, which is played at a leisurely pace. Despite its leisurely pace, the song's sound is not heavily influenced by the conventions of [G1E2N3R4E5] genre, resulting in a unique and refreshing listening experience.</t>
  </si>
  <si>
    <t>['S4_1', 'TM1_1', 'R3_2', 'TS1_1']</t>
  </si>
  <si>
    <t>This song is a true representation of the [G1E2N3R4E5] genre, with a track that lasts for [T1M213] seconds. It features a steady and moderate rhythm, accompanied by a [ti0me1 s2ig3na4tu5re6 o7f 8[T91I02M13E24_35S46I57G68N79A80T91U02R13E24]3].</t>
  </si>
  <si>
    <t>The pitch range of [R1A2N3G4E5] [oc0ta1ve2s3] in combination with the use of [I1N2S3T4R5U6M7E8N9T0S1] adds a distinctive character to the music, emphasizing its emotional depth. The inclusion of these instruments is vital to the overall sound and feel of the music, as they play a significant role in shaping the tone and atmosphere of the piece. Together, the pitch range and instruments create a unique sonic landscape that enhances the emotional impact of the music, making it a vital component of the composition.</t>
  </si>
  <si>
    <t>['P4_1', 'K1_1', 'TM1_1', 'R3_1', 'I1_1', 'TS1_o', 'T1_1', 'S4_1']</t>
  </si>
  <si>
    <t>The music's limited pitch range of [R1A2N3G4E5] [oc0ta1ve2s3] allows for a greater emphasis on the nuances of tone and phrasing, while the [[K01E12Y23]3 k4ey5] gives this music a special emotional quality. With a running time of [T1M213] seconds, this song captivates with its highly intense rhythm. [I1N2S3T4R5U6M7E8N9T0S1] are utilized in the musical performance, complementing the unique [ti0me1 s2ig3na4tu5re6 o7f 8[T91I02M13E24_35S46I57G68N79A80T91U02R13E24]3]. Played at a leisurely pace, this music falls squarely within the [G1E2N3R4E5] genre, creating a captivating and immersive musical experience.</t>
  </si>
  <si>
    <t>The musical piece showcases a pitch range within [R1A2N3G4E5] [oc0ta1ve2s3] and uses the [[K01E12Y23]3 k4ey5] to create a distinct atmosphere. With a duration of [T1M213] seconds, the song maintains a moderate beat that is neither too fast nor too slow. It stands out for its absence of [I1N2S3T4R5U6M7E8N9T0S1], while adhering to the [T1I2M3E4_5S6I7G8N9A0T1U2R3E4] meter. Played at a slow [te0mp1o2], the music is filled with [E1M2O3T4I5O6N7].</t>
  </si>
  <si>
    <t xml:space="preserve">
In this song, instruments are not a part of the instrumentation.</t>
  </si>
  <si>
    <t>The musical piece employs a specific pitch range spanning [R1A2N3G4E5] [oc0ta1ve2s3] to create a cohesive and unified sound. The use of the [[K01E12Y23]3 k4ey5] further adds to the richness and dynamic sonic palette of the music. Additionally, the rhythm in the song is gentle and easy, completing the overall harmonious and relaxing mood of the piece.</t>
  </si>
  <si>
    <t>The music has a pitch range that falls within [R1A2N3G4E5] [oc0ta1ve2s3] and it follows a [T1I2M3E4_5S6I7G8N9A0T1U2R3E4] meter.</t>
  </si>
  <si>
    <t>['B1_1', 'R3_0', 'I1_0']</t>
  </si>
  <si>
    <t>The song, which progresses over [[N01U12M23_34B45A56R67S78]8 b9ar0s1], has a very peaceful beat. Interestingly, the composition of this song does not involve the use of any instruments. Despite the lack of instruments, the song manages to create a serene atmosphere through its simple yet effective composition.</t>
  </si>
  <si>
    <t>The music's use of [[K01E12Y23]3 k4ey5] creates a rich and dynamic sonic palette that expresses [E1M2O3T4I5O6N7]. The music is brought to life through the use of [I1N2S3T4R5U6M7E8N9T0S1], which add depth and texture to the composition. Together, these elements work in harmony to create a powerful and evocative musical experience that resonates with the listener on a deep and emotional level. Whether it's the soaring melodies, the intricate harmonies, or the driving rhythms, this music has the ability to transport the listener to another world, one where they can lose themselves in the beauty and complexity of the sound.</t>
  </si>
  <si>
    <t>The compact pitch range of [R1A2N3G4E5] [oc0ta1ve2s3] results in a focused and impactful musical performance composed in the [[K01E12Y23]3 k4ey5]. Lasting [T1M213] seconds, this song's rhythm is highly vigorous, with [I1N2S3T4R5U6M7E8N9T0S1] playing an important role. Featuring an unconventional [ti0me1 s2ig3na4tu5re6 o7f 8[T91I02M13E24_35S46I57G68N79A80T91U02R13E24]3], the music is played at a slow [te0mp1o2], breaking away from the typical patterns of the [G1E2N3R4E5] genre.</t>
  </si>
  <si>
    <t>The [R1A2N3G4E5]-[oc0ta1ve2] pitch range used in this [K1E2Y3]-[ke0y1] music creates a focused and impactful performance that's [T1M213] seconds long. Despite its laid-back [te0mp1o2], the instrumentation doesn't include [I1N2S3T4R5U6M7E8N9T0S1], and the [ti0me1 s2ig3na4tu5re6] [T1I2M3E4_5S6I7G8N9A0T1U2R3E4] is out of the norm. This sluggish music is imbued with [E1M2O3T4I5O6N7], contributing to its unique and resonant sound.</t>
  </si>
  <si>
    <t>The musical piece is [T1M213]-second-long and showcases a pitch range within [R1A2N3G4E5] [oc0ta1ve2s3]. The use of [[K01E12Y23]3 k4ey5] adds a unique flavor to the music, which is imbued with [E1M2O3T4I5O6N7]. The beat of the song is moderate, and the pace is also moderate. The composer has deliberately excluded [I1N2S3T4R5U6M7E8N9T0S1] from the composition, and the song does not conform to a common [ti0me1 s2ig3na4tu5re6] [T1I2M3E4_5S6I7G8N9A0T1U2R3E4]. Overall, this musical piece creates a distinct sound that is both emotionally engaging and technically complex.</t>
  </si>
  <si>
    <t>['EM1_1', 'R3_2', 'TS1_1']</t>
  </si>
  <si>
    <t>The music in question is characterized by a distinct emotion. Additionally, this particular song features a calm and moderate rhythm that complements the overall emotional tone. The [ti0me1 s2ig3na4tu5re6] of the piece is [T1I2M3E4_5S6I7G8N9A0T1U2R3E4], further contributing to the overall mood of the music.</t>
  </si>
  <si>
    <t>['P4_1', 'S4_1', 'R3_1', 'I1_1']</t>
  </si>
  <si>
    <t>This song has a pitch range within [R1A2N3G4E5] [oc0ta1ve2s3] and reflects [G1E2N3R4E5] musical traditions. Its [te0mp1o2] is highly intense, and the music should prominently feature [I1N2S3T4R5U6M7E8N9T0S1].</t>
  </si>
  <si>
    <t>This music offers a unique and memorable listening experience with its pitch range of [R1A2N3G4E5] [oc0ta1ve2s3]. Its use of [[K01E12Y23]3 k4ey5] creates a rich and dynamic sonic palette. The song plays for [T1M213] seconds and has a moderate beat. Notably absent in this song are [I1N2S3T4R5U6M7E8N9T0S1]. Additionally, it employs an uncommon [ti0me1 s2ig3na4tu5re6 o7f 8[T91I02M13E24_35S46I57G68N79A80T91U02R13E24]3]. Played at a medium pace, the music evokes a [E1M2O3T4I5O6N7] feeling.</t>
  </si>
  <si>
    <t>['I4_0', 'P4_1', 'B1_1', 'R3_0']</t>
  </si>
  <si>
    <t>The melody track for this song is intentionally free of any instruments. Instead, the pitch range of [R1A2N3G4E5] [oc0ta1ve2s3] is used to create a distinctive character that emphasizes the emotional depth of the music. The song consists of [[N01U12M23_34B45A56R67S78]8 b9ar0s1] in total, and the beat is very calming and soothing. Together, these elements create a unique and emotionally rich musical experience that is sure to captivate listeners.</t>
  </si>
  <si>
    <t>The music's limited pitch range of [R1A2N3G4E5] [oc0ta1ve2s3] allows for a greater emphasis on the nuances of tone and phrasing, while the [[K01E12Y23]3 k4ey5] adds a unique flavor to this music. With a running time of [T1M213] seconds and a moderate [te0mp1o2], this song's arrangement intentionally omits the use of [I1N2S3T4R5U6M7E8N9T0S1], highlighting a distinct approach. With a [ti0me1 s2ig3na4tu5re6 o7f 8[T91I02M13E24_35S46I57G68N79A80T91U02R13E24]3], the song is performed at a leisurely pace, embodying the conventions of [G1E2N3R4E5] style and immersing the listener in its captivating sound.</t>
  </si>
  <si>
    <t>['P4_1', 'K1_1', 'R3_1', 'TS1_o', 'I1_0', 'T1_2', 'B1_1']</t>
  </si>
  <si>
    <t>The use of a specific pitch range of [R1A2N3G4E5] [oc0ta1ve2s3] creates a cohesive and unified sound throughout the musical piece, while the music's use of [[K01E12Y23]3 k4ey5] creates a rich and dynamic sonic palette. The rhythm in this song is really lively, and the [ti0me1 s2ig3na4tu5re6] of this song is not regular [T1I2M3E4_5S6I7G8N9A0T1U2R3E4]. Furthermore, this song's arrangement has omitted the use of [I1N2S3T4R5U6M7E8N9T0S1], resulting in a unique texture. The song is performed at a moderate speed and its length is determined by [[N01U12M23_34B45A56R67S78]8 b9ar0s1].</t>
  </si>
  <si>
    <t>['P4_1', 'K1_1', 'TM1_1', 'TS1_o', 'T1_2', 'EM1_1', 'B1_1']</t>
  </si>
  <si>
    <t>The music being discussed here offers a unique and memorable listening experience with its pitch range of [R1A2N3G4E5] [oc0ta1ve2s3]. The use of [[K01E12Y23]3 k4ey5] gives the music a special emotional quality that is further enhanced by its moderate [te0mp1o2]. The song has a duration of [T1M213] seconds and is composed of [[N01U12M23_34B45A56R67S78]8 b9ar0s1]. Although the [ti0me1 s2ig3na4tu5re6] featured in this song is not conventional, it does not detract from the overall emotional impact conveyed by the music. Speaking of which, the music conveys [E1M2O3T4I5O6N7] to the listener, making it a truly engaging piece of art.</t>
  </si>
  <si>
    <t>['B1_1', 'R3_1']</t>
  </si>
  <si>
    <t>The song structure of this electrifying piece is made up of [[N01U12M23_34B45A56R67S78]8 b9ar0s1]. From start to finish, the rhythm is truly captivating and engaging, making it impossible not to feel the beat. Whether you're listening to the song or dancing along, the carefully crafted structure and dynamic rhythm come together to create a truly unforgettable musical experience.</t>
  </si>
  <si>
    <t>['I4_0', 'T1_2', 'B1_1', 'I1_1']</t>
  </si>
  <si>
    <t>The melody track for this song is crafted without the use of a specific instrument. The song's pace is set at a moderate [te0mp1o2], and you can count [[N01U12M23_34B45A56R67S78]8 b9ar0s1] in it. However, the music comes to life through the use of various instruments. These instruments work together to create a vibrant and dynamic sound that complements the melody and enhances the overall listening experience.</t>
  </si>
  <si>
    <t xml:space="preserve">
The use of [[K01E12Y23]3 k4ey5] in this music creates a rich and dynamic sonic palette.</t>
  </si>
  <si>
    <t>['T1_0', 'P4_1', 'K1_1', 'TM1_1']</t>
  </si>
  <si>
    <t>This song has a rapid [te0mp1o2] and features a limited pitch range of [R1A2N3G4E5] [oc0ta1ve2s3], which allows for a greater emphasis on the nuances of tone and phrasing. Additionally, the use of [[K01E12Y23]3 k4ey5] creates a rich and dynamic sonic palette. The song has a runtime of [T1M213] seconds, offering a brief yet intense listening experience that showcases the skillful musicianship of its performers.</t>
  </si>
  <si>
    <t>The [ti0me1 s2ig3na4tu5re6 o7f 8[T91I02M13E24_35S46I57G68N79A80T91U02R13E24]3] is used in the music. This [ti0me1 s2ig3na4tu5re6] indicates the number of beats in each measure and the value of each beat. It helps to establish the rhythm and structure of the music, providing a framework for the musicians to follow. The [ti0me1 s2ig3na4tu5re6] is an essential component of music notation, and it allows performers to coordinate their playing and create a cohesive and harmonious sound. Whether it's a simple or complex [ti0me1 s2ig3na4tu5re6], understanding and following it is crucial for musicians to deliver a great performance and make the music come alive.</t>
  </si>
  <si>
    <t>['P4_1', 'T1_2', 'S4_1', 'TS1_1']</t>
  </si>
  <si>
    <t>This [G1E2N3R4E5]-style song offers a unique and memorable listening experience with its pitch range of [R1A2N3G4E5] [oc0ta1ve2s3]. Moving at a moderate pace and following a [T1I2M3E4_5S6I7G8N9A0T1U2R3E4] meter, the music embodies the signature characteristics of the genre.</t>
  </si>
  <si>
    <t>['P4_1', 'R3_0', 'S4_0']</t>
  </si>
  <si>
    <t>The music in this song has a limited pitch range of [R1A2N3G4E5] [oc0ta1ve2s3], which allows for a greater emphasis on the nuances of tone and phrasing. Additionally, the rhythm is very gentle and relaxing, contributing to the overall calming nature of the piece. Interestingly, the sound of the song is not heavily influenced by the conventions of any particular genre, giving it a unique and distinctive character.</t>
  </si>
  <si>
    <t>The music's limited pitch range of [R1A2N3G4E5] [oc0ta1ve2s3] allows for a greater emphasis on the nuances of tone and phrasing, while the [[K01E12Y23]3 k4ey5] provides a powerful and memorable sound. The song, which is [T1M213] seconds long, features a lulling beat and no [I1N2S3T4R5U6M7E8N9T0S1]. It has a [ti0me1 s2ig3na4tu5re6 o7f 8[T91I02M13E24_35S46I57G68N79A80T91U02R13E24]3] and is played at a fast [te0mp1o2], conveying a sense of [E1M2O3T4I5O6N7]. Overall, the music's focus on tone and phrasing, combined with its distinctive [ke0y1] and lack of instruments, creates a powerful emotional impact that is heightened by the [te0mp1o2] and [ti0me1 s2ig3na4tu5re6].</t>
  </si>
  <si>
    <t>The [ti0me1 s2ig3na4tu5re6] chosen for this song is not common, while the [te0mp1o2] falls within the middle range. As for the instrumentation, [I1N2S3T4R5U6M7E8N9T0S1] are not included in this piece.</t>
  </si>
  <si>
    <t>This song's use of the [[K01E12Y23]3 k4ey5] creates a distinct atmosphere that sets it apart from the typical [G1E2N3R4E5] sound.</t>
  </si>
  <si>
    <t>['P4_1', 'T1_1', 'R3_2']</t>
  </si>
  <si>
    <t>The music in question has a limited pitch range of [R1A2N3G4E5] [oc0ta1ve2s3], which allows for a greater emphasis on the nuances of tone and phrasing. The [te0mp1o2] of the music is moderate, but it moves at a slow rate, giving listeners the opportunity to fully appreciate and savor each note and musical element. Overall, this song offers a unique listening experience that is characterized by its attention to detail and deliberate pacing.</t>
  </si>
  <si>
    <t>The music's limited pitch range of [R1A2N3G4E5] [oc0ta1ve2s3] allows for a greater emphasis on the nuances of tone and phrasing, which results in a style similar to that of [A1R2T3I4S5T6]. This song is [T1M213] seconds long, providing enough time to showcase the intricate details of the melody within the constrained range. Overall, the limited pitch range of the music enhances the focus on the subtleties of expression, evoking a style reminiscent of [A1R2T3I4S5T6].</t>
  </si>
  <si>
    <t>This music offers a unique and memorable listening experience with its pitch range of [R1A2N3G4E5] [oc0ta1ve2s3]. The use of [[K01E12Y23]3 k4ey5] gives the music a special emotional quality that enhances the overall impact. With a runtime of [T1M213] seconds and a moderate speed, the rhythm of the song is well-balanced, neither too fast nor too slow. The musical performance employs [I1N2S3T4R5U6M7E8N9T0S1], and the [ti0me1 s2ig3na4tu5re6] of the music is [T1I2M3E4_5S6I7G8N9A0T1U2R3E4]. The song's [E1M2O3T4I5O6N7] nature is further accentuated by its length, which spans around [[N01U12M23_34B45A56R67S78]8 b9ar0s1]. Overall, this music is a well-crafted piece that showcases a harmonious blend of various musical elements.</t>
  </si>
  <si>
    <t>['TS1_o', 'I4_0', 'T1_2', 'I1_0']</t>
  </si>
  <si>
    <t>The [ti0me1 s2ig3na4tu5re6] of this song is not conventional, and the melody track doesn't incorporate the use of [I1N2S3T4R5U6M7E8N9T0]. Despite being of moderate speed, this song doesn't feature [I1N2S3T4R5U6M7E8N9T0S1].</t>
  </si>
  <si>
    <t>['K1_1', 'EM1_1', 'R3_2']</t>
  </si>
  <si>
    <t>The choice of [[K01E12Y23]3 k4ey5] in this music creates a captivating and memorable experience for the listener. The music itself projects a strong sense of [E1M2O3T4I5O6N7], which adds to its appeal. Additionally, the [te0mp1o2] of the song is just right, further enhancing its overall effect. Combined, these elements come together to create a truly exceptional piece of music that is both enjoyable and emotionally resonant.</t>
  </si>
  <si>
    <t>This song in [[K01E12Y23]3 k4ey5] is rooted in the conventions of [G1E2N3R4E5] music and features a compact pitch range of [R1A2N3G4E5] [oc0ta1ve2s3], resulting in a focused and impactful musical performance. With a runtime of [T1M213] seconds and a slow [te0mp1o2], the song's meter is [T1I2M3E4_5S6I7G8N9A0T1U2R3E4]. Interestingly, this song opts not to incorporate [I1N2S3T4R5U6M7E8N9T0S1], adding a unique flavor to the music.</t>
  </si>
  <si>
    <t>['S2_1', 'R3_2', 'I1_0']</t>
  </si>
  <si>
    <t>The music in this song is influenced by [A1R2T3I4S5T6] and features a [te0mp1o2] that is just right. However, you won't hear any [I1N2S3T4R5U6M7E8N9T0S1] in it.</t>
  </si>
  <si>
    <t>['P4_1', 'K1_1', 'TM1_1', 'R3_0', 'TS1_o', 'T1_2', 'S4_0', 'S2_1']</t>
  </si>
  <si>
    <t>This music's pitch range of [R1A2N3G4E5] [oc0ta1ve2s3] offers a unique and memorable listening experience, while the [[K01E12Y23]3 k4ey5] adds a unique flavor. The song plays for [T1M213] seconds with a tranquil rhythm, accompanied by an unconventional [ti0me1 s2ig3na4tu5re6 o7f 8[T91I02M13E24_35S46I57G68N79A80T91U02R13E24]3]. It is performed at a moderate pace and is not heavily influenced by the conventions of the [G1E2N3R4E5] genre. Overall, the music reflects [A1R2T3I4S5T6]'s distinct style.</t>
  </si>
  <si>
    <t>This song is characterized by a [T1I2M3E4_5S6I7G8N9A0T1U2R3E4] meter and consists of [[N01U12M23_34B45A56R67S78]8 b9ar0s1]. Its length is [T1M213] seconds, making it a concise piece of music with a clearly defined structure. The use of a specific [ti0me1 s2ig3na4tu5re6] and bar count helps to create a sense of rhythm and pacing in the song, contributing to its overall feel and impact. Whether it's a fast-paced, energetic tune or a slower, more contemplative piece, the use of these musical elements can greatly influence the listener's experience.</t>
  </si>
  <si>
    <t>['P4_1', 'R3_2', 'TS1_1', 'I1_0', 'T1_1', 'S4_1']</t>
  </si>
  <si>
    <t>With a pitch range spanning [R1A2N3G4E5] [oc0ta1ve2s3], this music offers a diverse and dynamic listening experience with comfortably moderate rhythm in [T1I2M3E4_5S6I7G8N9A0T1U2R3E4]. Notably absent are [I1N2S3T4R5U6M7E8N9T0S1], creating a slow-paced composition firmly rooted in the traditions of [G1E2N3R4E5] music.</t>
  </si>
  <si>
    <t>['P4_1', 'K1_1', 'TM1_1', 'R3_1', 'TS1_o', 'I1_1', 'S4_0']</t>
  </si>
  <si>
    <t>This music offers a unique and memorable listening experience with its pitch range of [R1A2N3G4E5] [oc0ta1ve2s3] and the rich and dynamic sonic palette created by its use of [[K01E12Y23]3 k4ey5]. With a runtime of [T1M213] seconds, the song captivates listeners with its incredibly powerful rhythm and employs an uncommon [ti0me1 s2ig3na4tu5re6 o7f 8[T91I02M13E24_35S46I57G68N79A80T91U02R13E24]3]. The music is brought to life through the use of [I1N2S3T4R5U6M7E8N9T0S1], while deviating from the classic features of the [G1E2N3R4E5] sound.</t>
  </si>
  <si>
    <t>The song features a moderate pace and a highly dynamic rhythm. The combination of these two elements creates a unique musical experience that can be enjoyed by listeners of various tastes and preferences. The moderate pace allows the song to maintain a steady and consistent flow, while the dynamic rhythm adds excitement and variation to keep the listener engaged throughout the duration of the piece. Overall, the song's combination of a moderate pace and dynamic rhythm showcases the versatility and creativity of the artist behind the music.</t>
  </si>
  <si>
    <t>['P4_1', 'K1_1', 'TM1_1', 'R3_2', 'I1_1', 'TS1_o', 'T1_2', 'S4_0']</t>
  </si>
  <si>
    <t>This music offers a unique and memorable listening experience with its pitch range of [R1A2N3G4E5] [oc0ta1ve2s3]. It conveys a unique and resonant sound through its use of [[K01E12Y23]3 k4ey5]. The track is [T1M213] seconds long and has a [te0mp1o2] that is just right. The musical performance employs [I1N2S3T4R5U6M7E8N9T0S1], while the [ti0me1 s2ig3na4tu5re6] used in this song is unusual [T1I2M3E4_5S6I7G8N9A0T1U2R3E4]. With a moderate [te0mp1o2], this music deviates from the typical [G1E2N3R4E5] style.</t>
  </si>
  <si>
    <t>The music radiates [E1M2O3T4I5O6N7].</t>
  </si>
  <si>
    <t>['S4_0', 'B1_1', 'TM1_1', 'TS1_1']</t>
  </si>
  <si>
    <t>The song is comprised of [[N01U12M23_34B45A56R67S78]8 b9ar0s1] and follows a [T1I2M3E4_5S6I7G8N9A0T1U2R3E4] meter. However, it is not easily recognizable as [G1E2N3R4E5] style. The running time of the song is [T1M213] seconds.</t>
  </si>
  <si>
    <t>['P4_1', 'K1_1', 'TM1_1', 'R3_0', 'I1_1', 'TS1_o', 'T1_0', 'S4_1', 'B1_1']</t>
  </si>
  <si>
    <t>The music being described offers a unique and memorable listening experience, with a pitch range of [R1A2N3G4E5] [oc0ta1ve2s3] and a powerful and memorable sound in the [[K01E12Y23]3 k4ey5]. The song's playtime is [T1M213] seconds, and its [te0mp1o2] is very soft and smooth. The musical performance employs [I1N2S3T4R5U6M7E8N9T0S1] and has a [ti0me1 s2ig3na4tu5re6] that is unique at [T1I2M3E4_5S6I7G8N9A0T1U2R3E4]. With a quick beat and progression through [[N01U12M23_34B45A56R67S78]8 b9ar0s1], the music is evocative of the classic [G1E2N3R4E5] sound, making for a dynamic and engaging listening experience.</t>
  </si>
  <si>
    <t>The [ke0y1] used in this music gives it a special emotional quality that sets it apart. The song's length is [T1M213] seconds, providing enough time for the listener to fully immerse themselves in the piece. To bring out the intended mood, the music should feature [I1N2S3T4R5U6M7E8N9T0S1], which will add depth and richness to the overall sound. By carefully selecting the [ke0y1], length, and instruments, the composer has created a powerful musical experience that will resonate with listeners.</t>
  </si>
  <si>
    <t>['TM1_1', 'R1_1', 'TS1_1', 'I1_1', 'T1_0']</t>
  </si>
  <si>
    <t>This song, with a length of [T1M213] seconds, features music that is easy to dance to and is based on a [[T01I12M23E34_45S56I67G78N89A90T01U12R23E34]4 t5im6e 7si8gn9at0ur1e2]. The incorporation of [I1N2S3T4R5U6M7E8N9T0S1] adds depth to the overall musical composition, while the quick pace at which it is played enhances the energetic atmosphere.</t>
  </si>
  <si>
    <t>The [G1E2N3R4E5] music in this song is characterized by a limited pitch range of [R1A2N3G4E5] [oc0ta1ve2s3], which allows for a greater emphasis on the nuances of tone and phrasing. The use of [I1N2S3T4R5U6M7E8N9T0S1] is vital to the music, while the [[K01E12Y23]3 k4ey5] adds a unique flavor. This song has a running time of [T1M213] seconds and is played at a moderate rate with an easy-going rhythm. The music is in [T1I2M3E4_5S6I7G8N9A0T1U2R3E4]. Overall, this song exemplifies the distinctive features of [G1E2N3R4E5] music, including its specific pitch range, instrumentation, and rhythmic characteristics.</t>
  </si>
  <si>
    <t>This song has a limited pitch range of [R1A2N3G4E5] [oc0ta1ve2s3], which allows for a greater emphasis on the nuances of tone and phrasing. It consists of roughly [[N01U12M23_34B45A56R67S78]8 b9ar0s1] and has a duration of [T1M213] seconds. [I1N2S3T4R5U6M7E8N9T0S1] are not featured in the song.</t>
  </si>
  <si>
    <t>['P4_1', 'EM1_1', 'R3_1', 'I1_1']</t>
  </si>
  <si>
    <t>A compact pitch range of [R1A2N3G4E5] [oc0ta1ve2s3] can produce a focused and impactful musical performance that can evoke [E1M2O3T4I5O6N7] emotions in the listeners. Adding to the emotional impact, the rhythm in this song is incredibly stimulating. To enhance the overall musical experience, it is recommended to include [I1N2S3T4R5U6M7E8N9T0S1] in the composition. By incorporating these elements, the resulting music can be a powerful and moving piece that resonates with the audience.</t>
  </si>
  <si>
    <t>The compact pitch range of [R1A2N3G4E5] [oc0ta1ve2s3] in this song results in a focused and impactful musical performance. The choice of [[K01E12Y23]3 k4ey5] adds to the captivating and memorable experience, which lasts for [T1M213] seconds. The calm and moderate rhythm of the song is not accompanied by [I1N2S3T4R5U6M7E8N9T0S1], and the music is based on a [[T01I12M23E34_45S56I67G78N89A90T01U12R23E34]4 t5im6e 7si8gn9at0ur1e2], which is performed quickly. Although the song does not exemplify the quintessential characteristics of [G1E2N3R4E5] style, its unique elements make it a distinct and compelling musical piece.</t>
  </si>
  <si>
    <t>This [T1M213]-second song features the [[K01E12Y23]3 k4ey5], creating a rich and dynamic sonic palette that blends with its calming and soothing beat. The combination of these musical elements makes for a unique listening experience, as the song delivers a sense of relaxation while also offering a complex and dynamic soundscape. Whether you're looking to unwind or simply appreciate the nuances of a well-crafted piece of music, this song has something for everyone.</t>
  </si>
  <si>
    <t>The music honors [A1R2T3I4S5T6]'s style and has a [ti0me1 s2ig3na4tu5re6 o7f 8[T91I02M13E24_35S46I57G68N79A80T91U02R13E24]3]. The incorporation of [A1R2T3I4S5T6]'s signature style into the music showcases a clear understanding and respect for their unique musical expression. Meanwhile, the [ti0me1 s2ig3na4tu5re6 o7f 8[T91I02M13E24_35S46I57G68N79A80T91U02R13E24]3] contributes to the overall rhythmic feel and structure of the music. Together, these elements create a cohesive and impressive musical composition that both pays tribute to [A1R2T3I4S5T6] and stands on its own as a noteworthy piece of music.</t>
  </si>
  <si>
    <t>['EM1_1', 'TM1_1', 'I1_0']</t>
  </si>
  <si>
    <t>This [T1M213]-second-long track is defined by [E1M2O3T4I5O6N7], with [I1N2S3T4R5U6M7E8N9T0S1] notably absent in the song.</t>
  </si>
  <si>
    <t>The musical performance employs [I1N2S3T4R5U6M7E8N9T0S1] and is played at a slow [te0mp1o2].</t>
  </si>
  <si>
    <t>['P4_1', 'T1_2', 'EM1_1', 'R3_1']</t>
  </si>
  <si>
    <t>The use of a specific pitch range spanning [R1A2N3G4E5] [oc0ta1ve2s3] contributes to the creation of a cohesive and unified sound throughout the musical piece. This, coupled with the balanced beat, results in a highly intense rhythm that evokes [E1M2O3T4I5O6N7] in the listener. Overall, the music conveys a strong and powerful feeling, making it a captivating and memorable piece.</t>
  </si>
  <si>
    <t>['P4_1', 'TM1_1', 'R3_2', 'I1_0', 'TS1_1', 'R1_1', 'T1_1', 'S4_1']</t>
  </si>
  <si>
    <t>This song, a prime representation of the [G1E2N3R4E5] style, features a [T1I2M3E4_5S6I7G8N9A0T1U2R3E4] meter and a slow [te0mp1o2]. Its pitch range is within [R1A2N3G4E5] [oc0ta1ve2s3], and it has a runtime of [T1M213] seconds. Devoid of [I1N2S3T4R5U6M7E8N9T0S1], the music is suitable for dancing, making it an ideal choice for those who enjoy a moderate [te0mp1o2].</t>
  </si>
  <si>
    <t>The [ti0me1 s2ig3na4tu5re6] of this music is [T1I2M3E4_5S6I7G8N9A0T1U2R3E4], and you won't find any [I1N2S3T4R5U6M7E8N9T0S1] in this song.</t>
  </si>
  <si>
    <t>With a pitch range spanning [R1A2N3G4E5] [oc0ta1ve2s3], this music offers a diverse and dynamic listening experience. The [[K01E12Y23]3 k4ey5] adds a unique flavor to this music, while the length of the track is [T1M213] seconds. The rhythm in this song is very easy on the ears, and [I1N2S3T4R5U6M7E8N9T0S1] are utilized in the musical performance. The music is in [T1I2M3E4_5S6I7G8N9A0T1U2R3E4] with a moderate [te0mp1o2], making it a quintessential example of the [G1E2N3R4E5] sound.</t>
  </si>
  <si>
    <t>In this musical piece, the pitch range is showcased within [R1A2N3G4E5] [oc0ta1ve2s3].</t>
  </si>
  <si>
    <t>['K1_1', 'EM1_1', 'TS1_o']</t>
  </si>
  <si>
    <t>This music is composed in the [[K01E12Y23]3 k4ey5] and is filled with [E1M2O3T4I5O6N7]. In addition, the song features an unconventional [ti0me1 s2ig3na4tu5re6 o7f 8[T91I02M13E24_35S46I57G68N79A80T91U02R13E24]3]. Together, these elements create a unique and emotionally powerful musical experience that sets it apart from other compositions. The use of an unconventional [ti0me1 s2ig3na4tu5re6] adds complexity and interest to the piece, while the choice of [ke0y1] and emotional expression infuses it with a particular mood or feeling that resonates with the listener. Whether you are a music enthusiast or just appreciate good music, this composition is sure to leave a lasting impression.</t>
  </si>
  <si>
    <t>This music's choice of [[K01E12Y23]3 k4ey5] results in a captivating and memorable experience with a compact pitch range of [R1A2N3G4E5] [oc0ta1ve2s3] that leads to a focused and impactful musical performance. The track runs for [T1M213] seconds and has a rhythm that is neither too fast nor too slow. The [I1N2S3T4R5U6M7E8N9T0S1] add to the musical composition, which uses an unusual [T1I2M3E4_5S6I7G8N9A0T1U2R3E4]. The song's fast rhythm, coupled with the unusual [ti0me1 s2ig3na4tu5re6], creates a unique musical experience that is characterized by [E1M2O3T4I5O6N7].</t>
  </si>
  <si>
    <t>['P4_1', 'K1_1', 'TS1_o', 'T1_2', 'B1_1']</t>
  </si>
  <si>
    <t>This music's pitch range of [R1A2N3G4E5] [oc0ta1ve2s3] offers a unique and memorable listening experience, while the [[K01E12Y23]3 k4ey5] gives it a special emotional quality. Additionally, the song features an unconventional [ti0me1 s2ig3na4tu5re6 o7f 8[T91I02M13E24_35S46I57G68N79A80T91U02R13E24]3] and is performed at a moderate speed. With [[N01U12M23_34B45A56R67S78]8 b9ar0s1] throughout the song, it presents a captivating musical journey.</t>
  </si>
  <si>
    <t>The pitch range of [R1A2N3G4E5] [oc0ta1ve2s3] adds a distinctive character to the music, emphasizing its emotional depth, while the use of [[K01E12Y23]3 k4ey5] creates a rich and dynamic sonic palette. With a running time of [T1M213] seconds, the song maintains a very meditative beat, notable for the absence of [I1N2S3T4R5U6M7E8N9T0S1]. It is based on a [[T01I12M23E34_45S56I67G78N89A90T01U12R23E34]4 t5im6e 7si8gn9at0ur1e2] and carries a moderately-paced [te0mp1o2], diverging from the typical features of [G1E2N3R4E5] style.</t>
  </si>
  <si>
    <t>['P4_1', 'R3_0', 'TS1_1', 'T1_1', 'EM1_1', 'B1_1']</t>
  </si>
  <si>
    <t>The compact pitch range of [R1A2N3G4E5] [oc0ta1ve2s3] results in a focused and impactful musical performance with a very smooth and relaxing beat. Based on a [[T01I12M23E34_45S56I67G78N89A90T01U12R23E34]4 t5im6e 7si8gn9at0ur1e2], this music is played at a leisurely pace and carries an [E1M2O3T4I5O6N7] nature throughout. It consists of [[N01U12M23_34B45A56R67S78]8 b9ar0s1].</t>
  </si>
  <si>
    <t>This music offers a diverse and dynamic listening experience with a pitch range spanning [R1A2N3G4E5] [oc0ta1ve2s3]. Its use of [[K01E12Y23]3 k4ey5] creates a distinct atmosphere while the [te0mp1o2] is very soothing and peaceful, without any presence of [I1N2S3T4R5U6M7E8N9T0S1]. The song's duration lasts [T1M213] seconds and its beat is balanced, despite the [ti0me1 s2ig3na4tu5re6] being out of the norm [T1I2M3E4_5S6I7G8N9A0T1U2R3E4]. The sound of this music is heavily influenced by [G1E2N3R4E5] style, making for a unique and memorable listening experience.</t>
  </si>
  <si>
    <t>['EM1_1', 'P4_1', 'TM1_1', 'I1_0']</t>
  </si>
  <si>
    <t>The music exudes [E1M2O3T4I5O6N7] and its limited pitch range of [R1A2N3G4E5] [oc0ta1ve2s3] allows for a greater focus on the subtleties of tone and phrasing. The song has a playtime of [T1M213] seconds, and [I1N2S3T4R5U6M7E8N9T0S1] are not included in its instrumentation.</t>
  </si>
  <si>
    <t>['P4_1', 'K1_1', 'TM1_1', 'R3_0', 'I1_0', 'TS1_o', 'T1_2', 'S4_1', 'B1_1']</t>
  </si>
  <si>
    <t>The music in this song falls squarely within the [G1E2N3R4E5] genre, and it is composed in the [[K01E12Y23]3 k4ey5] with a medium [te0mp1o2]. The pitch range of [R1A2N3G4E5] [oc0ta1ve2s3] adds a distinctive character to the music, emphasizing its emotional depth. Despite being devoid of [I1N2S3T4R5U6M7E8N9T0S1], this song has a very smooth and relaxing beat that runs for [T1M213] seconds and is around [[N01U12M23_34B45A56R67S78]8 b9ar0s1] long. Additionally, the [ti0me1 s2ig3na4tu5re6] employed in this song is uncommon [T1I2M3E4_5S6I7G8N9A0T1U2R3E4], which further sets it apart from other music in the same genre.</t>
  </si>
  <si>
    <t>The song's style is not rooted in the traditions of the classic [G1E2N3R4E5] genre, and the meter of the music is [T1I2M3E4_5S6I7G8N9A0T1U2R3E4]. Despite not adhering to the traditional style of [G1E2N3R4E5], the song maintains its own unique sound through its distinct meter.</t>
  </si>
  <si>
    <t>The [[T01I12M23E34_45S56I67G78N89A90T01U12R23E34]4 t5im6e 7si8gn9at0ur1e2] is a [ke0y1] element used in [E1M2O3T4I5O6N7]-inspired music, where the choice of [I1N2S3T4R5U6M7E8N9T0S1] plays a vital role in defining the overall sound. By incorporating the [[T01I12M23E34_45S56I67G78N89A90T01U12R23E34]4 t5im6e 7si8gn9at0ur1e2], the music is given a distinct rhythmic structure that contributes to its emotive qualities. Meanwhile, the careful selection and use of [I1N2S3T4R5U6M7E8N9T0S1] allows for the creation of a layered and nuanced sonic palette, further enhancing the emotional impact of the music. Ultimately, the combined use of the [[T01I12M23E34_45S56I67G78N89A90T01U12R23E34]4 t5im6e 7si8gn9at0ur1e2] and [I1N2S3T4R5U6M7E8N9T0S1] serves to create a powerful and evocative musical experience.</t>
  </si>
  <si>
    <t>The music in this track has a limited pitch range of [R1A2N3G4E5] [oc0ta1ve2s3], which allows for a greater emphasis on the nuances of tone and phrasing. Its use of [[K01E12Y23]3 k4ey5] gives it a unique and resonant sound, while the electrifying rhythm keeps the pace fast. At [T1M213] seconds in length, the song's arrangement has intentionally omitted the use of [I1N2S3T4R5U6M7E8N9T0S1], and its atypical [[T01I12M23E34_45S56I67G78N89A90T01U12R23E34]4 t5im6e 7si8gn9at0ur1e2] adds to its distinctive feel. The music is characterized by a strong sense of [E1M2O3T4I5O6N7], making for an engaging and memorable listening experience.</t>
  </si>
  <si>
    <t>['P4_1', 'K1_1', 'TM1_1', 'TS1_1', 'T1_1', 'S4_0']</t>
  </si>
  <si>
    <t>The use of a specific pitch range of [R1A2N3G4E5] [oc0ta1ve2s3] creates a cohesive and unified sound throughout the [T1M213]-second song. In addition, the [[K01E12Y23]3 k4ey5] gives this music a special emotional quality. With a [T1I2M3E4_5S6I7G8N9A0T1U2R3E4] meter and a gentle pace, the song defies easy classification within any specific [G1E2N3R4E5] style.</t>
  </si>
  <si>
    <t>This song is composed in the [[K01E12Y23]3 k4ey5] and has a length of [T1M213] seconds. Additionally, an uncommon [ti0me1 s2ig3na4tu5re6], [T1I2M3E4_5S6I7G8N9A0T1U2R3E4], is utilized in this composition.</t>
  </si>
  <si>
    <t>['K1_1', 'TM1_1', 'TS1_1', 'I1_1', 'B1_1']</t>
  </si>
  <si>
    <t>The choice of [[K01E12Y23]3 k4ey5] in this music creates a captivating and memorable experience that is complemented by the song's runtime of [T1M213] seconds. The [ti0me1 s2ig3na4tu5re6] of the music, [T1I2M3E4_5S6I7G8N9A0T1U2R3E4], adds to the overall rhythm and flow of the piece, while [I1N2S3T4R5U6M7E8N9T0S1] included in the arrangement add depth and texture to the sound. The song's composition comprises [[N01U12M23_34B45A56R67S78]8 b9ar0s1], providing a well-structured and cohesive musical journey for the listener.</t>
  </si>
  <si>
    <t>In this song, you can hear [[N01U12M23_34B45A56R67S78]8 b9ar0s1] with a tranquil and peaceful rhythm.</t>
  </si>
  <si>
    <t>The [R1A2N3G4E5]-[oc0ta1ve2] compact pitch range creates a focused and impactful musical performance in this [K1E2Y3]-[ke0y1] song that conveys a unique and resonant sound. Lasting [T1M213] seconds, the song has a leisurely pace with a beat that's neither too fast nor too slow, and the arrangement omits the use of [I1N2S3T4R5U6M7E8N9T0S1]. The [T1I2M3E4_5S6I7G8N9A0T1U2R3E4] meter adds to the distinctive feel of the music, which radiates [E1M2O3T4I5O6N7].</t>
  </si>
  <si>
    <t>To create this song, the music should feature [I1N2S3T4R5U6M7E8N9T0S1] and there are [[N01U12M23_34B45A56R67S78]8 b9ar0s1] in total. This information will help guide the composition and arrangement of the music to ensure that the desired length and instrumentation are achieved. By considering both the number of bars and the featured instruments, the song can be crafted to meet the desired musical style and structure. It's important to keep in mind the intended audience and purpose of the song, as these factors can also influence the musical decisions made during the composition process.</t>
  </si>
  <si>
    <t>['P4_1', 'TM1_1', 'I1_1', 'T1_0', 'EM1_1', 'B1_1']</t>
  </si>
  <si>
    <t>In creating a cohesive and unified sound throughout the musical piece, a specific pitch range of [R1A2N3G4E5] [oc0ta1ve2s3] is utilized. The sound of this music is given by the [I1N2S3T4R5U6M7E8N9T0S1] used, which also imbue it with [E1M2O3T4I5O6N7]. The music is characterized by its rapid [te0mp1o2], and the song itself is made up of [[N01U12M23_34B45A56R67S78]8 b9ar0s1]. With a duration of [T1M213] seconds, the music is a complete expression of its emotional content, conveyed through its carefully crafted musical elements.</t>
  </si>
  <si>
    <t>['TS1_1', 'S4_1', 'TM1_1', 'I1_0']</t>
  </si>
  <si>
    <t>This track is unmistakably [G1E2N3R4E5] in character and is in [T1I2M3E4_5S6I7G8N9A0T1U2R3E4]. Its length is [T1M213] seconds, and [I1N2S3T4R5U6M7E8N9T0S1] are not included in the instrumentation.</t>
  </si>
  <si>
    <t>['T1_2', 'B1_1', 'S4_1']</t>
  </si>
  <si>
    <t>This song is a perfect example of the [G1E2N3R4E5] sound with its moderate-speed [te0mp1o2] and approximately [[N01U12M23_34B45A56R67S78]8 b9ar0s1]. The music captures the essence of the genre and showcases its unique characteristics, making it a great representation of the style.</t>
  </si>
  <si>
    <t>['K1_1', 'R3_2', 'TS1_o', 'I1_1', 'T1_2', 'EM1_1']</t>
  </si>
  <si>
    <t>The unique and resonant sound of this music is conveyed through its use of the [[K01E12Y23]3 k4ey5]. The song has a steady and moderate rhythm, although its [ti0me1 s2ig3na4tu5re6] is not standard, marked by [T1I2M3E4_5S6I7G8N9A0T1U2R3E4]. The sound of the music is given by the use of [I1N2S3T4R5U6M7E8N9T0S1], and it is played at a balanced pace. Overall, the music evokes a strong sense of [E1M2O3T4I5O6N7] feeling.</t>
  </si>
  <si>
    <t>['P4_1', 'K1_1', 'TM1_1', 'R3_0', 'I1_1', 'S4_1', 'B1_1']</t>
  </si>
  <si>
    <t>The music's pitch range spans [R1A2N3G4E5] [oc0ta1ve2s3], contributing to its unique character and highlighting its emotional depth. The use of the [[K01E12Y23]3 k4ey5] also creates a distinct atmosphere. This tranquil and peaceful song lasts [T1M213] seconds and features [I1N2S3T4R5U6M7E8N9T0S1]. It is a prime example of the [G1E2N3R4E5] style, comprised of [[N01U12M23_34B45A56R67S78]8 b9ar0s1].</t>
  </si>
  <si>
    <t>['S4_1', 'I1_0']</t>
  </si>
  <si>
    <t>This song belongs to [G1E2N3R4E5] music and it is rooted in its conventions. However, [I1N2S3T4R5U6M7E8N9T0S1] are noticeably absent from this particular song.</t>
  </si>
  <si>
    <t>['P4_1', 'K1_1', 'TM1_1', 'R3_0', 'I1_0', 'TS1_1', 'S4_1', 'S2_0']</t>
  </si>
  <si>
    <t>This music offers a diverse and dynamic listening experience with a pitch range spanning [R1A2N3G4E5] [oc0ta1ve2s3]. Its choice of [[K01E12Y23]3 k4ey5] results in a captivating and memorable experience, despite the [te0mp1o2] being very laid-back. The duration of the track is [T1M213] seconds, and the arrangement omits the use of [I1N2S3T4R5U6M7E8N9T0S1]. The [ti0me1 s2ig3na4tu5re6] of the music is [T1I2M3E4_5S6I7G8N9A0T1U2R3E4], and its sound is heavily influenced by [G1E2N3R4E5] style. However, it should be noted that this music is not reflective of [A1R2T3I4S5T6]'s signature style.</t>
  </si>
  <si>
    <t>With a pitch range spanning [R1A2N3G4E5] [oc0ta1ve2s3], this music offers a diverse and dynamic listening experience, while its use of [[K01E12Y23]3 k4ey5] conveys a unique and resonant sound. Running for [T1M213] seconds, this track captivates with its highly intense rhythm and unconventional [ti0me1 s2ig3na4tu5re6 o7f 8[T91I02M13E24_35S46I57G68N79A80T91U02R13E24]3]. Free from the use of [I1N2S3T4R5U6M7E8N9T0S1], this song showcases a rapid [te0mp1o2] and is characterized by its [G1E2N3R4E5] sound.</t>
  </si>
  <si>
    <t>['TM1_1', 'B1_1', 'R3_0', 'TS1_o']</t>
  </si>
  <si>
    <t>This song has a playtime of [T1M213] seconds and progresses over [[N01U12M23_34B45A56R67S78]8 b9ar0s1] with a unique [ti0me1 s2ig3na4tu5re6]. The [te0mp1o2] in this song is very soft and smooth, adding to its overall distinctive character.</t>
  </si>
  <si>
    <t>['P4_1', 'K1_1', 'TM1_1', 'R1_1', 'I1_0', 'S4_0', 'B1_1']</t>
  </si>
  <si>
    <t>The musical piece has a pitch range within [R1A2N3G4E5] [oc0ta1ve2s3] and is in the [[K01E12Y23]3 k4ey5], providing a powerful and memorable sound. With a runtime of [T1M213] seconds, the lively rhythm of the song is perfect for dancing. The arrangement of this song intentionally omits the use of [I1N2S3T4R5U6M7E8N9T0S1], deviating from the typical sound of the [G1E2N3R4E5]. The music is comprised of [[N01U12M23_34B45A56R67S78]8 b9ar0s1], making for a unique and distinctive composition.</t>
  </si>
  <si>
    <t>['P4_1', 'K1_1', 'TM1_1', 'R3_2', 'TS1_1', 'I1_0', 'S4_0']</t>
  </si>
  <si>
    <t>With a pitch range spanning [R1A2N3G4E5] [oc0ta1ve2s3], this music offers a diverse and dynamic listening experience, while the [[K01E12Y23]3 k4ey5] adds a unique flavor. The length of this song is [T1M213] seconds, and its rhythm is neither too fast nor too slow. The [ti0me1 s2ig3na4tu5re6] of the music is [T1I2M3E4_5S6I7G8N9A0T1U2R3E4]. Interestingly, this song's arrangement has omitted the use of [I1N2S3T4R5U6M7E8N9T0S1], defying the conventions of the [G1E2N3R4E5] sound.</t>
  </si>
  <si>
    <t>['P4_1', 'K1_1', 'TS1_1', 'I1_0', 'S4_0', 'B1_1']</t>
  </si>
  <si>
    <t>The music in question possesses several distinct qualities that set it apart from classic examples of its genre. Firstly, the pitch range spans [R1A2N3G4E5] [oc0ta1ve2s3], which contributes significantly to the music's emotional depth and character. Additionally, the use of [[K01E12Y23]3 k4ey5] adds a unique flavor to the composition. The music follows a [T1I2M3E4_5S6I7G8N9A0T1U2R3E4] meter and does not incorporate [I1N2S3T4R5U6M7E8N9T0S1] into its instrumentation. Overall, this song deviates from the typical sound associated with its genre, and you can hear its [[N01U12M23_34B45A56R67S78]8 b9ar0s1] as evidence of its unique structure.</t>
  </si>
  <si>
    <t>['P4_1', 'TM1_1', 'I1_0', 'T1_0', 'S4_0']</t>
  </si>
  <si>
    <t>The musical performance of this song is focused and impactful due to its compact pitch range, spanning [R1A2N3G4E5] [oc0ta1ve2s3]. The song's playtime is [T1M213] seconds, and its composition does not incorporate the use of [I1N2S3T4R5U6M7E8N9T0S1]. The music is played at a quick pace and its style does not reflect the typical features of the [G1E2N3R4E5] genre.</t>
  </si>
  <si>
    <t>The [G1E2N3R4E5] music style is characterized by a distinctive pitch range spanning [R1A2N3G4E5] [oc0ta1ve2s3], which adds a unique character and emphasizes the emotional depth of the music. One prime representation of this genre is a song that features a fast and lively rhythm and showcases a musical performance using [I1N2S3T4R5U6M7E8N9T0S1]. Overall, the combination of pitch range, rhythm, and instrumentation contribute to the distinctive sound of this [G1E2N3R4E5] music.</t>
  </si>
  <si>
    <t>['P4_1', 'K1_1', 'TM1_1', 'R3_1', 'I1_0', 'TS1_1', 'T1_0', 'S4_1']</t>
  </si>
  <si>
    <t>The musical piece is composed in the [[K01E12Y23]3 k4ey5] and utilizes a specific pitch range of [R1A2N3G4E5] [oc0ta1ve2s3] to create a cohesive and unified sound throughout. This fast-paced track has a duration of [T1M213] seconds and notably lacks the presence of [I1N2S3T4R5U6M7E8N9T0S1]. The music follows a [T1I2M3E4_5S6I7G8N9A0T1U2R3E4] meter, exemplifying the [G1E2N3R4E5] genre with its quick [te0mp1o2]. Overall, this song serves as a prime example of how a specific pitch range and [ke0y1] can contribute to a cohesive and energetic musical experience, while the absence of certain instruments can create a unique sonic landscape within a given genre.</t>
  </si>
  <si>
    <t>['T1_1', 'EM1_1', 'R3_2']</t>
  </si>
  <si>
    <t>The slow rhythm of the song is accompanied by music that evokes a sense of [E1M2O3T4I5O6N7]. Despite its slow pace, the [te0mp1o2] of this song remains moderate, allowing the listener to fully immerse themselves in the emotional atmosphere created by the music.</t>
  </si>
  <si>
    <t>The music's medium [te0mp1o2] and limited pitch range of [R1A2N3G4E5] [oc0ta1ve2s3] work together to create a unique musical experience. The restricted pitch range allows for a greater focus on the subtleties of tone and phrasing, enabling the performer to express a wider range of emotions within a smaller range of notes. At the same time, the medium [te0mp1o2] sets a comfortable pace for the listener, allowing them to fully appreciate the intricacies of the performance. Together, these elements create a musical experience that is both expressive and accessible.</t>
  </si>
  <si>
    <t>['P4_1', 'S4_1']</t>
  </si>
  <si>
    <t>The song's sound is steeped in the conventions of [G1E2N3R4E5] style, and its pitch range is within [R1A2N3G4E5] [oc0ta1ve2s3].</t>
  </si>
  <si>
    <t>['P4_1', 'TM1_1', 'TS1_o', 'I1_0', 'T1_0', 'EM1_1']</t>
  </si>
  <si>
    <t>This music offers a diverse and dynamic listening experience with a pitch range spanning [R1A2N3G4E5] [oc0ta1ve2s3]. The song has a duration of [T1M213] seconds and utilizes an uncommon [ti0me1 s2ig3na4tu5re6 o7f 8[T91I02M13E24_35S46I57G68N79A80T91U02R13E24]3]. Interestingly, you won't hear any [I1N2S3T4R5U6M7E8N9T0S1] in this quickly performed song. Despite the lack of instruments, the music radiates [E1M2O3T4I5O6N7], making for a unique and powerful listening experience.</t>
  </si>
  <si>
    <t>The music offers a unique and memorable listening experience with its pitch range of [R1A2N3G4E5] [oc0ta1ve2s3]. It features the powerful and memorable sound of the [[K01E12Y23]3 k4ey5] and has a duration of [T1M213] seconds. The [ti0me1 s2ig3na4tu5re6] of the music is [T1I2M3E4_5S6I7G8N9A0T1U2R3E4], and it is performed at a moderate speed. Overall, this song provides a rich and captivating musical experience for listeners.</t>
  </si>
  <si>
    <t>['P4_1', 'K1_1', 'R3_2', 'TS1_o', 'S4_0', 'B1_1']</t>
  </si>
  <si>
    <t>With a pitch range spanning [R1A2N3G4E5] [oc0ta1ve2s3], this music offers a diverse and dynamic listening experience, while its use of [[K01E12Y23]3 k4ey5] creates a rich and dynamic sonic palette. The [te0mp1o2] of this song is moderate and enjoyable, complemented by a [ti0me1 s2ig3na4tu5re6] that is not commonly found ([T1I2M3E4_5S6I7G8N9A0T1U2R3E4]). This music transcends the traditional boundaries of the [G1E2N3R4E5] genre, showcasing [[N01U12M23_34B45A56R67S78]8 b9ar0s1] that captivate the listener.</t>
  </si>
  <si>
    <t>Rooted in the conventions of [G1E2N3R4E5] music, this song's limited pitch range of [R1A2N3G4E5] [oc0ta1ve2s3] allows for a greater emphasis on the nuances of tone and phrasing. By adhering to the traditional musical structure of its genre, the song creates a framework for the artist to explore and showcase their individual expression through subtle variations in tone and phrasing within the limited range. This approach can enhance the emotional impact of the music, as the listener can better appreciate the nuances and subtleties of the performance.</t>
  </si>
  <si>
    <t>['P4_1', 'K1_1', 'TM1_1', 'R3_1', 'T1_0', 'B1_1']</t>
  </si>
  <si>
    <t>The cohesive and unified sound of this musical piece is created by the use of a specific pitch range spanning [R1A2N3G4E5] [oc0ta1ve2s3]. In addition, the unique and resonant sound of this music is conveyed by its use of [[K01E12Y23]3 k4ey5]. The song has a runtime of [T1M213] seconds, during which the heavy beat and brisk pace maintain an energetic and lively atmosphere. With approximately [[N01U12M23_34B45A56R67S78]8 b9ar0s1] spanning the song, the listener is taken on a dynamic and captivating musical journey.</t>
  </si>
  <si>
    <t>['K1_1', 'TM1_1', 'R3_2', 'I1_1', 'T1_1']</t>
  </si>
  <si>
    <t>This music is composed in the [[K01E12Y23]3 k4ey5] and has a length of [T1M213] seconds. The [te0mp1o2] of the song is in the middle range, and [I1N2S3T4R5U6M7E8N9T0S1] play an important role in the music. The song moves at a gentle pace, creating a soothing and relaxing atmosphere for the listener.</t>
  </si>
  <si>
    <t>['P4_1', 'TM1_1', 'TS1_o', 'T1_2', 'B1_1']</t>
  </si>
  <si>
    <t>The musical piece in question showcases a pitch range within [R1A2N3G4E5] [oc0ta1ve2s3] and has a duration of [T1M213] seconds. Its [ti0me1 s2ig3na4tu5re6] is out of the ordinary, and the music moves at a moderate pace. The song is composed of approximately [[N01U12M23_34B45A56R67S78]8 b9ar0s1].</t>
  </si>
  <si>
    <t>The use of [R1A2N3G4E5] [oc0ta1ve2s3] within a specific pitch range creates a cohesive and unified sound throughout the musical piece. This is further enhanced by the use of [I1N2S3T4R5U6M7E8N9T0S1], which bring the music to life and add depth to the overall sound. Together, the careful selection of pitch range and instrumentation work in harmony to produce a rich and engaging musical experience.</t>
  </si>
  <si>
    <t>['P4_1', 'TM1_1', 'R3_2', 'TS1_1', 'S4_0']</t>
  </si>
  <si>
    <t>The music's pitch range is limited to [R1A2N3G4E5] [oc0ta1ve2s3], which enables a greater emphasis on the nuances of tone and phrasing. The song is [T1M213] seconds long and features a moderate beat, with a [[T01I12M23E34_45S56I67G78N89A90T01U12R23E34]4 t5im6e 7si8gn9at0ur1e2] employed throughout. Despite not adhering to the typical patterns of the [G1E2N3R4E5] genre, this music showcases unique qualities that distinguish it from other pieces.</t>
  </si>
  <si>
    <t>['K1_1', 'R3_0', 'I1_0', 'T1_1', 'EM1_1']</t>
  </si>
  <si>
    <t>The use of [[K01E12Y23]3 k4ey5] in this music creates a distinct atmosphere that is further accentuated by the song's meditative beat. The absence of [I1N2S3T4R5U6M7E8N9T0S1] adds a unique quality to the song, while the leisurely pace of the performance contributes to its overall calming effect. Through its composition and execution, the music radiates a strong sense of [E1M2O3T4I5O6N7], enveloping the listener in a tranquil and reflective experience.</t>
  </si>
  <si>
    <t>The music that incorporates the [[K01E12Y23]3 k4ey5] produces a distinctive and profound sound. This particular [ke0y1] adds a unique flavor to the music, creating a resonant and memorable experience for the listener. Its use can be seen as a deliberate artistic choice, allowing the composer or performer to convey a particular emotion or mood through the music. Whether it's a melancholic melody or an uplifting rhythm, the [[K01E12Y23]3 k4ey5] can enhance the impact of the music and leave a lasting impression on the audience.</t>
  </si>
  <si>
    <t>['P4_1', 'K1_1', 'TM1_1', 'R3_1', 'TS1_1', 'T1_0', 'B1_1']</t>
  </si>
  <si>
    <t>This music's pitch range of [R1A2N3G4E5] [oc0ta1ve2s3] offers a unique and memorable listening experience, complemented by its use of [[K01E12Y23]3 k4ey5], creating a distinct atmosphere. With a playtime of [T1M213] seconds, the rhythm in this song is extremely invigorating, while maintaining a high-[te0mp1o2]. Set in [T1I2M3E4_5S6I7G8N9A0T1U2R3E4], this music features a total of [[N01U12M23_34B45A56R67S78]8 b9ar0s1], making it an immersive and energetic composition.</t>
  </si>
  <si>
    <t>['P4_1', 'K1_1', 'TM1_1', 'R1_0', 'I1_0', 'T1_2', 'EM1_1', 'B1_1']</t>
  </si>
  <si>
    <t>The use of a specific pitch range of [R1A2N3G4E5] [oc0ta1ve2s3] and [[K01E12Y23]3 k4ey5] creates a cohesive and unified sound throughout the musical piece, while also giving it a special emotional quality. Despite its moderate [te0mp1o2], the song plays for [T1M213] seconds and is not intended to be a dancefloor filler. Deliberately excluding [I1N2S3T4R5U6M7E8N9T0S1] adds to the overall character of the music, which is defined by [E1M2O3T4I5O6N7]. The song progresses through [[N01U12M23_34B45A56R67S78]8 b9ar0s1], allowing for a gradual and intentional development of the musical ideas presented.</t>
  </si>
  <si>
    <t>['K1_1', 'EM1_1', 'R3_1']</t>
  </si>
  <si>
    <t>This music is composed in the [[K01E12Y23]3 k4ey5] and is characterized by [E1M2O3T4I5O6N7]. The rhythm in the song is highly vigorous, adding to its energy and intensity. Together, these elements create a powerful and compelling musical experience that captures the listener's attention and imagination. Whether you're a fan of this particular genre or simply appreciate good music, this composition is sure to leave a lasting impression with its unique blend of [ke0y1], emotion, and rhythm.</t>
  </si>
  <si>
    <t>['T1_0', 'R3_1', 'TS1_o']</t>
  </si>
  <si>
    <t>The song I'm referring to moves quickly and has a very dynamic rhythm. What makes it even more unique is that it features a [ti0me1 s2ig3na4tu5re6] that is not commonly found, adding to its overall distinctiveness.</t>
  </si>
  <si>
    <t>This song is composed in the [[K01E12Y23]3 k4ey5] and consists of [[N01U12M23_34B45A56R67S78]8 b9ar0s1]. The instrumentation of this song does not include [I1N2S3T4R5U6M7E8N9T0S1].</t>
  </si>
  <si>
    <t>['TS1_o', 'T1_1', 'I1_1']</t>
  </si>
  <si>
    <t>The musical performance employs [I1N2S3T4R5U6M7E8N9T0S1] and is played at a relaxed pace. However, what sets this song apart is its atypical [ti0me1 s2ig3na4tu5re6]. Despite its unconventional timing, the music manages to maintain a relaxed vibe throughout, making for a unique and enjoyable listening experience.</t>
  </si>
  <si>
    <t>['T1_0', 'S4_0', 'TS1_1']</t>
  </si>
  <si>
    <t>The music played at a brisk pace doesn't follow the typical patterns of the [G1E2N3R4E5] genre, and its meter is [T1I2M3E4_5S6I7G8N9A0T1U2R3E4]. Despite its fast [te0mp1o2], the music deviates from the expected norms of the genre, creating a unique and unconventional sound. The unusual meter adds to the distinctive character of the music, making it stand out from other pieces in its genre. Overall, this piece of music challenges traditional expectations and showcases the creativity and experimentation of its composer.</t>
  </si>
  <si>
    <t>The [[K01E12Y23]3 k4ey5] gives this music a special emotional quality, while the song's length is [T1M213] seconds. The music also follows a [T1I2M3E4_5S6I7G8N9A0T1U2R3E4] meter, further adding to its unique character. Together, these elements create a powerful and captivating piece of music that can move and inspire its listeners.</t>
  </si>
  <si>
    <t>The music's limited pitch range of [R1A2N3G4E5] [oc0ta1ve2s3] allows for a greater emphasis on the nuances of tone and phrasing, while its use of [[K01E12Y23]3 k4ey5] creates a distinct atmosphere. This [T1M213]-second-long song has a [te0mp1o2] that is just right, with notably absent [I1N2S3T4R5U6M7E8N9T0S1]. The [ti0me1 s2ig3na4tu5re6] of the music is [T1I2M3E4_5S6I7G8N9A0T1U2R3E4], and the song's [te0mp1o2] is fast. Overall, this music is not firmly rooted in the traditions of the [G1E2N3R4E5] genre.</t>
  </si>
  <si>
    <t>['P4_1', 'K1_1', 'TM1_1', 'R3_0', 'I1_0', 'TS1_1', 'S4_0', 'B1_1']</t>
  </si>
  <si>
    <t>The pitch range of [R1A2N3G4E5] [oc0ta1ve2s3] adds a distinctive character to the music, emphasizing its emotional depth, while the use of [[K01E12Y23]3 k4ey5] creates a distinct atmosphere. With a length of [T1M213] seconds, this song has a very calming and soothing beat and does not feature [I1N2S3T4R5U6M7E8N9T0S1]. Set in [T1I2M3E4_5S6I7G8N9A0T1U2R3E4], the song is not a quintessential example of [G1E2N3R4E5] style, yet it showcases [[N01U12M23_34B45A56R67S78]8 b9ar0s1] for listeners to enjoy.</t>
  </si>
  <si>
    <t>The pitch range of [R1A2N3G4E5] [oc0ta1ve2s3] adds a distinctive character to the music, emphasizing its emotional depth, while the song, with a duration of [T1M213] seconds, showcases an invigorating rhythm. Additionally, the inclusion of [I1N2S3T4R5U6M7E8N9T0S1] enhances the overall musical composition.</t>
  </si>
  <si>
    <t>The use of a particular musical [ke0y1] can create a distinct atmosphere in a piece of music. For example, this music's use of the [[K01E12Y23]3 k4ey5] is particularly effective in shaping its overall mood and tone. Whether intentionally or not, the composer has chosen a [ke0y1] that lends itself to the desired emotional response from the listener. This is just one of the many ways in which music can be crafted to evoke specific feelings and convey particular messages.</t>
  </si>
  <si>
    <t>The musical piece is a prime example of the [G1E2N3R4E5] style and showcases a pitch range within [R1A2N3G4E5] [oc0ta1ve2s3]. The [[K01E12Y23]3 k4ey5] in this music provides a powerful and memorable sound, while the length of the song is [T1M213] seconds. Despite the absence of [I1N2S3T4R5U6M7E8N9T0S1], the music still manages to create a soothing and calming atmosphere with its soft and smooth [te0mp1o2]. This is further enhanced by the unconventional [ti0me1 s2ig3na4tu5re6 o7f 8[T91I02M13E24_35S46I57G68N79A80T91U02R13E24]3] used in the piece. Overall, the music is played at a low [te0mp1o2] and offers a unique and enjoyable listening experience.</t>
  </si>
  <si>
    <t>['P4_1', 'K1_1', 'TS1_o', 'I1_1', 'I4_1', 'B1_1']</t>
  </si>
  <si>
    <t>This music offers a unique and memorable listening experience with its pitch range of [R1A2N3G4E5] [oc0ta1ve2s3]. Adding to its distinct flavor is the use of [[K01E12Y23]3 k4ey5]. Additionally, the [ti0me1 s2ig3na4tu5re6] used in this song is not commonly heard. The music prominently features [I1N2S3T4R5U6M7E8N9T0S1], with [I1N2S3T4R5U6M7E8N9T0] providing the main melody for the track. In total, listeners can hear [[N01U12M23_34B45A56R67S78]8 b9ar0s1] in this composition.</t>
  </si>
  <si>
    <t>['TS1_1', 'R3_2', 'I1_1']</t>
  </si>
  <si>
    <t>The meter of the music, known as the [ti0me1 s2ig3na4tu5re6], sets the pace for the song. In this particular piece, the rhythm is carefully balanced, neither too fast nor too slow. The musical performance incorporates a variety of instruments, enhancing the overall composition.</t>
  </si>
  <si>
    <t>['T1_2', 'S4_1']</t>
  </si>
  <si>
    <t>The song's moderate pace complements the true representation of the classic [G1E2N3R4E5] style in the music.</t>
  </si>
  <si>
    <t>The [[K01E12Y23]3 k4ey5] in this music creates a powerful and memorable sound that contributes to the overall emotional impact of the composition. The track is [T1M213] seconds in length and has a [te0mp1o2] that falls within the middle range, providing a steady and consistent rhythm. The [I1N2S3T4R5U6M7E8N9T0S1] that are included in the song's arrangement further enhance the musical experience, adding depth and complexity to the sound. All of these elements come together to create a piece of music that projects [E1M2O3T4I5O6N7], making it a truly impactful and memorable listening experience.</t>
  </si>
  <si>
    <t>This song has a runtime of [T1M213] seconds and its choice of [[K01E12Y23]3 k4ey5] results in a captivating and memorable experience. Divided into [[N01U12M23_34B45A56R67S78]8 b9ar0s1], the song maintains a steady and moderate rhythm throughout.</t>
  </si>
  <si>
    <t>The choice of [ke0y1] in this music creates a captivating and memorable experience for the listener.</t>
  </si>
  <si>
    <t>['P4_1', 'K1_1', 'TM1_1', 'R3_0', 'I1_0', 'TS1_1', 'T1_1', 'S4_0']</t>
  </si>
  <si>
    <t>The music's limited pitch range of [R1A2N3G4E5] [oc0ta1ve2s3] allows for a greater emphasis on the nuances of tone and phrasing, while its use of [[K01E12Y23]3 k4ey5] creates a distinct atmosphere. With a duration of [T1M213] seconds, this song captivates with its mellow rhythm and deliberate exclusion of certain instruments. The music features a [T1I2M3E4_5S6I7G8N9A0T1U2R3E4] meter and a slow [te0mp1o2], presenting a unique composition that defies easy categorization within the [G1E2N3R4E5] style.</t>
  </si>
  <si>
    <t>This song has a playtime of [T1M213] seconds and features [[N01U12M23_34B45A56R67S78]8 b9ar0s1] in its composition. It has a calm and moderate rhythm, with a meter of [T1I2M3E4_5S6I7G8N9A0T1U2R3E4].</t>
  </si>
  <si>
    <t>The music in this song has a limited pitch range of [R1A2N3G4E5] [oc0ta1ve2s3], which allows for a greater emphasis on the nuances of tone and phrasing. Additionally, the song does not conform to a common [ti0me1 s2ig3na4tu5re6 o7f 8[T91I02M13E24_35S46I57G68N79A80T91U02R13E24]3]. This unique combination of limited pitch range and unconventional [ti0me1 s2ig3na4tu5re6] creates a distinct and memorable musical experience for the listener. The limited pitch range encourages the performer to focus on subtle variations in tone and phrasing, while the unconventional [ti0me1 s2ig3na4tu5re6] adds a layer of unpredictability to the rhythm, making the song stand out from more conventional pieces.</t>
  </si>
  <si>
    <t>This song's [ti0me1 s2ig3na4tu5re6] is out of the norm, and [I1N2S3T4R5U6M7E8N9T0S1] are not featured in this song.</t>
  </si>
  <si>
    <t>['T1_0', 'R3_0']</t>
  </si>
  <si>
    <t>This song has a fast pace, yet the rhythm is gentle. Despite its speedy [te0mp1o2], the song's gentle rhythm creates a unique musical experience.</t>
  </si>
  <si>
    <t>['T1_1', 'K1_1', 'R3_1']</t>
  </si>
  <si>
    <t>This music conveys a unique and resonant sound with its use of [[K01E12Y23]3 k4ey5], and it is played at a relaxed pace. However, the [te0mp1o2] in this song is very rapid, which creates a dynamic contrast to the overall feel of the piece. Despite the fast pace, the music still retains its distinct sound, showcasing the composer's skill in crafting a piece that is both intricate and exciting.</t>
  </si>
  <si>
    <t>This is a [T1M213]-second song that exemplifies the quintessential characteristics of the [G1E2N3R4E5] genre.</t>
  </si>
  <si>
    <t>This music is composed in the [[K01E12Y23]3 k4ey5] and has a pitch range within [R1A2N3G4E5] [oc0ta1ve2s3]. The rhythm of the song is moderate and consistent, with [I1N2S3T4R5U6M7E8N9T0S1] utilized in the musical performance. The [ti0me1 s2ig3na4tu5re6] of the music is [T1I2M3E4_5S6I7G8N9A0T1U2R3E4] and the [te0mp1o2] of the song is rapid. The music radiates [E1M2O3T4I5O6N7] and is around [[N01U12M23_34B45A56R67S78]8 b9ar0s1] in length, with a duration of [T1M213] seconds.</t>
  </si>
  <si>
    <t>['K1_1', 'TM1_1', 'T1_2', 'S4_0', 'B1_1']</t>
  </si>
  <si>
    <t>The music in question is composed in the [[K01E12Y23]3 k4ey5] and is played at a medium pace. Although it is not typical of the classic [G1E2N3R4E5] sound, the song contains [[N01U12M23_34B45A56R67S78]8 b9ar0s1] and has a length of [T1M213] seconds.</t>
  </si>
  <si>
    <t>The [I1N2S3T4R5U6M7E8N9T0S1] used in this music give it a distinct sound, but it is the [K1E2Y3] that truly imbues it with a special emotional quality. Together, they create a unique musical experience that captures the listener's heart and soul. The interplay between the instruments and the [ke0y1] creates a dynamic and captivating sound that draws the listener in and leaves a lasting impression. Whether it is the haunting melody of a piano in a [mi0no1r2] [ke0y1] or the uplifting chords of a guitar in a [ma0jo1r2] [ke0y1], the combination of instruments and [ke0y1] is a fundamental aspect of music that can evoke a wide range of emotions and connect people across cultures and generations.</t>
  </si>
  <si>
    <t>The speedy music is defined by [E1M2O3T4I5O6N7]. The [te0mp1o2] of the music is fast, and it conveys a particular feeling or emotion, which can be anything from excitement to anxiety, depending on the context. The combination of the rapid pace and the emotional tone creates a powerful and dynamic listening experience that can be both exhilarating and overwhelming. Whether it's a fast-paced dance track or an intense instrumental piece, the speedy music is sure to make an impact on its listeners and leave a lasting impression.</t>
  </si>
  <si>
    <t>This music has a pitch range within [R1A2N3G4E5] [oc0ta1ve2s3] and utilizes the [[K01E12Y23]3 k4ey5], conveying a unique and resonant sound. The song has a playtime of [T1M213] seconds and features a very pronounced rhythm. An uncommon [ti0me1 s2ig3na4tu5re6], [T1I2M3E4_5S6I7G8N9A0T1U2R3E4], is utilized, while no [I1N2S3T4R5U6M7E8N9T0S1] are present in the arrangement. The music is representative of the typical sound found in [G1E2N3R4E5].</t>
  </si>
  <si>
    <t>This music has an exceptionally energetic beat with a rapid [te0mp1o2], and it does not follow the usual patterns of the [G1E2N3R4E5] sound. Its pitch range is within [R1A2N3G4E5] [oc0ta1ve2s3], and the [[K01E12Y23]3 k4ey5] provides a powerful and memorable sound. The running time of the song is [T1M213] seconds, and [I1N2S3T4R5U6M7E8N9T0S1] should be included in the music. The music follows a [T1I2M3E4_5S6I7G8N9A0T1U2R3E4] meter, creating a unique and dynamic listening experience that is sure to captivate its audience.</t>
  </si>
  <si>
    <t>['TM1_1', 'K1_1', 'B1_1', 'R3_0']</t>
  </si>
  <si>
    <t>This is a [T1M213]-second-long song with roughly [[N01U12M23_34B45A56R67S78]8 b9ar0s1] and a very smooth and relaxing beat. The [[K01E12Y23]3 k4ey5] in which it's written gives the music a special emotional quality that enhances its overall effect.</t>
  </si>
  <si>
    <t>This song has a pronounced rhythm and lasts for [T1M213] seconds.</t>
  </si>
  <si>
    <t>The music's limited pitch range of [R1A2N3G4E5] [oc0ta1ve2s3] allows for a greater emphasis on the nuances of tone and phrasing, while its use of [[K01E12Y23]3 k4ey5] creates a distinct atmosphere. The song plays for [T1M213] seconds and features a soothing beat. Opting not to incorporate [I1N2S3T4R5U6M7E8N9T0S1], it showcases the beauty of simplicity. With a [ti0me1 s2ig3na4tu5re6 o7f 8[T91I02M13E24_35S46I57G68N79A80T91U02R13E24]3], the song moves gently, expressing [E1M2O3T4I5O6N7].</t>
  </si>
  <si>
    <t>This music offers a diverse and dynamic listening experience with a pitch range spanning [R1A2N3G4E5] [oc0ta1ve2s3] and a medium [te0mp1o2]. [[N01U12M23_34B45A56R67S78]8 b9ar0s1] make up this song, which is given its sound through [I1N2S3T4R5U6M7E8N9T0S1].</t>
  </si>
  <si>
    <t>The musical piece is composed in the [ke0y1] of [K1E2Y3] and showcases a pitch range within [R1A2N3G4E5] [oc0ta1ve2s3]. It has a fast [te0mp1o2] and is based on a [[T01I12M23E34_45S56I67G78N89A90T01U12R23E34]4 t5im6e 7si8gn9at0ur1e2]. The song's running time is [T1M213] seconds, and its beat is neither too fast nor too slow. Deliberately excluded from the piece are [I1N2S3T4R5U6M7E8N9T0S1]. The music evokes a feeling of [E1M2O3T4I5O6N7].</t>
  </si>
  <si>
    <t>This music's pitch range of [R1A2N3G4E5] [oc0ta1ve2s3] offers a unique and memorable listening experience, complemented by its use of [[K01E12Y23]3 k4ey5], which creates a rich and dynamic sonic palette. With a runtime of [T1M213] seconds, the song maintains a [te0mp1o2] that is neither too fast nor too slow, allowing the music to showcase the chosen instruments, while the non-standard [[T01I12M23E34_45S56I67G78N89A90T01U12R23E34]4 t5im6e 7si8gn9at0ur1e2] adds an intriguing touch. The song's rhythm is moderate, and it radiates [E1M2O3T4I5O6N7], resulting in an overall captivating musical composition.</t>
  </si>
  <si>
    <t>['P4_1', 'R3_1', 'S4_1']</t>
  </si>
  <si>
    <t>In [G1E2N3R4E5] style, the use of a specific pitch range of [R1A2N3G4E5] [oc0ta1ve2s3] creates a cohesive and unified sound throughout the musical piece. This, combined with the song's energetic beat, results in a sound that is steeped in the conventions of the genre.</t>
  </si>
  <si>
    <t>['R1_1']</t>
  </si>
  <si>
    <t>The lively rhythm of this song is perfect for dancing. Its upbeat [te0mp1o2] and catchy melody make it hard to resist moving your feet. With every beat, the music energizes and invigorates, encouraging you to let loose and have fun. Whether you're at a party or simply enjoying the music in your living room, this song is sure to get you up and dancing in no time. So turn up the volume and let the rhythm take over as you enjoy the sheer joy and excitement of dancing to this amazing tune.</t>
  </si>
  <si>
    <t>['I4_1', 'P4_1', 'T1_2', 'B1_1']</t>
  </si>
  <si>
    <t>The melody track of this music heavily relies on the use of [I1N2S3T4R5U6M7E8N9T0], while its compact pitch range of [R1A2N3G4E5] [oc0ta1ve2s3] results in a focused and impactful performance. The music moves at a moderate pace and its song structure is made up of [[N01U12M23_34B45A56R67S78]8 b9ar0s1].</t>
  </si>
  <si>
    <t>['S2_1', 'K1_1', 'B1_1']</t>
  </si>
  <si>
    <t>The music in this song is influenced by [A1R2T3I4S5T6], and the use of [[K01E12Y23]3 k4ey5] adds a unique flavor to the overall sound. The song progresses through [[N01U12M23_34B45A56R67S78]8 b9ar0s1], allowing for a well-developed and structured piece of music that showcases the influence of [A1R2T3I4S5T6] and the distinctive use of [K1E2Y3].</t>
  </si>
  <si>
    <t>['TS1_1', 'P4_1', 'T1_1', 'I1_0']</t>
  </si>
  <si>
    <t>The [ti0me1 s2ig3na4tu5re6] of the music is [T1I2M3E4_5S6I7G8N9A0T1U2R3E4]. With a pitch range spanning [R1A2N3G4E5] [oc0ta1ve2s3], this music offers a diverse and dynamic listening experience, even though it is played slowly. Additionally, this song is devoid of [I1N2S3T4R5U6M7E8N9T0S1], creating a unique and stripped-down sound.</t>
  </si>
  <si>
    <t>The musical piece showcases a pitch range within [R1A2N3G4E5] [oc0ta1ve2s3], while [[K01E12Y23]3 k4ey5] adds a unique flavor to this music. Running for [T1M213] seconds, this song has a very serene rhythm and has opted not to incorporate [I1N2S3T4R5U6M7E8N9T0S1]. The meter of the music is [T1I2M3E4_5S6I7G8N9A0T1U2R3E4], contributing to its slow-paced nature. Characterized by its [G1E2N3R4E5] sound, this song offers a distinct musical experience.</t>
  </si>
  <si>
    <t>This music's limited pitch range of [R1A2N3G4E5] [oc0ta1ve2s3] allows for a greater emphasis on the nuances of tone and phrasing, while its use of [[K01E12Y23]3 k4ey5] creates a rich and dynamic sonic palette. The song lasts [T1M213] seconds and features an easy-going rhythm, devoid of any [I1N2S3T4R5U6M7E8N9T0S1]. The [ti0me1 s2ig3na4tu5re6] used in this song is not ordinary [T1I2M3E4_5S6I7G8N9A0T1U2R3E4], and it has a [E1M2O3T4I5O6N7] feeling. With a moderate [te0mp1o2], the song comprises of [[N01U12M23_34B45A56R67S78]8 b9ar0s1] for the listener to enjoy.</t>
  </si>
  <si>
    <t>['T1_0', 'S4_0', 'I1_0']</t>
  </si>
  <si>
    <t>The music that I'm listening to has a speedy [te0mp1o2], but it's not a typical representation of the classic [G1E2N3R4E5] sound. Interestingly, the song's arrangement has omitted the use of [I1N2S3T4R5U6M7E8N9T0S1], which gives it a unique twist and sets it apart from other songs in the same genre.</t>
  </si>
  <si>
    <t>The music's limited pitch range of [R1A2N3G4E5] [oc0ta1ve2s3] allows for a greater emphasis on the nuances of tone and phrasing, while the [[K01E12Y23]3 k4ey5] in this music provides a powerful and memorable sound. With a running time of [T1M213] seconds, this song unfolds at a moderate and enjoyable [te0mp1o2], opting not to incorporate [I1N2S3T4R5U6M7E8N9T0S1]. Its unique [ti0me1 s2ig3na4tu5re6 o7f 8[T91I02M13E24_35S46I57G68N79A80T91U02R13E24]3] contributes to its distinctive character. Overall, this music moves at a balanced rate, showcasing its emotional depth and [E1M2O3T4I5O6N7] characteristics.</t>
  </si>
  <si>
    <t>The [R1A2N3G4E5]-[oc0ta1ve2] pitch range of the music adds a distinctive character to the [K1E2Y3]-[ke0y1] song, emphasizing its emotional depth and giving it a special emotional quality. Clocking in at [T1M213] seconds, this peaceful song features [I1N2S3T4R5U6M7E8N9T0S1] and is played in [[T01I12M23E34_45S56I67G78N89A90T01U12R23E34]4 t5im6e 7si8gn9at0ur1e2] with a moderate pace. The music radiates [E1M2O3T4I5O6N7], making it a truly moving piece.</t>
  </si>
  <si>
    <t>['P4_1', 'K1_1', 'TM1_1', 'R3_1', 'I1_0', 'TS1_1', 'T1_0', 'S4_1', 'B1_1']</t>
  </si>
  <si>
    <t>The music composed in the [[K01E12Y23]3 k4ey5] features a pitch range of [R1A2N3G4E5] [oc0ta1ve2s3], adding a distinctive character that emphasizes its emotional depth. The running time of the song is [T1M213] seconds, and it's divided into [[N01U12M23_34B45A56R67S78]8 b9ar0s1]. The rhythm in this fast-paced song is very dynamic and features a [T1I2M3E4_5S6I7G8N9A0T1U2R3E4] meter. The composition does not involve the use of [I1N2S3T4R5U6M7E8N9T0S1], but it is steeped in the traditions of [G1E2N3R4E5] style, showcasing its unique musical style.</t>
  </si>
  <si>
    <t>['P4_1', 'S4_0']</t>
  </si>
  <si>
    <t>The music with a compact pitch range of [R1A2N3G4E5] [oc0ta1ve2s3] produces a focused and impactful performance. This style of music doesn't follow the traditions of [G1E2N3R4E5].</t>
  </si>
  <si>
    <t>This song employs an uncommon [ti0me1 s2ig3na4tu5re6] and has a duration of [T1M213] seconds.</t>
  </si>
  <si>
    <t>The compact pitch range of [R1A2N3G4E5] [oc0ta1ve2s3] results in a focused and impactful musical performance composed in the [[K01E12Y23]3 k4ey5], playing for [T1M213] seconds. The rhythm in this song is incredibly stimulating, and the music should feature [I1N2S3T4R5U6M7E8N9T0S1]. It features a [T1I2M3E4_5S6I7G8N9A0T1U2R3E4] meter and is played at a quick pace, evoking [E1M2O3T4I5O6N7]. The song structure is made up of [[N01U12M23_34B45A56R67S78]8 b9ar0s1].</t>
  </si>
  <si>
    <t>['P4_1', 'K1_1', 'TM1_1', 'R3_2', 'TS1_1', 'EM1_1', 'B1_1']</t>
  </si>
  <si>
    <t>The pitch range of [R1A2N3G4E5] [oc0ta1ve2s3] adds a distinctive character to the music, emphasizing its emotional depth, while the [[K01E12Y23]3 k4ey5] adds a unique flavor to this music. The song is [T1M213] seconds in length and features a [te0mp1o2] that is neither too fast nor too slow. Its [ti0me1 s2ig3na4tu5re6] is [T1I2M3E4_5S6I7G8N9A0T1U2R3E4], and the music is characterized by [E1M2O3T4I5O6N7]. Throughout the song, there are [[N01U12M23_34B45A56R67S78]8 b9ar0s1].</t>
  </si>
  <si>
    <t>['P4_1', 'K1_1', 'R3_0', 'I1_0']</t>
  </si>
  <si>
    <t>The cohesive and unified sound throughout the musical piece is achieved through the use of a specific pitch range of [R1A2N3G4E5] [oc0ta1ve2s3]. Coupled with the [[K01E12Y23]3 k4ey5], the music conveys a unique and resonant sound. Despite the absence of [I1N2S3T4R5U6M7E8N9T0S1], this song has a very smooth and relaxing beat that creates a tranquil ambiance.</t>
  </si>
  <si>
    <t>['I4_1', 'K1_1', 'TM1_1']</t>
  </si>
  <si>
    <t>The main instrument used to create the melody in this track is [I1N2S3T4R5U6M7E8N9T0]. The [[K01E12Y23]3 k4ey5] adds a unique flavor to this music. The duration of the song is [T1M213] seconds.</t>
  </si>
  <si>
    <t>['P4_1', 'K1_1', 'TM1_1', 'T1_2', 'B1_1']</t>
  </si>
  <si>
    <t>The musical piece is an impressive showcase of pitch range, spanning [R1A2N3G4E5] [oc0ta1ve2s3]. It is in the [[K01E12Y23]3 k4ey5], providing a powerful and memorable sound. The song has a moderate [te0mp1o2] and runs for [T1M213] seconds, with its length determined by [[N01U12M23_34B45A56R67S78]8 b9ar0s1]. Overall, this music is a well-crafted piece with a great range of pitch, memorable [ke0y1], and carefully determined length.</t>
  </si>
  <si>
    <t>['P4_1', 'K1_1', 'TM1_1', 'R3_2', 'I4_1', 'B1_1']</t>
  </si>
  <si>
    <t>This music offers a diverse and dynamic listening experience with a pitch range spanning [R1A2N3G4E5] [oc0ta1ve2s3]. Additionally, the [[K01E12Y23]3 k4ey5] gives this music a special emotional quality. The track is [T1M213] seconds in length, with a moderate beat. The melody prominently features the use of [I1N2S3T4R5U6M7E8N9T0], and listeners can hear [[N01U12M23_34B45A56R67S78]8 b9ar0s1] in this song.</t>
  </si>
  <si>
    <t>The song structure, made up of [[N01U12M23_34B45A56R67S78]8 b9ar0s1], is infused with a unique flavor thanks to the [[K01E12Y23]3 k4ey5]. The [ke0y1] signature of a song can significantly impact its overall sound and atmosphere, and in this case, it adds a distinct character to the music. The number of bars in the song structure helps to organize the music and create a sense of structure and coherence. Together, the [ke0y1] and the bar structure contribute to the overall feel and tone of the music, making it a complete and well-crafted composition.</t>
  </si>
  <si>
    <t>['P4_1', 'TM1_1', 'R3_0', 'I1_1', 'S4_1', 'B1_1']</t>
  </si>
  <si>
    <t>This music offers a diverse and dynamic listening experience with a pitch range spanning [R1A2N3G4E5] [oc0ta1ve2s3]. The song, representative of the typical [G1E2N3R4E5] sound, is [T1M213] seconds in length and consists of [[N01U12M23_34B45A56R67S78]8 b9ar0s1]. Its sound is given through [I1N2S3T4R5U6M7E8N9T0S1], and the calming and soothing beat makes for a relaxing listening experience.</t>
  </si>
  <si>
    <t>['EM1_1', 'TM1_1', 'I1_1']</t>
  </si>
  <si>
    <t>The music in this song is imbued with [E1M2O3T4I5O6N7] and is given its sound through [I1N2S3T4R5U6M7E8N9T0S1]. It has a runtime of [T1M213] seconds.</t>
  </si>
  <si>
    <t>It creates a peaceful and relaxed atmosphere. The melody is soothing and easy on the ears. The combination of the gentle beat and soft melody makes for a very tranquil listening experience. Overall, this song is perfect for unwinding after a long day or simply just taking a moment to relax and destress.</t>
  </si>
  <si>
    <t>The music played at a leisurely pace creates a captivating and memorable experience due to its choice of [[K01E12Y23]3 k4ey5]. The song continues for [T1M213] seconds, allowing ample time for the listener to fully appreciate and immerse themselves in the music.</t>
  </si>
  <si>
    <t>The [ti0me1 s2ig3na4tu5re6] chosen for this song is non-standard, while the music is of moderate [te0mp1o2]. Additionally, you won't find any specific instruments used in this song, creating a unique and possibly unconventional sound.</t>
  </si>
  <si>
    <t>['P4_1', 'K1_1', 'TM1_1', 'R3_0', 'I1_1', 'TS1_1', 'S4_0', 'B1_1']</t>
  </si>
  <si>
    <t>The musical piece showcases a pitch range within [R1A2N3G4E5] [oc0ta1ve2s3], with the [[K01E12Y23]3 k4ey5] providing a powerful and memorable sound. Clocking in at [T1M213] seconds long, this track envelops listeners with its gentle and calming beat. The music comes alive through the skillful use of [I1N2S3T4R5U6M7E8N9T0S1] and is grounded in the [[T01I12M23E34_45S56I67G78N89A90T01U12R23E34]4 t5im6e 7si8gn9at0ur1e2]. Not a typical representation of the classic [G1E2N3R4E5] sound, this music captivates with [[N01U12M23_34B45A56R67S78]8 b9ar0s1] in total.</t>
  </si>
  <si>
    <t>The musical piece employs a specific pitch range of [R1A2N3G4E5] [oc0ta1ve2s3], resulting in a cohesive and unified sound. In addition, the music has a relaxed [te0mp1o2], contributing to its overall atmosphere. This song comprises a total of [[N01U12M23_34B45A56R67S78]8 b9ar0s1], which contributes to its structure and composition.</t>
  </si>
  <si>
    <t>The use of the [[K01E12Y23]3 k4ey5] in this music creates a rich and dynamic sonic palette. However, despite this noteworthy feature, the song does not exhibit the defining characteristics of the [G1E2N3R4E5] style. Perhaps it draws from other genres or incorporates unconventional elements, but whatever the case may be, it distinguishes itself from typical examples of [G1E2N3R4E5]. Nevertheless, the use of the [[K01E12Y23]3 k4ey5] adds depth and texture to the composition, showcasing the versatility of the musician's craft.</t>
  </si>
  <si>
    <t>['P4_1', 'K1_1', 'TM1_1', 'R3_0']</t>
  </si>
  <si>
    <t>This song has a very peaceful beat and its limited pitch range of [R1A2N3G4E5] [oc0ta1ve2s3] allows for a greater emphasis on the nuances of tone and phrasing. The [[K01E12Y23]3 k4ey5] in which it is composed gives it a special emotional quality, and the length of the track is [T1M213] seconds. Overall, the music creates a serene atmosphere that showcases its subtleties in both sound and composition.</t>
  </si>
  <si>
    <t>['TS1_o', 'I1_0', 'I4_0', 'T1_0', 'B1_1']</t>
  </si>
  <si>
    <t>The unconventional [ti0me1 s2ig3na4tu5re6] of this song is accompanied by a notable absence of certain instruments. In particular, [I1N2S3T4R5U6M7E8N9T0S1] are not featured in the piece, and the [I1N2S3T4R5U6M7E8N9T0] is notably absent from the melody track. Despite these omissions, the music is played at a rapid pace, driving the song forward as it progresses through [[N01U12M23_34B45A56R67S78]8 b9ar0s1]. Overall, the unique composition of this piece challenges traditional musical expectations and offers a distinct listening experience.</t>
  </si>
  <si>
    <t>The use of a specific pitch range of [R1A2N3G4E5] [oc0ta1ve2s3] creates a cohesive and unified sound throughout the musical piece, while the [[K01E12Y23]3 k4ey5] gives this music a special emotional quality. This track is [T1M213] seconds in length and moves at a moderate and enjoyable [te0mp1o2]. [I1N2S3T4R5U6M7E8N9T0S1] are not a part of the instrumentation in this song, which follows a [T1I2M3E4_5S6I7G8N9A0T1U2R3E4] meter. Filled with [E1M2O3T4I5O6N7], the music captivates listeners with its fast-paced movement.</t>
  </si>
  <si>
    <t>The pitch range of [R1A2N3G4E5] [oc0ta1ve2s3] adds a distinctive character to the music, emphasizing its emotional depth, while its use of [[K01E12Y23]3 k4ey5] creates a rich and dynamic sonic palette. With a duration of [T1M213] seconds, the song captivates listeners with a tranquilizing beat. Incorporating [I1N2S3T4R5U6M7E8N9T0S1] into the music enhances its overall composition. Despite its unconventional [ti0me1 s2ig3na4tu5re6 o7f 8[T91I02M13E24_35S46I57G68N79A80T91U02R13E24]3], the song maintains a brisk [te0mp1o2], defying the typical patterns of the [G1E2N3R4E5] sound.</t>
  </si>
  <si>
    <t>['P4_1', 'K1_1', 'R3_0', 'I1_0', 'B1_1']</t>
  </si>
  <si>
    <t>With a pitch range spanning [R1A2N3G4E5] [oc0ta1ve2s3], this music offers a diverse and dynamic listening experience. Through its use of [[K01E12Y23]3 k4ey5], it conveys a unique and resonant sound, while also having a very calming and soothing beat. Devoid of [I1N2S3T4R5U6M7E8N9T0S1], the song covers [[N01U12M23_34B45A56R67S78]8 b9ar0s1], creating a captivating musical composition.</t>
  </si>
  <si>
    <t>The use of the [[K01E12Y23]3 k4ey5] in this music creates a distinct atmosphere that is further enriched by the [I1N2S3T4R5U6M7E8N9T0S1]. The combination of these elements brings a unique quality to the music, enhancing its overall impact and emotional resonance. The careful selection and skillful use of the [ke0y1] and instruments demonstrate the artistry and creativity of the composer, adding depth and complexity to the piece. Whether enjoyed as a standalone work or as part of a larger collection, this music is a testament to the power of musical expression and the ability of skilled musicians to captivate and inspire their audiences.</t>
  </si>
  <si>
    <t>This song has a very fast and lively rhythm and [I1N2S3T4R5U6M7E8N9T0S1] play an important role in the music. The duration of this song is [T1M213] seconds, showcasing its high energy and vibrant sound. The instruments contribute to the dynamic quality of the music, adding depth and texture to the overall sound.</t>
  </si>
  <si>
    <t>['P4_1', 'K1_1', 'R3_1', 'TS1_o', 'T1_1', 'EM1_1', 'B1_1']</t>
  </si>
  <si>
    <t>The compact pitch range of [R1A2N3G4E5] [oc0ta1ve2s3] results in a focused and impactful musical performance, complemented by this music's use of [[K01E12Y23]3 k4ey5], which creates a rich and dynamic sonic palette. Adding to its allure, the song boasts a very powerful and driving beat, while deviating from convention with its unconventional [[T01I12M23E34_45S56I67G78N89A90T01U12R23E34]4 t5im6e 7si8gn9at0ur1e2]. Played at a slow rate, the music evokes a [E1M2O3T4I5O6N7] feeling throughout, making it even more captivating. This song consists of [[N01U12M23_34B45A56R67S78]8 b9ar0s1] in total.</t>
  </si>
  <si>
    <t>The music in question has a pitch range of [R1A2N3G4E5] [oc0ta1ve2s3] and utilizes the [[K01E12Y23]3 k4ey5] to create a rich and dynamic sonic palette. The track has a moderate [te0mp1o2] and a length of [T1M213] seconds. [I1N2S3T4R5U6M7E8N9T0S1] are not featured in this song, which follows a [T1I2M3E4_5S6I7G8N9A0T1U2R3E4] meter and moves at a balanced rate. The music is evocative of the classic [G1E2N3R4E5] sound, making for a nostalgic and captivating listening experience.</t>
  </si>
  <si>
    <t>['K1_1', 'R3_0', 'I1_1']</t>
  </si>
  <si>
    <t>The [I1N2S3T4R5U6M7E8N9T0S1] used in this music add to its overall composition, while the [K1E2Y3] contributes a unique flavor that sets it apart. Additionally, the slow and relaxing [te0mp1o2] of the song creates a calming atmosphere, making it a great choice for relaxation or unwinding after a long day. Overall, the combination of these elements produces a beautiful musical piece that can be enjoyed by listeners of various tastes and preferences.</t>
  </si>
  <si>
    <t>['T1_0', 'R3_0', 'I1_0']</t>
  </si>
  <si>
    <t>This song has a fast rhythm that is also very calming, and it is devoid of any instruments. Despite the absence of instruments, the rhythm of the song creates a soothing effect on the listener. It is a unique and interesting experience to listen to a song with such contradictory elements. The fast yet calming rhythm, combined with the lack of instruments, creates a distinctive sound that is both captivating and relaxing.</t>
  </si>
  <si>
    <t>['P4_1', 'K1_1', 'TM1_1', 'R3_2', 'I1_0', 'TS1_o', 'T1_1', 'S4_1']</t>
  </si>
  <si>
    <t>The music being discussed in this paragraph has a limited pitch range of [R1A2N3G4E5] [oc0ta1ve2s3], which enables a greater emphasis on the nuances of tone and phrasing. Its use of the [[K01E12Y23]3 k4ey5] provides a powerful and memorable sound that contributes to its classic representation of [G1E2N3R4E5] music. Additionally, the song runs for [T1M213] seconds and has a consistent and moderate beat, despite being devoid of [I1N2S3T4R5U6M7E8N9T0S1]. Interestingly, this song employs an uncommon [ti0me1 s2ig3na4tu5re6 o7f 8[T91I02M13E24_35S46I57G68N79A80T91U02R13E24]3] that contributes to its slow-paced beat and distinctive sound. Overall, this song is a quintessential example of [G1E2N3R4E5] music and showcases the unique characteristics of this genre.</t>
  </si>
  <si>
    <t>The compact pitch range of [R1A2N3G4E5] [oc0ta1ve2s3] is known to result in a focused and impactful musical performance. Additionally, the use of [[K01E12Y23]3 k4ey5] in this music adds a unique flavor to the overall composition. When employed together, the limited range and specific [ke0y1] choice work harmoniously to create a memorable and distinctive musical experience. Whether it's in a live performance or a recorded track, this combination can enhance the emotional impact and resonance of the music for the audience.</t>
  </si>
  <si>
    <t>The use of a specific pitch range of [R1A2N3G4E5] [oc0ta1ve2s3] creates a cohesive and unified sound throughout the musical piece, while [[K01E12Y23]3 k4ey5] adds a unique flavor to this music. The song is composed of approximately [[N01U12M23_34B45A56R67S78]8 b9ar0s1], and the combination of the pitch range and [ke0y1] choice contributes to the overall mood and atmosphere of the composition. The consistent use of the chosen pitch range helps to create a sense of continuity and coherence, while the choice of [ke0y1] adds a distinct character and emotion to the music. Together with the number of bars, these elements contribute to the composition's overall structure and identity.</t>
  </si>
  <si>
    <t>The music's limited pitch range of [R1A2N3G4E5] [oc0ta1ve2s3] allows for a greater emphasis on the nuances of tone and phrasing, while the [[K01E12Y23]3 k4ey5] provides a powerful and memorable sound. Running for [T1M213] seconds, this track maintains a rhythm that is neither too fast nor too slow and excludes any [I1N2S3T4R5U6M7E8N9T0S1]. Deviating from the norm in its [ti0me1 s2ig3na4tu5re6 o7f 8[T91I02M13E24_35S46I57G68N79A80T91U02R13E24]3], this high-speed music is a classic representation of [G1E2N3R4E5] music.</t>
  </si>
  <si>
    <t>['R3_1', 'I1_0', 'T1_2', 'EM1_1', 'B1_1']</t>
  </si>
  <si>
    <t>The song I'm referring to has a really lively rhythm and a moderate [te0mp1o2]. Interestingly, the song deliberately excluded instruments, which adds to its unique character. Despite the lack of instruments, the music is imbued with a strong emotion that's hard to ignore. Additionally, the song's structure follows a specific pattern, consisting of [[N01U12M23_34B45A56R67S78]8 b9ar0s1]. Overall, the combination of the song's rhythm, absence of instruments, emotional depth, and structural pattern make for a captivating listening experience.</t>
  </si>
  <si>
    <t>The use of a specific pitch range of [R1A2N3G4E5] [oc0ta1ve2s3] creates a cohesive and unified sound throughout the musical piece, while the music's use of [[K01E12Y23]3 k4ey5] creates a distinct atmosphere. The length of the track is [T1M213] seconds, and it features an exceptionally energetic beat. The music should include [I1N2S3T4R5U6M7E8N9T0S1] and is played at a brisk pace. Additionally, the [ti0me1 s2ig3na4tu5re6] employed in this song is uncommon, reflecting its rootedness in the conventions of [G1E2N3R4E5] music.</t>
  </si>
  <si>
    <t>['EM1_1', 'K1_1', 'B1_1']</t>
  </si>
  <si>
    <t>The [E1M2O3T4I5O6N7]-imbued music uses the [[K01E12Y23]3 k4ey5] to create a distinct atmosphere that covers [[N01U12M23_34B45A56R67S78]8 b9ar0s1].</t>
  </si>
  <si>
    <t>['P4_1', 'K1_1', 'TM1_1', 'TS1_o', 'I1_0', 'B1_1']</t>
  </si>
  <si>
    <t>The [R1A2N3G4E5]-[oc0ta1ve2] pitch range used in this [T1M213]-second musical performance creates a focused and impactful sound. Adding to the richness of the sonic palette is the use of the [[K01E12Y23]3 k4ey5]. Despite being [T1I2M3E4_5S6I7G8N9A0T1U2R3E4] and having a length of [[N01U12M23_34B45A56R67S78]8 b9ar0s1], this unique musical piece stands out due to its lack of [I1N2S3T4R5U6M7E8N9T0S1], making it a departure from the norm and offering a singular listening experience.</t>
  </si>
  <si>
    <t>['P4_1', 'K1_1', 'TM1_1', 'R3_2', 'I1_1', 'TS1_o', 'T1_2', 'S4_1']</t>
  </si>
  <si>
    <t>This music has a pitch range of [R1A2N3G4E5] [oc0ta1ve2s3] and utilizes the [[K01E12Y23]3 k4ey5] to create a distinct atmosphere. The song has a playtime of [T1M213] seconds and features a consistent and moderate beat, which is representative of the typical [G1E2N3R4E5] sound. The music is given its sound through the use of [I1N2S3T4R5U6M7E8N9T0S1]. Although the song moves at a moderate speed, its [ti0me1 s2ig3na4tu5re6], [T1I2M3E4_5S6I7G8N9A0T1U2R3E4], is not commonly used. Overall, this song's unique combination of pitch range, [ke0y1], beat, instruments, and [ti0me1 s2ig3na4tu5re6] creates a memorable and representative piece of [G1E2N3R4E5] music.</t>
  </si>
  <si>
    <t>['TS1_1', 'I1_1']</t>
  </si>
  <si>
    <t>The music is enriched by [I1N2S3T4R5U6M7E8N9T0S1] and is based on a [[T01I12M23E34_45S56I67G78N89A90T01U12R23E34]4 t5im6e 7si8gn9at0ur1e2]. This combination of instruments and [ti0me1 s2ig3na4tu5re6] creates a unique and distinctive sound that sets this music apart from others. The rhythmic structure provided by the [ti0me1 s2ig3na4tu5re6] provides a foundation for the melody and harmonies created by the instruments. Together, these elements create a rich and complex musical experience that engages the listener's ear and emotions. Whether it is the driving beat of a 4/4 [ti0me1 s2ig3na4tu5re6] or the intricate rhythms of a 7/8 [ti0me1 s2ig3na4tu5re6], the combination of instruments and [ti0me1 s2ig3na4tu5re6] can create a powerful and unforgettable musical experience.</t>
  </si>
  <si>
    <t xml:space="preserve">
The music's limited pitch range of [R1A2N3G4E5] [oc0ta1ve2s3] allows for a greater emphasis on the nuances of tone and phrasing. This is because when the available notes are fewer, each note becomes more significant, and the musician has to make the most out of each one. This can result in more deliberate and intentional playing, with a focus on expressing the emotions and subtleties of the music. Additionally, the limited pitch range can also make the music more accessible to those with less experience or training, as it requires less technical skill to play but still allows for a high level of expressiveness.</t>
  </si>
  <si>
    <t>The song has a very comfortable beat that is based on a [[T01I12M23E34_45S56I67G78N89A90T01U12R23E34]4 t5im6e 7si8gn9at0ur1e2]. The music's rhythmic structure, which is reflected in the [ti0me1 s2ig3na4tu5re6], contributes to the overall feeling of ease and relaxation in the song. The consistent beat allows the listener to settle into the groove and enjoy the music's flow without feeling rushed or disoriented. The [ti0me1 s2ig3na4tu5re6] also plays an important role in defining the song's genre, as certain genres are associated with specific rhythmic patterns and [ti0me1 s2ig3na4tu5re6]s. Overall, the comfortable beat and well-crafted [ti0me1 s2ig3na4tu5re6] contribute to the song's musical appeal and ability to engage and captivate its listeners.</t>
  </si>
  <si>
    <t>['TS1_o', 'EM1_1', 'TM1_1', 'I1_1']</t>
  </si>
  <si>
    <t>This [T1M213]-second song features an unconventional [ti0me1 s2ig3na4tu5re6], which adds to its unique sound. Despite the unconventional [ti0me1 s2ig3na4tu5re6], the music effectively conveys [E1M2O3T4I5O6N7] through its use of [I1N2S3T4R5U6M7E8N9T0S1]. It's important for these instruments to be included in the music to create the desired emotional impact. Overall, the combination of the unconventional [ti0me1 s2ig3na4tu5re6] and the well-chosen instruments make for a distinctive and emotionally powerful piece of music.</t>
  </si>
  <si>
    <t>The music's limited pitch range of [R1A2N3G4E5] [oc0ta1ve2s3] allows for a greater emphasis on the nuances of tone and phrasing, while its use of [[K01E12Y23]3 k4ey5] creates a distinct atmosphere. With a duration of [T1M213] seconds, the music is given its sound through the use of [I1N2S3T4R5U6M7E8N9T0S1].</t>
  </si>
  <si>
    <t>The compact pitch range of [R1A2N3G4E5] [oc0ta1ve2s3] results in a focused and impactful musical performance, enhanced by the [[K01E12Y23]3 k4ey5] that provides a powerful and memorable sound. With a length of [T1M213] seconds, the song captivates listeners with its smooth and steady rhythm, complemented by the inclusion of [I1N2S3T4R5U6M7E8N9T0S1]. Set in a [[T01I12M23E34_45S56I67G78N89A90T01U12R23E34]4 t5im6e 7si8gn9at0ur1e2], this composition defies the conventions of [G1E2N3R4E5] style, showcasing its uniqueness across approximately [[N01U12M23_34B45A56R67S78]8 b9ar0s1].</t>
  </si>
  <si>
    <t>['P4_1', 'K1_1', 'TM1_1', 'R3_1', 'I1_0', 'TS1_o', 'T1_2', 'EM1_1', 'B1_1']</t>
  </si>
  <si>
    <t>The music being described has a limited pitch range of [R1A2N3G4E5] [oc0ta1ve2s3], which allows for a greater emphasis on the nuances of tone and phrasing. Additionally, it is played in the [[K01E12Y23]3 k4ey5], which adds a unique flavor to the piece. With a length of [T1M213] seconds, the song is of moderate speed and has an extremely strong beat. Despite being devoid of [I1N2S3T4R5U6M7E8N9T0S1], the music utilizes an unusual [ti0me1 s2ig3na4tu5re6 o7f 8[T91I02M13E24_35S46I57G68N79A80T91U02R13E24]3]. The song spans approximately [[N01U12M23_34B45A56R67S78]8 b9ar0s1] and is imbued with [E1M2O3T4I5O6N7]. Overall, this music is a unique and emotional piece that showcases the importance of tone, phrasing, and rhythm.</t>
  </si>
  <si>
    <t>This music offers a unique and memorable listening experience with its pitch range of [R1A2N3G4E5] [oc0ta1ve2s3] and powerful sound in the [[K01E12Y23]3 k4ey5]. The song is [T1M213] seconds long and has a comfortably moderate rhythm. It doesn't include any [I1N2S3T4R5U6M7E8N9T0S1], and its [ti0me1 s2ig3na4tu5re6] is [T1I2M3E4_5S6I7G8N9A0T1U2R3E4]. This moderate [te0mp1o2] music effectively conveys [E1M2O3T4I5O6N7].</t>
  </si>
  <si>
    <t>The music offers a unique and memorable listening experience with its pitch range of [R1A2N3G4E5] [oc0ta1ve2s3]. Its choice of [[K01E12Y23]3 k4ey5] adds to the captivating quality of the music, creating a lasting impression on the listener. Furthermore, the [ti0me1 s2ig3na4tu5re6] of the music is [T1I2M3E4_5S6I7G8N9A0T1U2R3E4], further enhancing the overall musical experience. All of these elements come together to create a truly unforgettable auditory journey that is sure to leave a lasting impression on anyone who listens.</t>
  </si>
  <si>
    <t>['K1_1', 'TM1_1', 'I1_0']</t>
  </si>
  <si>
    <t>The captivating and memorable experience offered by this music is partly due to its choice of [[K01E12Y23]3 k4ey5]. The song itself lasts [T1M213] seconds, but what makes it even more unique is the fact that its arrangement has intentionally omitted the use of [I1N2S3T4R5U6M7E8N9T0S1]. This deliberate choice in the arrangement creates a distinct sound and adds to the overall impact of the music, making it an even more unforgettable experience for the listener.</t>
  </si>
  <si>
    <t>The track that I'm referring to runs for [T1M213] seconds and features a very dynamic rhythm. Despite its length, the song manages to maintain a high level of energy throughout, thanks in large part to the dynamic nature of its rhythm. This combination of length and energy makes it a standout track that's sure to leave a lasting impression on anyone who listens to it.</t>
  </si>
  <si>
    <t>['K1_1', 'TM1_1', 'R3_0', 'T1_1', 'EM1_1']</t>
  </si>
  <si>
    <t>The choice of [[K01E12Y23]3 k4ey5] in this song creates a captivating and memorable experience that lasts [T1M213] seconds. The soothing beat and slow pace of the music contribute to its overall ambiance. Ultimately, this music is defined by its ability to evoke [E1M2O3T4I5O6N7].</t>
  </si>
  <si>
    <t>The song is designed to progress through a specific number of bars, which provides a framework for the overall structure of the music. To create a well-rounded composition, it is important to include a variety of instruments that complement each other and contribute to the overall sound of the piece. Whether it's the melody, harmony, rhythm, or a combination of all three, the instruments chosen should work together to create a cohesive and engaging musical experience for the listener.</t>
  </si>
  <si>
    <t>['TM1_1', 'TS1_o', 'I1_1', 'T1_2', 'EM1_1']</t>
  </si>
  <si>
    <t>The song, which runs for [T1M213] seconds, has an out-of-the-ordinary [ti0me1 s2ig3na4tu5re6]. During the musical performance, [I1N2S3T4R5U6M7E8N9T0S1] are utilized, and the song is played at a moderate rate. The music is characterized by [E1M2O3T4I5O6N7], which permeates the entire composition.</t>
  </si>
  <si>
    <t>The utilization of [I1N2S3T4R5U6M7E8N9T0S1] in this musical performance, which plays for [T1M213] seconds, results in a smooth and steady rhythm. Additionally, the compact pitch range of [R1A2N3G4E5] [oc0ta1ve2s3] enhances the impact and focus of the music, creating a truly impactful experience for the listener.</t>
  </si>
  <si>
    <t>['P4_1', 'K1_1', 'TM1_1', 'R3_2', 'I1_0', 'B1_1']</t>
  </si>
  <si>
    <t>The song's pitch range is within [R1A2N3G4E5] [oc0ta1ve2s3], and the [[K01E12Y23]3 k4ey5] gives it a special emotional quality. It has a duration of [T1M213] seconds and a moderate, enjoyable [te0mp1o2]. Deliberately excluding [I1N2S3T4R5U6M7E8N9T0S1], this song features [[N01U12M23_34B45A56R67S78]8 b9ar0s1] in its composition.</t>
  </si>
  <si>
    <t>['P4_1', 'K1_1', 'I1_1', 'T1_2', 'B1_1']</t>
  </si>
  <si>
    <t>The pitch range of [R1A2N3G4E5] [oc0ta1ve2s3] adds a distinctive character to the music, emphasizing its emotional depth, while the choice of [[K01E12Y23]3 k4ey5] results in a captivating and memorable experience. The music is given its sound through [I1N2S3T4R5U6M7E8N9T0S1], and the song maintains a moderate [te0mp1o2], divided into [[N01U12M23_34B45A56R67S78]8 b9ar0s1].</t>
  </si>
  <si>
    <t>The track lasts for [T1M213] seconds and features a gentle and easy rhythm.</t>
  </si>
  <si>
    <t>This music's choice of [[K01E12Y23]3 k4ey5] results in a captivating and memorable experience, with a running time of [T1M213] seconds. Additionally, the [ti0me1 s2ig3na4tu5re6] of this song is not usual, adding to its unique appeal.</t>
  </si>
  <si>
    <t>['P4_1', 'TM1_1', 'R3_1', 'TS1_o', 'I1_0', 'S4_0']</t>
  </si>
  <si>
    <t>The use of a specific pitch range of [R1A2N3G4E5] [oc0ta1ve2s3] creates a cohesive and unified sound throughout the [T1M213]-second musical piece, whose rhythm is incredibly powerful. Despite having a unique [ti0me1 s2ig3na4tu5re6 o7f 8[T91I02M13E24_35S46I57G68N79A80T91U02R13E24]3], [I1N2S3T4R5U6M7E8N9T0S1] are not a part of the instrumentation in this song, whose style is not reflective of the usual features of the [G1E2N3R4E5] genre.</t>
  </si>
  <si>
    <t>['R3_0', 'TS1_o']</t>
  </si>
  <si>
    <t>The rhythm in this song is very harmonious, but it's not common due to the [ti0me1 s2ig3na4tu5re6] chosen. Despite the unusual [ti0me1 s2ig3na4tu5re6], the song maintains its pleasing and balanced melody. The creative decision to use an unconventional [ti0me1 s2ig3na4tu5re6] adds an interesting and unique aspect to the composition, making it stand out from other pieces in its genre. The overall effect is a dynamic and memorable musical experience that showcases the talent and creativity of the composer.</t>
  </si>
  <si>
    <t>['TM1_1', 'I1_1', 'T1_2', 'S4_1', 'B1_1']</t>
  </si>
  <si>
    <t>The song is of a moderate speed and has a duration of [T1M213] seconds. It is defined by its [G1E2N3R4E5] influences and consists of [[N01U12M23_34B45A56R67S78]8 b9ar0s1]. The music should include [I1N2S3T4R5U6M7E8N9T0S1] to enhance the overall sound.</t>
  </si>
  <si>
    <t>This track offers a unique and memorable listening experience with its pitch range of [R1A2N3G4E5] [oc0ta1ve2s3] and use of the [[K01E12Y23]3 k4ey5], which creates a distinct atmosphere. In addition, the track has a duration of [T1M213] seconds, allowing the listener to fully immerse themselves in the music's rich and dynamic sound.</t>
  </si>
  <si>
    <t>['TS1_o', 'T1_1', 'I1_0']</t>
  </si>
  <si>
    <t>This song features an unconventional [ti0me1 s2ig3na4tu5re6], and is performed slowly. Additionally, the song has deliberately excluded certain instruments.</t>
  </si>
  <si>
    <t>The use of a specific pitch range of [R1A2N3G4E5] [oc0ta1ve2s3] creates a cohesive and unified sound throughout the musical piece, while the choice of [[K01E12Y23]3 k4ey5] results in a captivating and memorable experience. With a runtime of [T1M213] seconds, the song showcases a gentle and easy rhythm, accompanied by the notable absence of [I1N2S3T4R5U6M7E8N9T0S1]. Its [ti0me1 s2ig3na4tu5re6], [T1I2M3E4_5S6I7G8N9A0T1U2R3E4], deviates from the typical conventions, while maintaining a moderate [te0mp1o2]. This unique style defies the typical characteristics of the [G1E2N3R4E5] genre.</t>
  </si>
  <si>
    <t>The music is brought to life through the use of instruments. Instruments are a fundamental component of music production, providing texture, melody, and rhythm. They can be played in various ways, producing unique sounds that can evoke emotions and tell stories. Whether it's the strumming of a guitar, the beat of a drum, or the harmony of a piano, instruments play a crucial role in creating the rich and diverse soundscapes that make up the world of music. Without instruments, music would be a much less vibrant and expressive art form.</t>
  </si>
  <si>
    <t>This music offers a unique and memorable listening experience with its pitch range of [R1A2N3G4E5] [oc0ta1ve2s3]. The [[K01E12Y23]3 k4ey5] adds a unique flavor to the music, while the heavy beat and gentle rhythm, with a running time of [T1M213] seconds, create a musical performance that is both compelling and evocative. The use of [I1N2S3T4R5U6M7E8N9T0S1] in the performance further adds to its appeal, along with its [T1I2M3E4_5S6I7G8N9A0T1U2R3E4] meter. All of these elements come together to create a quintessential example of the [G1E2N3R4E5] sound, making this song a must-listen for anyone who appreciates great music.</t>
  </si>
  <si>
    <t>The song plays for [T1M213] seconds, and the rhythm of this music is relaxed and moderate, while the [[K01E12Y23]3 k4ey5] adds a unique flavor.</t>
  </si>
  <si>
    <t>['P4_1', 'K1_1', 'TM1_1', 'R3_0', 'I1_1', 'TS1_1', 'T1_2', 'S4_1', 'B1_1']</t>
  </si>
  <si>
    <t>This song embodies the essence of classic [G1E2N3R4E5] music with a compact pitch range of [R1A2N3G4E5] [oc0ta1ve2s3] that results in a focused and impactful musical performance. It conveys a unique and resonant sound through its use of [[K01E12Y23]3 k4ey5] and has a duration of [T1M213] seconds. The music is brought to life through the use of [I1N2S3T4R5U6M7E8N9T0S1], which creates a calming and soothing beat. The meter of the music is [T1I2M3E4_5S6I7G8N9A0T1U2R3E4] and it has a moderate-speed [te0mp1o2]. The song consists of roughly [[N01U12M23_34B45A56R67S78]8 b9ar0s1], making it a well-structured piece of music that showcases the beauty and intricacy of [G1E2N3R4E5].</t>
  </si>
  <si>
    <t>This song has a running time of [T1M213] seconds and the music is representative of the typical [G1E2N3R4E5] sound.</t>
  </si>
  <si>
    <t>['P4_1', 'K1_1', 'TM1_1', 'R3_0', 'I1_0', 'TS1_1', 'T1_0', 'EM1_1', 'B1_1']</t>
  </si>
  <si>
    <t>The music piece utilizes a specific pitch range of [R1A2N3G4E5] [oc0ta1ve2s3], which creates a cohesive and unified sound that permeates throughout the track's entirety. Coupled with the choice of [[K01E12Y23]3 k4ey5], the music results in a captivating and memorable experience for the listener. The track, clocking in at [T1M213] seconds in length, features a gentle and calming beat, deliberately excluding [I1N2S3T4R5U6M7E8N9T0S1] to further reinforce the emotional tone. The music is played at a brisk pace and has a [ti0me1 s2ig3na4tu5re6 o7f 8[T91I02M13E24_35S46I57G68N79A80T91U02R13E24]3], with [[N01U12M23_34B45A56R67S78]8 b9ar0s1], allowing for a well-structured and dynamic musical piece that is filled with [E1M2O3T4I5O6N7].</t>
  </si>
  <si>
    <t>['I4_0', 'K1_1', 'B1_1', 'TS1_1']</t>
  </si>
  <si>
    <t>In this track, the melody is not played using [I1N2S3T4R5U6M7E8N9T0]. The music is in [K1E2Y3], which adds a special emotional quality to it. It covers [[N01U12M23_34B45A56R67S78]8 b9ar0s1] and has a meter of [T1I2M3E4_5S6I7G8N9A0T1U2R3E4].</t>
  </si>
  <si>
    <t>This track, a classic representation of [G1E2N3R4E5] music, conveys a unique and resonant sound through its use of [[K01E12Y23]3 k4ey5]. Its pitch range is within [R1A2N3G4E5] [oc0ta1ve2s3], and it runs for [T1M213] seconds, moving slowly. The [te0mp1o2] of this song is not too fast or too slow, while the [I1N2S3T4R5U6M7E8N9T0S1] add to the musical composition. Additionally, the song's [ti0me1 s2ig3na4tu5re6] is atypical, further enhancing its distinctive qualities.</t>
  </si>
  <si>
    <t>['T1_1', 'EM1_1', 'I1_1']</t>
  </si>
  <si>
    <t>The music that expresses a particular emotion is played at a slow rate and relies heavily on the use of specific instruments. The use of these instruments is vital to the overall expression of the emotion that the music conveys.</t>
  </si>
  <si>
    <t>['P4_1', 'TM1_1', 'I1_1']</t>
  </si>
  <si>
    <t>The music's limited pitch range of [R1A2N3G4E5] [oc0ta1ve2s3] allows for a greater emphasis on the nuances of tone and phrasing, while the song's running time is [T1M213] seconds. The music is brought to life through the use of [I1N2S3T4R5U6M7E8N9T0S1].</t>
  </si>
  <si>
    <t>The pitch range of [R1A2N3G4E5] [oc0ta1ve2s3] adds a distinctive character to the music, emphasizing its emotional depth, while its use of [[K01E12Y23]3 k4ey5] creates a rich and dynamic sonic palette. Clocking in at [T1M213] seconds, this song captivates with a gentle and calming beat, enriched by the harmonious blend of [I1N2S3T4R5U6M7E8N9T0S1]. Its meter, [T1I2M3E4_5S6I7G8N9A0T1U2R3E4], sets the rhythmic foundation, guiding the song as it moves at a gentle pace, ultimately defining the music by its evocative [E1M2O3T4I5O6N7].</t>
  </si>
  <si>
    <t>['K1_1', 'TM1_1', 'R1_1', 'TS1_1', 'S4_0']</t>
  </si>
  <si>
    <t>The [[K01E12Y23]3 k4ey5] gives this music a special emotional quality, and the song runs for [T1M213] seconds. It is easy to dance to, and the [[T01I12M23E34_45S56I67G78N89A90T01U12R23E34]4 t5im6e 7si8gn9at0ur1e2] is used in the music. Additionally, this music breaks away from the usual patterns of the [G1E2N3R4E5] sound.</t>
  </si>
  <si>
    <t>['P4_1', 'TM1_1', 'I1_0', 'T1_0', 'EM1_1']</t>
  </si>
  <si>
    <t>With a pitch range spanning [R1A2N3G4E5] [oc0ta1ve2s3], this music offers a diverse and dynamic listening experience that runs for [T1M213] seconds. Deliberately excluding [I1N2S3T4R5U6M7E8N9T0S1], the song has a quick beat and expresses [E1M2O3T4I5O6N7]. Its unique range allows the listener to experience a wide variety of sounds and emotions throughout the song, while the deliberate exclusion of certain instruments creates a distinct and intentional sound that sets it apart from other music. Overall, this song offers a powerful and engaging musical experience that will leave a lasting impression on its listeners.</t>
  </si>
  <si>
    <t>This music offers a diverse and dynamic listening experience with a pitch range spanning [R1A2N3G4E5] [oc0ta1ve2s3]. The [[K01E12Y23]3 k4ey5] provides a powerful and memorable sound throughout the song, which has a duration of [T1M213] seconds and a smooth and steady rhythm. Notably absent in this piece are [I1N2S3T4R5U6M7E8N9T0S1], while the [ti0me1 s2ig3na4tu5re6] is unconventional with [T1I2M3E4_5S6I7G8N9A0T1U2R3E4]. The sluggish [te0mp1o2] creates a feeling of [E1M2O3T4I5O6N7], which radiates throughout the music.</t>
  </si>
  <si>
    <t>['P4_1', 'R3_2', 'TS1_o']</t>
  </si>
  <si>
    <t>The musical piece that I am referring to showcases a pitch range within [R1A2N3G4E5] [oc0ta1ve2s3] and employs an uncommon [ti0me1 s2ig3na4tu5re6 o7f 8[T91I02M13E24_35S46I57G68N79A80T91U02R13E24]3]. Additionally, the beat of this song is moderate, which adds to its unique and distinct sound. Overall, this song stands out from others due to its combination of unusual [ti0me1 s2ig3na4tu5re6], moderate beat, and impressive pitch range.</t>
  </si>
  <si>
    <t>['P4_1', 'TM1_1', 'R3_1', 'I1_1', 'T1_2', 'EM1_1', 'B1_1']</t>
  </si>
  <si>
    <t>The pitch range of [R1A2N3G4E5] [oc0ta1ve2s3] adds a distinctive character to the music, emphasizing its emotional depth, while the song's length of [T1M213] seconds and approximately [[N01U12M23_34B45A56R67S78]8 b9ar0s1] provides a framework for its composition. The rhythm in this song is very dynamic, complemented by the [I1N2S3T4R5U6M7E8N9T0S1], which contribute to the overall musical arrangement. With a moderate [te0mp1o2], the music evokes [E1M2O3T4I5O6N7] in nature.</t>
  </si>
  <si>
    <t>The music's limited pitch range of [R1A2N3G4E5] [oc0ta1ve2s3] allows for a greater emphasis on the nuances of tone and phrasing, while the [[K01E12Y23]3 k4ey5] gives this music a special emotional quality. With a length of [T1M213] seconds, the song showcases a peaceful beat and its composition excludes the use of [I1N2S3T4R5U6M7E8N9T0S1]. Based on a [[T01I12M23E34_45S56I67G78N89A90T01U12R23E34]4 t5im6e 7si8gn9at0ur1e2], the music carries a sluggish [te0mp1o2], embodying a classic representation of [G1E2N3R4E5] music.</t>
  </si>
  <si>
    <t>The music that utilizes the [[K01E12Y23]3 k4ey5] has a distinct and evocative quality. This is because the [[K01E12Y23]3 k4ey5] contributes to a unique and resonant sound that is immediately recognizable. By incorporating the [[K01E12Y23]3 k4ey5] into their music, artists are able to create a mood or atmosphere that is difficult to replicate with other [ke0y1]s. Whether it's a melancholic ballad or an upbeat dance track, the [[K01E12Y23]3 k4ey5] can add an extra dimension to the music that elevates it to a new level. Overall, the use of the [[K01E12Y23]3 k4ey5] is a powerful tool that musicians can use to create music that resonates with listeners in a meaningful way.</t>
  </si>
  <si>
    <t>['P4_1', 'K1_1', 'TM1_1', 'R3_0', 'I1_0', 'EM1_1', 'B1_1']</t>
  </si>
  <si>
    <t>This music offers a diverse and dynamic listening experience with a pitch range spanning [R1A2N3G4E5] [oc0ta1ve2s3]. The powerful and memorable sound of the [[K01E12Y23]3 k4ey5] is prominent throughout the song, which plays for [T1M213] seconds and progresses through [[N01U12M23_34B45A56R67S78]8 b9ar0s1]. Despite deliberately excluding [I1N2S3T4R5U6M7E8N9T0S1], the music has a very soft and smooth rhythm that imbues [E1M2O3T4I5O6N7] into the song. Overall, this song presents a unique and compelling musical composition that showcases a wide range of emotions and tonalities.</t>
  </si>
  <si>
    <t>This music's pitch range of [R1A2N3G4E5] [oc0ta1ve2s3] offers a unique and memorable listening experience, while the [[K01E12Y23]3 k4ey5] provides a powerful and memorable sound. With a duration of [T1M213] seconds, the song maintains a steady and moderate rhythm. The music incorporates [I1N2S3T4R5U6M7E8N9T0S1] to create its distinctive sound, and follows the meter of [T1I2M3E4_5S6I7G8N9A0T1U2R3E4]. Despite its slow-paced beat, the song diverges from the traditional conventions of the classic [G1E2N3R4E5] style.</t>
  </si>
  <si>
    <t>This music is characterized by a pitch range of [R1A2N3G4E5] [oc0ta1ve2s3] and a distinct atmosphere created by its use of the [[K01E12Y23]3 k4ey5]. Running for [T1M213] seconds, the song has a moderate and enjoyable [te0mp1o2], and it does not feature any [I1N2S3T4R5U6M7E8N9T0S1]. Its meter is [T1I2M3E4_5S6I7G8N9A0T1U2R3E4], and it moves at a moderate speed, all while being defined by its [E1M2O3T4I5O6N7].</t>
  </si>
  <si>
    <t>['K1_1', 'R3_1', 'I1_1', 'T1_1', 'EM1_1', 'B1_1']</t>
  </si>
  <si>
    <t>The use of [[K01E12Y23]3 k4ey5] in this music creates a distinct atmosphere with a relaxed [te0mp1o2] that is [E1M2O3T4I5O6N7] in nature. The beat in the song is very heavy, and it should feature [I1N2S3T4R5U6M7E8N9T0S1]. Overall, the song is composed of approximately [[N01U12M23_34B45A56R67S78]8 b9ar0s1], contributing to its unique sound and feel.</t>
  </si>
  <si>
    <t>The song's fast [te0mp1o2] is complemented by the use of instruments that give it its sound. These instruments play a crucial role in creating the overall feel of the music and contribute to the listener's experience. Whether it's the beat of the drums, the strumming of a guitar, or the melody of a piano, each instrument adds its unique texture to the song, making it a cohesive and dynamic piece of music. Without the use of instruments, the song would lack its characteristic sound and would not be as memorable or engaging to the listener.</t>
  </si>
  <si>
    <t>The music in this song has a sluggish and very slow [te0mp1o2], which creates a relaxing atmosphere. Additionally, the song's [ti0me1 s2ig3na4tu5re6] is not standard, adding a unique element to its composition.</t>
  </si>
  <si>
    <t>['P4_1', 'K1_1', 'TM1_1', 'R3_0', 'I1_1', 'TS1_1', 'S4_0', 'S2_1', 'B1_1']</t>
  </si>
  <si>
    <t>The music in [[K01E12Y23]3 k4ey5] with a compact pitch range of [R1A2N3G4E5] [oc0ta1ve2s3] results in a focused and impactful performance that also has a special emotional quality. The [T1M213]-second song is characterized by a soft and smooth [te0mp1o2] and is created using [I1N2S3T4R5U6M7E8N9T0S1] to produce its sound. The music follows a [[T01I12M23E34_45S56I67G78N89A90T01U12R23E34]4 t5im6e 7si8gn9at0ur1e2] and breaks away from the typical patterns of the [G1E2N3R4E5] genre, influenced instead by [A1R2T3I4S5T6]. Divided into [[N01U12M23_34B45A56R67S78]8 b9ar0s1], this song offers a unique musical experience.</t>
  </si>
  <si>
    <t>The song is performed quickly.</t>
  </si>
  <si>
    <t xml:space="preserve">
The song belongs to the [G1E2N3R4E5] genre.</t>
  </si>
  <si>
    <t>['P4_1', 'TM1_1', 'R3_1', 'TS1_o', 'T1_2', 'B1_1']</t>
  </si>
  <si>
    <t>The musical piece showcases a pitch range within [R1A2N3G4E5] [oc0ta1ve2s3] and has a playtime of [T1M213] seconds. The rhythm in this song is extremely invigorating, while the [ti0me1 s2ig3na4tu5re6] featured is not conventional, denoted by [T1I2M3E4_5S6I7G8N9A0T1U2R3E4]. It is played at a moderate pace, and [[N01U12M23_34B45A56R67S78]8 b9ar0s1] can be heard in this song.</t>
  </si>
  <si>
    <t>The use of the [[K01E12Y23]3 k4ey5] in this music conveys a unique and resonant sound, which is further enhanced by the song's duration of [T1M213] seconds.</t>
  </si>
  <si>
    <t>['K1_1', 'R3_1', 'I1_1', 'T1_0', 'B1_1']</t>
  </si>
  <si>
    <t>The utilization of [I1N2S3T4R5U6M7E8N9T0S1] in the musical performance of this song played at a high [te0mp1o2] progresses over [[N01U12M23_34B45A56R67S78]8 b9ar0s1]. The rhythm is extremely invigorating, and combined with the use of [K1E2Y3], it gives the music a special emotional quality.</t>
  </si>
  <si>
    <t>['T1_2', 'EM1_1', 'TS1_o']</t>
  </si>
  <si>
    <t>The music being played is filled with [E1M2O3T4I5O6N7] and is performed at a moderate [te0mp1o2]. Additionally, the [ti0me1 s2ig3na4tu5re6] of this song is not regular, adding to its unique and distinct sound.</t>
  </si>
  <si>
    <t>The musical performance of this song employs [I1N2S3T4R5U6M7E8N9T0S1] and follows a [T1I2M3E4_5S6I7G8N9A0T1U2R3E4] meter, with a fast [te0mp1o2] and a pitch range within [R1A2N3G4E5] [oc0ta1ve2s3]. The song's choice of [[K01E12Y23]3 k4ey5] results in a captivating and memorable experience, and its runtime of [T1M213] seconds allows for a steady and moderate rhythm to be maintained throughout. As a result, the music radiates [E1M2O3T4I5O6N7], making for a truly engaging listening experience.</t>
  </si>
  <si>
    <t>The music presented here offers a diverse and dynamic listening experience, with a pitch range spanning [R1A2N3G4E5] [oc0ta1ve2s3]. It is based on a [[T01I12M23E34_45S56I67G78N89A90T01U12R23E34]4 t5im6e 7si8gn9at0ur1e2], which adds to the complexity and richness of the composition. Whether you are a music aficionado or simply looking for something new to enjoy, this music is sure to captivate your ears and leave you wanting more. So sit back, relax, and let yourself be transported by the unique and innovative sounds of this incredible musical masterpiece.</t>
  </si>
  <si>
    <t>The music's limited pitch range of [R1A2N3G4E5] [oc0ta1ve2s3] allows for a greater emphasis on the nuances of tone and phrasing, while its use of [[K01E12Y23]3 k4ey5] creates a distinct atmosphere. With a length of [T1M213] seconds, the song's rhythm is very gentle, and [I1N2S3T4R5U6M7E8N9T0S1] play an important role in the music. An unusual [ti0me1 s2ig3na4tu5re6], [T1I2M3E4_5S6I7G8N9A0T1U2R3E4], is utilized, and the song's [te0mp1o2] is fast. Despite these unique elements, this music does not have the classic features of the [G1E2N3R4E5] sound.</t>
  </si>
  <si>
    <t>With a pitch range spanning [R1A2N3G4E5] [oc0ta1ve2s3], this [T1M213]-second-long song offers a diverse and dynamic listening experience while the [[K01E12Y23]3 k4ey5] provides a powerful and memorable sound. It captivates with its meditative beat and deliberately avoids incorporating [I1N2S3T4R5U6M7E8N9T0S1], creating a unique sonic landscape. Breaking away from convention, the unconventional [ti0me1 s2ig3na4tu5re6] [T1I2M3E4_5S6I7G8N9A0T1U2R3E4] adds to its distinctiveness, while the deliberate slow pace and departure from the typical sound of [G1E2N3R4E5] style further enhance its allure.</t>
  </si>
  <si>
    <t>['T1_1', 'K1_1', 'B1_1', 'R3_1']</t>
  </si>
  <si>
    <t>The rhythm in this song is truly electrifying with its slow [te0mp1o2] and unique flavor added by the [[K01E12Y23]3 k4ey5]. As you listen to the music, you can count [[N01U12M23_34B45A56R67S78]8 b9ar0s1], which further accentuate the song's rhythm and style. Overall, the combination of the slow [te0mp1o2], unique [ke0y1], and number of bars in this song creates a distinctive musical experience that is both captivating and memorable.</t>
  </si>
  <si>
    <t>The musical piece is a remarkable composition that features a pitch range spanning [R1A2N3G4E5] [oc0ta1ve2s3]. The music's unique flavor is attributed to its [[K01E12Y23]3 k4ey5] signature, which adds a distinct character to the song. The piece plays for [T1M213] seconds, with a [te0mp1o2] that falls within the middle range, while [I1N2S3T4R5U6M7E8N9T0S1] enriches the music with its sounds. Despite having an atypical [[T01I12M23E34_45S56I67G78N89A90T01U12R23E34]4 t5im6e 7si8gn9at0ur1e2], the song moves at a rapid rate, evoking a strong sense of [E1M2O3T4I5O6N7] in the listener. Overall, this musical piece is a fascinating work of art that showcases the composer's skill in creating a diverse range of musical elements that come together to form a cohesive and emotionally impactful experience.</t>
  </si>
  <si>
    <t>['EM1_1', 'T1_0', 'B1_1', 'TM1_1']</t>
  </si>
  <si>
    <t>This fast-paced song is divided into [[N01U12M23_34B45A56R67S78]8 b9ar0s1] and has a [E1M2O3T4I5O6N7] feeling. The track's length is [T1M213] seconds, making it a brief yet intense listening experience.</t>
  </si>
  <si>
    <t>['T1_1', 'K1_1', 'R3_0']</t>
  </si>
  <si>
    <t>This song has a gentle beat that is very soothing, and the use of the [[K01E12Y23]3 k4ey5] gives it a special emotional quality.</t>
  </si>
  <si>
    <t>['I4_0', 'P4_1', 'R3_0']</t>
  </si>
  <si>
    <t>Although [I1N2S3T4R5U6M7E8N9T0] is not the predominant sound heard in the melody track, the compact pitch range of [R1A2N3G4E5] [oc0ta1ve2s3] results in a focused and impactful musical performance. Furthermore, the beat in this song is very tranquilizing, creating a relaxing atmosphere.</t>
  </si>
  <si>
    <t>['P4_1', 'K1_1', 'TM1_1', 'R3_2', 'TS1_o', 'I1_1']</t>
  </si>
  <si>
    <t>The compact pitch range of [R1A2N3G4E5] [oc0ta1ve2s3] results in a focused and impactful musical performance, complemented by the distinct atmosphere created through the use of [[K01E12Y23]3 k4ey5]. With a length of [T1M213] seconds, this track showcases a balanced rhythm and ventures beyond the ordinary with its unconventional [ti0me1 s2ig3na4tu5re6 o7f 8[T91I02M13E24_35S46I57G68N79A80T91U02R13E24]3]. The inclusion of [I1N2S3T4R5U6M7E8N9T0S1] further enhances the musical composition.</t>
  </si>
  <si>
    <t>The music is characterized by its [E1M2O3T4I5O6N7] nature, and the song's duration is [T1M213] seconds.</t>
  </si>
  <si>
    <t>['T1_1', 'R3_1']</t>
  </si>
  <si>
    <t>The music in this song is played at a leisurely pace, with a pronounced rhythm that is hard to miss. The combination of the two creates a unique and pleasant listening experience, as the relaxed [te0mp1o2] allows the listener to fully appreciate the pronounced rhythm and its intricate details. Overall, this song's musical elements work together to create a beautiful and engaging piece that can be enjoyed by anyone who appreciates good music.</t>
  </si>
  <si>
    <t>['P4_1', 'TM1_1', 'TS1_1', 'T1_1', 'B1_1']</t>
  </si>
  <si>
    <t>The music in this track has a limited pitch range of [R1A2N3G4E5] [oc0ta1ve2s3], which allows for a greater emphasis on the nuances of tone and phrasing. It follows a [T1I2M3E4_5S6I7G8N9A0T1U2R3E4] meter and is played at a leisurely pace, with a duration of [T1M213] seconds. The song is composed of approximately [[N01U12M23_34B45A56R67S78]8 b9ar0s1]. Overall, these characteristics create a musical composition that prioritizes subtlety and emphasizes the importance of each individual note and phrase.</t>
  </si>
  <si>
    <t>The [ti0me1 s2ig3na4tu5re6] of the music is a notation that indicates the meter of a piece of music. It consists of two numbers stacked vertically, one above the other. The top number represents the number of beats in a measure, while the bottom number represents the type of note that receives one beat. For example, a [ti0me1 s2ig3na4tu5re6] of 4/4 indicates that there are four beats in each measure, and the quarter note receives one beat. Other common [ti0me1 s2ig3na4tu5re6]s include 3/4, 6/8, and 2/4. The [ti0me1 s2ig3na4tu5re6] is an essential element of music notation that helps musicians understand the rhythm and timing of a piece of music.</t>
  </si>
  <si>
    <t>With a pitch range spanning [R1A2N3G4E5] [oc0ta1ve2s3], this music offers a diverse and dynamic listening experience, while the [[K01E12Y23]3 k4ey5] adds a unique flavor. The song's playtime is [T1M213] seconds, featuring a moderate beat and the utilization of [I1N2S3T4R5U6M7E8N9T0S1] in the musical performance. Despite its uncommon [ti0me1 s2ig3na4tu5re6 o7f 8[T91I02M13E24_35S46I57G68N79A80T91U02R13E24]3], this music is played at a quick pace, and it is imbued with [E1M2O3T4I5O6N7].</t>
  </si>
  <si>
    <t>['S4_0', 'TM1_1', 'R3_2', 'TS1_o']</t>
  </si>
  <si>
    <t>The [G1E2N3R4E5] music genre is not firmly rooted in the style of this song, which lasts for [T1M213] seconds and has a calm, moderate rhythm. However, this song deviates from a common [ti0me1 s2ig3na4tu5re6], thereby distinguishing itself from other music in the genre.</t>
  </si>
  <si>
    <t>The fast pace of the song coupled with the music's ability to radiate [E1M2O3T4I5O6N7] creates an exhilarating listening experience.</t>
  </si>
  <si>
    <t>['T1_2', 'TM1_1', 'I1_1']</t>
  </si>
  <si>
    <t>This song has a moderate [te0mp1o2] and lasts for [T1M213] seconds. The musical performance employs [I1N2S3T4R5U6M7E8N9T0S1].</t>
  </si>
  <si>
    <t>['K1_1', 'TM1_1', 'R3_0', 'TS1_1', 'I1_1', 'B1_1']</t>
  </si>
  <si>
    <t>The music in this song conveys a unique and resonant sound through its use of the [[K01E12Y23]3 k4ey5]. Its running time is [T1M213] seconds, and it features a gentle and easy rhythm with a [T1I2M3E4_5S6I7G8N9A0T1U2R3E4] meter. The musical performance utilizes [I1N2S3T4R5U6M7E8N9T0S1], and the music consists of [[N01U12M23_34B45A56R67S78]8 b9ar0s1]. Overall, the song's distinctive sound, rhythm, and instrumentation combine to create a memorable musical experience.</t>
  </si>
  <si>
    <t>['S4_0', 'TM1_1', 'TS1_1']</t>
  </si>
  <si>
    <t>The [G1E2N3R4E5] genre is not embodied in this music, despite it being [T1M213] seconds long with a [ti0me1 s2ig3na4tu5re6 o7f 8[T91I02M13E24_35S46I57G68N79A80T91U02R13E24]3].</t>
  </si>
  <si>
    <t>['P4_1', 'T1_0', 'TM1_1', 'S4_0']</t>
  </si>
  <si>
    <t>With its compact pitch range of [R1A2N3G4E5] [oc0ta1ve2s3], this music delivers a focused and impactful performance that moves swiftly. Lasting for [T1M213] seconds, the track showcases a style that deviates from the typical characteristics of the [G1E2N3R4E5] genre. Despite its departure from convention, the song retains a distinctive and engaging quality that is sure to captivate listeners.</t>
  </si>
  <si>
    <t>The pitch range of [R1A2N3G4E5] [oc0ta1ve2s3] adds a distinctive character to the music, emphasizing its emotional depth, while the choice of [[K01E12Y23]3 k4ey5] results in a captivating and memorable experience. With a length of [T1M213] seconds, the song showcases a balanced rhythm and the absence of [I1N2S3T4R5U6M7E8N9T0S1], contributing to its unique composition. It follows a [T1I2M3E4_5S6I7G8N9A0T1U2R3E4] meter, creating a slow-paced atmosphere that defines its style with [G1E2N3R4E5] influences.</t>
  </si>
  <si>
    <t>The moderate-speed music carries a distinct [E1M2O3T4I5O6N7] feeling.</t>
  </si>
  <si>
    <t>This music has a pitch range within [R1A2N3G4E5] [oc0ta1ve2s3], and the [[K01E12Y23]3 k4ey5] adds a unique flavor to the composition. The song's length is [T1M213] seconds, and it has a calm and moderate rhythm that is played at a moderate [te0mp1o2]. The musical performance employs [I1N2S3T4R5U6M7E8N9T0S1], and the meter of the music is [T1I2M3E4_5S6I7G8N9A0T1U2R3E4]. The composition expresses [E1M2O3T4I5O6N7], and you can hear [[N01U12M23_34B45A56R67S78]8 b9ar0s1] in the song, providing a complete listening experience.</t>
  </si>
  <si>
    <t>This song is TM1 seconds long and its rhythm is not too fast or too slow.</t>
  </si>
  <si>
    <t>['K1_1', 'TM1_1', 'TS1_1', 'I1_1', 'T1_0', 'EM1_1']</t>
  </si>
  <si>
    <t>This music's use of the [[K01E12Y23]3 k4ey5] creates a rich and dynamic sonic palette, accompanied by a high-[te0mp1o2] composition that is brought to life through the use of [I1N2S3T4R5U6M7E8N9T0S1]. The song has a duration of [T1M213] seconds and is based on a [[T01I12M23E34_45S56I67G78N89A90T01U12R23E34]4 t5im6e 7si8gn9at0ur1e2], capturing a sense of [E1M2O3T4I5O6N7].</t>
  </si>
  <si>
    <t>['TS1_1', 'S4_1', 'R3_2', 'I1_0']</t>
  </si>
  <si>
    <t>The song is a classic example of the [G1E2N3R4E5] style, with music that follows a [T1I2M3E4_5S6I7G8N9A0T1U2R3E4] meter and has a steady and moderate rhythm. However, the song's arrangement has omitted the use of [I1N2S3T4R5U6M7E8N9T0S1].</t>
  </si>
  <si>
    <t>['TS1_1', 'K1_1', 'EM1_1', 'I1_1']</t>
  </si>
  <si>
    <t>The music is written in [T1I2M3E4_5S6I7G8N9A0T1U2R3E4] and features the [[K01E12Y23]3 k4ey5], which contributes to the creation of a distinct atmosphere. This musical composition is characterized by [E1M2O3T4I5O6N7], and the choice of [I1N2S3T4R5U6M7E8N9T0S1] adds to its overall impact.</t>
  </si>
  <si>
    <t>['P4_1', 'K1_1', 'TM1_1', 'R3_2', 'I1_1', 'TS1_o', 'R1_0', 'T1_2', 'EM1_1', 'B1_1']</t>
  </si>
  <si>
    <t>This music offers a unique and memorable listening experience with a pitch range of [R1A2N3G4E5] [oc0ta1ve2s3] and a distinct atmosphere created by its use of [[K01E12Y23]3 k4ey5]. The song has a runtime of [T1M213] seconds and is played at a moderate [te0mp1o2], characterized by [E1M2O3T4I5O6N7] and given its sound through [I1N2S3T4R5U6M7E8N9T0S1]. The [ti0me1 s2ig3na4tu5re6] of this unconventional piece is [T1I2M3E4_5S6I7G8N9A0T1U2R3E4], and it has a length of around [[N01U12M23_34B45A56R67S78]8 b9ar0s1], making it too slow-paced to be considered danceable.</t>
  </si>
  <si>
    <t>The [R1A2N3G4E5]-[oc0ta1ve2] pitch range of this [T1M213]-second song adds a distinctive character, emphasizing its emotional depth, while the use of the [[K01E12Y23]3 k4ey5] conveys a unique and resonant sound. Despite being in [[T01I12M23E34_45S56I67G78N89A90T01U12R23E34]4 t5im6e 7si8gn9at0ur1e2], the [te0mp1o2] in this music is very upbeat, although it slows down as the song progresses. The vital use of [I1N2S3T4R5U6M7E8N9T0S1] further enhances the overall sound of the music. However, it should be noted that this piece is not a true representation of the typical [G1E2N3R4E5] genre.</t>
  </si>
  <si>
    <t>['TS1_o', 'I1_1']</t>
  </si>
  <si>
    <t>The music in this song is unique and captivating, with an atypical [ti0me1 s2ig3na4tu5re6] that sets it apart from other pieces. The beauty of the melody is enhanced by the skillful use of various instruments, which bring it to life and create a powerful emotional impact. Whether you are a music lover or just someone who appreciates great artistry, this song is sure to leave a lasting impression on you. So sit back, relax, and let the enchanting sounds of this masterpiece transport you to a world of musical bliss.</t>
  </si>
  <si>
    <t>['T1_1', 'S4_1', 'R3_2', 'I1_1']</t>
  </si>
  <si>
    <t>This [G1E2N3R4E5] song embodies the essence of the music style, with a slow [te0mp1o2] that is enriched by the presence of various instruments. The rhythm of the song is comfortably moderate, creating a soothing atmosphere that is sure to captivate listeners. The music is enhanced by the skillful use of [I1N2S3T4R5U6M7E8N9T0S1], adding depth and texture to the overall sound.</t>
  </si>
  <si>
    <t>The song has a quick [te0mp1o2], and its rhythm is incredibly stimulating. Additionally, the chosen [ti0me1 s2ig3na4tu5re6] for this song is not ordinary, adding to its uniqueness and appeal.</t>
  </si>
  <si>
    <t>The [ti0me1 s2ig3na4tu5re6] employed in this song is not typical, but it is an integral part of its unique character. The music is characterized by a strong sense of [E1M2O3T4I5O6N7], which is amplified by the unusual [ti0me1 s2ig3na4tu5re6]. The song runs for [T1M213] seconds, giving the listener ample time to immerse themselves in the emotion and groove of the music. [I1N2S3T4R5U6M7E8N9T0S1] play an important role in the music, contributing to the overall texture and feel of the song. Together, these elements create a powerful musical experience that is both captivating and memorable.</t>
  </si>
  <si>
    <t>This song delivers a unique and memorable listening experience with its pitch range of [R1A2N3G4E5] [oc0ta1ve2s3] and incredibly powerful rhythm. The range of pitches creates a distinct sound that captivates the listener's attention, while the rhythm provides a strong foundation that drives the song forward with energy and intensity. Together, these elements make for a truly captivating musical experience that will leave a lasting impression on anyone who listens.</t>
  </si>
  <si>
    <t>The [te0mp1o2] of this song feels just right, and it's based on a [[T01I12M23E34_45S56I67G78N89A90T01U12R23E34]4 t5im6e 7si8gn9at0ur1e2]. The [ti0me1 s2ig3na4tu5re6] determines the number of beats in each measure and the value of each beat, which ultimately affects the overall feel and rhythm of the music. In this case, the [[T01I12M23E34_45S56I67G78N89A90T01U12R23E34]4 t5im6e 7si8gn9at0ur1e2] is the foundation for the song's timing and pace, which contribute to its overall sound and style.</t>
  </si>
  <si>
    <t>This music offers a unique and memorable listening experience with its pitch range of [R1A2N3G4E5] [oc0ta1ve2s3]. The [[K01E12Y23]3 k4ey5] adds a unique flavor to the music, while its duration lasts [T1M213] seconds. The rhythm is moderate and consistent, and the sound of the music is given through the use of [I1N2S3T4R5U6M7E8N9T0S1]. It has a meter of [T1I2M3E4_5S6I7G8N9A0T1U2R3E4] and is played at a low [te0mp1o2]. The style of the song is defined by its [G1E2N3R4E5] influences, and it consists of [[N01U12M23_34B45A56R67S78]8 b9ar0s1] in total.</t>
  </si>
  <si>
    <t>The pitch range of [R1A2N3G4E5] [oc0ta1ve2s3] adds a distinctive character to the music, emphasizing its emotional depth, while the use of [[K01E12Y23]3 k4ey5] creates a rich and dynamic sonic palette. With a length of [T1M213] seconds, this song showcases a rapid [te0mp1o2] and relies heavily on the vital use of [I1N2S3T4R5U6M7E8N9T0S1]. Its [ti0me1 s2ig3na4tu5re6] is [T1I2M3E4_5S6I7G8N9A0T1U2R3E4], accompanied by a moderate rhythm, and overall, the music exudes [E1M2O3T4I5O6N7] in nature.</t>
  </si>
  <si>
    <t>['P4_1', 'K1_1', 'TM1_1', 'R3_2', 'TS1_o', 'T1_0']</t>
  </si>
  <si>
    <t>With a pitch range spanning [R1A2N3G4E5] [oc0ta1ve2s3], this music offers a diverse and dynamic listening experience, while the [[K01E12Y23]3 k4ey5] adds a unique flavor. The song, with a duration of [T1M213] seconds, features a moderate beat and an unconventional [[T01I12M23E34_45S56I67G78N89A90T01U12R23E34]4 t5im6e 7si8gn9at0ur1e2], resulting in an extraordinary composition that captivates listeners with its quick pace.</t>
  </si>
  <si>
    <t>This music's pitch range is within [R1A2N3G4E5] [oc0ta1ve2s3], and its use of [[K01E12Y23]3 k4ey5] creates a rich and dynamic sonic palette. The song runs for [T1M213] seconds and has a relaxing [te0mp1o2]. In this song, you won't hear any [I1N2S3T4R5U6M7E8N9T0S1], and an uncommon [ti0me1 s2ig3na4tu5re6] [T1I2M3E4_5S6I7G8N9A0T1U2R3E4] is utilized. The music is played at a balanced pace and heavily influenced by the [G1E2N3R4E5] genre, creating a unique and distinctive sound.</t>
  </si>
  <si>
    <t>This song has a very meditative beat and an atypical [ti0me1 s2ig3na4tu5re6 o7f 8[T91I02M13E24_35S46I57G68N79A80T91U02R13E24]3]. It comprises [[N01U12M23_34B45A56R67S78]8 b9ar0s1] and has a duration of [T1M213] seconds.</t>
  </si>
  <si>
    <t>['P4_1', 'K1_1', 'TM1_1', 'R3_1', 'T1_2', 'EM1_1', 'B1_1']</t>
  </si>
  <si>
    <t>The musical piece showcases a pitch range within [R1A2N3G4E5] [oc0ta1ve2s3], and its [[K01E12Y23]3 k4ey5] gives it a special emotional quality. It is a [T1M213]-second-long song played at a medium pace, while the [te0mp1o2] remains fast-paced. This music conveys [E1M2O3T4I5O6N7] and progresses over [[N01U12M23_34B45A56R67S78]8 b9ar0s1].</t>
  </si>
  <si>
    <t>['K1_1', 'TM1_1', 'R3_2', 'TS1_o', 'I1_0', 'T1_1', 'S4_1']</t>
  </si>
  <si>
    <t>The [G1E2N3R4E5]-influenced sound of this music is given a special emotional quality by the [[K01E12Y23]3 k4ey5]. The song's moderate beat is easy to follow throughout its [T1M213]-second duration, while its atypical [[T01I12M23E34_45S56I67G78N89A90T01U12R23E34]4 t5im6e 7si8gn9at0ur1e2] provides an added layer of interest. Although [I1N2S3T4R5U6M7E8N9T0S1] are not incorporated in the song, it is played at a gentle pace that allows the listener to fully appreciate its melodic qualities. Overall, this song's unique combination of musical elements creates a captivating listening experience.</t>
  </si>
  <si>
    <t>The music, defined by [E1M2O3T4I5O6N7], has a limited pitch range of [R1A2N3G4E5] [oc0ta1ve2s3], which allows for a greater emphasis on the nuances of tone and phrasing.</t>
  </si>
  <si>
    <t>['TS1_o', 'P4_1', 'B1_1', 'I1_0']</t>
  </si>
  <si>
    <t>This song is unique in several ways. Firstly, it features an unconventional [ti0me1 s2ig3na4tu5re6], which sets it apart from other music. Secondly, the pitch range of [R1A2N3G4E5] [oc0ta1ve2s3] gives the music a distinctive character and emphasizes its emotional depth. Thirdly, the song is made up of [[N01U12M23_34B45A56R67S78]8 b9ar0s1]. And finally, it is worth noting that [I1N2S3T4R5U6M7E8N9T0S1] are absent from this piece, which further adds to its unconventional nature. Altogether, these elements combine to create a truly unique and memorable musical experience.</t>
  </si>
  <si>
    <t>The pitch range of [R1A2N3G4E5] [oc0ta1ve2s3] in this song adds a distinctive character and emphasizes its emotional depth. Combined with a moderate [te0mp1o2], the song sets a comfortable pace for the listener. The song's length of [T1M213] seconds provides ample time for the musical elements to unfold and create a cohesive experience for the listener.</t>
  </si>
  <si>
    <t>The beat in this song is very tranquilizing, despite the fact that its [ti0me1 s2ig3na4tu5re6] is not commonly used. This unique [ti0me1 s2ig3na4tu5re6] adds to the song's distinctiveness and gives it a sense of intrigue and complexity that might not be present in more conventional rhythms. Overall, the combination of the soothing beat and the unconventional [ti0me1 s2ig3na4tu5re6] makes for an interesting and enjoyable listening experience.</t>
  </si>
  <si>
    <t>The music's limited pitch range of [R1A2N3G4E5] [oc0ta1ve2s3] allows for a greater emphasis on the nuances of tone and phrasing, while its use of [[K01E12Y23]3 k4ey5] creates a distinct atmosphere. With a running time of [T1M213] seconds, this song also showcases a very serene rhythm.</t>
  </si>
  <si>
    <t>The song has a moderate [te0mp1o2] and a duration of [T1M213] seconds.</t>
  </si>
  <si>
    <t>This song runs for [T1M213] seconds and its music follows a [T1I2M3E4_5S6I7G8N9A0T1U2R3E4] meter.</t>
  </si>
  <si>
    <t>The use of a specific pitch range of [R1A2N3G4E5] [oc0ta1ve2s3] creates a cohesive and unified sound throughout the musical piece, while the choice of [[K01E12Y23]3 k4ey5] results in a captivating and memorable experience. With a length of [T1M213] seconds, the song's rhythm is very gentle and relaxing, accompanied by the musical performance employing [I1N2S3T4R5U6M7E8N9T0S1]. Despite its [ti0me1 s2ig3na4tu5re6] being out of the ordinary [T1I2M3E4_5S6I7G8N9A0T1U2R3E4], the song moves quickly, showcasing its heavily influenced [G1E2N3R4E5] style.</t>
  </si>
  <si>
    <t>['P4_1', 'K1_1', 'TM1_1', 'R3_2', 'I1_0', 'TS1_o', 'I4_0', 'T1_0', 'S4_1', 'B1_1']</t>
  </si>
  <si>
    <t>The music's compact pitch range spans [R1A2N3G4E5] [oc0ta1ve2s3] and produces a focused and impactful performance, while its use of the [[K01E12Y23]3 k4ey5] establishes a distinct atmosphere. Clocking in at [T1M213] seconds, the song maintains a moderate beat and does not incorporate [I1N2S3T4R5U6M7E8N9T0S1] in its instrumentation. Additionally, it features an uncommon [[T01I12M23E34_45S56I67G78N89A90T01U12R23E34]4 t5im6e 7si8gn9at0ur1e2] and the [I1N2S3T4R5U6M7E8N9T0] does not play a primary role in creating the melody. The song's speedy [te0mp1o2] and [[N01U12M23_34B45A56R67S78]8 b9ar0s1] mark it as a work of the [G1E2N3R4E5] genre.</t>
  </si>
  <si>
    <t>The use of [[K01E12Y23]3 k4ey5] in this music creates a distinct atmosphere that is defined by [E1M2O3T4I5O6N7]. Interestingly, [I1N2S3T4R5U6M7E8N9T0S1] are not featured in this song, which adds to its unique sound and style. Together, these elements contribute to the overall impact of the music, providing a memorable listening experience for those who appreciate its creative and unconventional approach.</t>
  </si>
  <si>
    <t>The choice of [[K01E12Y23]3 k4ey5] in this music creates a captivating and memorable experience that is amplified by its duration of [T1M213] seconds. Moreover, the rhythm in this song is incredibly powerful, adding an additional layer of intensity to the overall composition.</t>
  </si>
  <si>
    <t>['TS1_o', 'P4_1', 'T1_1', 'I1_1']</t>
  </si>
  <si>
    <t>This music offers a unique listening experience with its unusual [ti0me1 s2ig3na4tu5re6] and a pitch range spanning [R1A2N3G4E5] [oc0ta1ve2s3]. Despite its low-speed, the music is brought to life through the use of [I1N2S3T4R5U6M7E8N9T0S1], creating a diverse and dynamic sound. Overall, this song provides an intriguing combination of musical elements that are sure to captivate the listener's attention.</t>
  </si>
  <si>
    <t>With a pitch range spanning [R1A2N3G4E5] [oc0ta1ve2s3], this music offers a diverse and dynamic listening experience. It is composed in the [[K01E12Y23]3 k4ey5] and has a [ti0me1 s2ig3na4tu5re6 o7f 8[T91I02M13E24_35S46I57G68N79A80T91U02R13E24]3]. The track is [T1M213] seconds long and features an extremely strong beat. Interestingly, the song deliberately excludes [I1N2S3T4R5U6M7E8N9T0S1]. Despite this, the music still manages to express [E1M2O3T4I5O6N7] and is moderately-paced, making for a unique and memorable listening experience.</t>
  </si>
  <si>
    <t>The music uses the [[T01I12M23E34_45S56I67G78N89A90T01U12R23E34]4 t5im6e 7si8gn9at0ur1e2] and is composed in the [[K01E12Y23]3 k4ey5], resulting in a unique and resonant sound. Interestingly, the composition of this song does not involve the use of any [I1N2S3T4R5U6M7E8N9T0S1].</t>
  </si>
  <si>
    <t>This music's pitch range of [R1A2N3G4E5] [oc0ta1ve2s3] offers a unique and memorable listening experience, while the [[K01E12Y23]3 k4ey5] adds a unique flavor to it. The song has a runtime of [T1M213] seconds and a rapid [te0mp1o2], complemented by the musical performance featuring [I1N2S3T4R5U6M7E8N9T0S1]. The meter of the music is [T1I2M3E4_5S6I7G8N9A0T1U2R3E4], and the rhythm is slow, projecting [E1M2O3T4I5O6N7] to the listeners. Overall, this song combines various elements to create a distinct and powerful musical experience that will stay with the audience long after the music ends.</t>
  </si>
  <si>
    <t>['T1_2', 'R3_0', 'I1_1']</t>
  </si>
  <si>
    <t>The musical performance utilizes [I1N2S3T4R5U6M7E8N9T0S1] to play a song with a gentle rhythm and medium pace.</t>
  </si>
  <si>
    <t>This music's pitch range of [R1A2N3G4E5] [oc0ta1ve2s3] offers a unique and memorable listening experience, while its use of [[K01E12Y23]3 k4ey5] creates a rich and dynamic sonic palette. Running for [T1M213] seconds, the track showcases an easy-going rhythm, with [I1N2S3T4R5U6M7E8N9T0S1] playing an important role in the music. Set to a low [te0mp1o2], this composition embodies [E1M2O3T4I5O6N7] in nature and features a [ti0me1 s2ig3na4tu5re6 o7f 8[T91I02M13E24_35S46I57G68N79A80T91U02R13E24]3].</t>
  </si>
  <si>
    <t>The song's pace is slow and the music should feature certain instruments.</t>
  </si>
  <si>
    <t>This song offers a unique and memorable listening experience with its pitch range of [R1A2N3G4E5] [oc0ta1ve2s3]. The use of [[K01E12Y23]3 k4ey5] creates a distinct atmosphere that adds to its appeal. With a running time of [T1M213] seconds, the rhythm of this song is moderate and consistent. Interestingly, there are no [I1N2S3T4R5U6M7E8N9T0S1] in this song, and the [ti0me1 s2ig3na4tu5re6] used is unusual, marked by [T1I2M3E4_5S6I7G8N9A0T1U2R3E4]. Despite its unconventional elements, the song's rhythm is fast and heavily influenced by [G1E2N3R4E5] style, resulting in a truly distinctive sound.</t>
  </si>
  <si>
    <t>This music offers a diverse and dynamic listening experience, with a pitch range spanning [R1A2N3G4E5] [oc0ta1ve2s3].</t>
  </si>
  <si>
    <t>The music's compact pitch range, spanning [R1A2N3G4E5] [oc0ta1ve2s3], yields a focused and impactful performance that is further intensified by its captivating choice of [[K01E12Y23]3 k4ey5]. Clocking in at [T1M213] seconds, the song's length is just right, and its rhythm falls in the sweet spot between too fast and too slow. [I1N2S3T4R5U6M7E8N9T0S1] bring the music to life, while the atypical [[T01I12M23E34_45S56I67G78N89A90T01U12R23E34]4 t5im6e 7si8gn9at0ur1e2] and slow-paced beat give the piece a unique flavor. Ultimately, the music's emotional impact is what defines it, evoking [E1M2O3T4I5O6N7] in listeners.</t>
  </si>
  <si>
    <t>The musical piece showcases a pitch range within [R1A2N3G4E5] [oc0ta1ve2s3] and its choice of [[K01E12Y23]3 k4ey5] results in a captivating and memorable experience. Clocking in at [T1M213] seconds, this song's soothing beat creates a deliberate exclusion of [I1N2S3T4R5U6M7E8N9T0S1]. The music utilizes a [[T01I12M23E34_45S56I67G78N89A90T01U12R23E34]4 t5im6e 7si8gn9at0ur1e2] and is performed at a moderate pace, while its sound is heavily influenced by [G1E2N3R4E5] style.</t>
  </si>
  <si>
    <t>This song employs a non-standard [ti0me1 s2ig3na4tu5re6] and is composed in the [[K01E12Y23]3 k4ey5]. The use of a non-standard [ti0me1 s2ig3na4tu5re6] gives the song a unique rhythmic feel and helps to set it apart from other music. Meanwhile, the [[K01E12Y23]3 k4ey5] gives the song a distinct tonality, with its own set of harmonies and melodic possibilities. Together, these musical elements contribute to the overall character and style of the composition, creating a piece that is both interesting and memorable.</t>
  </si>
  <si>
    <t>['P4_1', 'TM1_1', 'I1_0', 'T1_2', 'EM1_1']</t>
  </si>
  <si>
    <t>The music's pitch range is limited to [R1A2N3G4E5] [oc0ta1ve2s3], which creates an opportunity to emphasize the nuances of tone and phrasing. The song's moderate speed and [E1M2O3T4I5O6N7]-laden quality work together to imbue it with a distinctive character. [I1N2S3T4R5U6M7E8N9T0S1] do not feature in this [T1M213]-second composition, allowing the focus to remain on the careful execution of the melody and the subtle variations in tone. Overall, the music's simplicity and attention to detail make it a captivating piece that can be enjoyed by anyone who appreciates skillful musical expression.</t>
  </si>
  <si>
    <t>The music in this song has several distinct features that contribute to its emotional depth and character. Firstly, the pitch range spans [R1A2N3G4E5] [oc0ta1ve2s3], which adds a unique quality to the music and emphasizes its emotional depth. Additionally, the use of the [[K01E12Y23]3 k4ey5] adds a special emotional quality to the song. The rhythm in the song is also very lively, further enhancing the overall impact of the music. Interestingly, the arrangement omits the use of [I1N2S3T4R5U6M7E8N9T0S1], adding a unique quality to the sound. The [ti0me1 s2ig3na4tu5re6] used in the song is also unusual, providing an additional layer of complexity to the music. Despite the complex arrangement, the music is played at a high [te0mp1o2], contributing to its energetic and lively nature. Overall, the music is [E1M2O3T4I5O6N7] in nature, evoking powerful emotions in the listener.</t>
  </si>
  <si>
    <t>['P4_1', 'K1_1', 'TM1_1', 'R3_1', 'R1_1', 'I4_1']</t>
  </si>
  <si>
    <t>This music's limited pitch range of [R1A2N3G4E5] [oc0ta1ve2s3] allows for a greater emphasis on the nuances of tone and phrasing, while its use of [[K01E12Y23]3 k4ey5] creates a distinct atmosphere. The beat in this forceful song with a length of [T1M213] seconds makes it suitable for dancing. The melody track primarily features [I1N2S3T4R5U6M7E8N9T0] as the prominent sound. Overall, this music's unique combination of limited pitch range, [ke0y1] choice, strong beat, and prominent use of [I1N2S3T4R5U6M7E8N9T0] creates a compelling listening experience.</t>
  </si>
  <si>
    <t>['P4_1', 'R3_2', 'TS1_1', 'T1_1', 'S4_1', 'B1_1']</t>
  </si>
  <si>
    <t>This [G1E2N3R4E5] song consists of [[N01U12M23_34B45A56R67S78]8 b9ar0s1] and is played at a gentle pace with a smooth and steady rhythm in [T1I2M3E4_5S6I7G8N9A0T1U2R3E4] time. The compact pitch range of [R1A2N3G4E5] [oc0ta1ve2s3] creates a focused and impactful musical performance, which is reflective of the traditional musical style of the genre.</t>
  </si>
  <si>
    <t>The song has a running time of [T1M213] seconds and features a moderate beat that is easy to follow. However, what sets this song apart from others is its unusual [ti0me1 s2ig3na4tu5re6], which deviates from the norm. Despite this, the song remains enjoyable and engaging, providing a unique listening experience for those who appreciate music outside of the typical mainstream offerings.</t>
  </si>
  <si>
    <t>The slow-paced song is given a unique flavor by the [[K01E12Y23]3 k4ey5].</t>
  </si>
  <si>
    <t>['P4_1', 'K1_1', 'TM1_1', 'R3_2', 'I1_1', 'TS1_1', 'T1_2', 'S4_0']</t>
  </si>
  <si>
    <t>The distinctive character of the music is emphasized by its pitch range of [R1A2N3G4E5] [oc0ta1ve2s3], which adds emotional depth to the composition. This [T1M213]-second-long song is composed in the [[K01E12Y23]3 k4ey5] and has a calm and moderate rhythm. [I1N2S3T4R5U6M7E8N9T0S1] are utilized in the musical performance, with the meter of the music being [T1I2M3E4_5S6I7G8N9A0T1U2R3E4] and a moderate [te0mp1o2]. Although the song does not have the typical sound of the [G1E2N3R4E5] style, it still offers a unique and compelling listening experience.</t>
  </si>
  <si>
    <t>The music of this song follows a [T1I2M3E4_5S6I7G8N9A0T1U2R3E4] meter and spans approximately [[N01U12M23_34B45A56R67S78]8 b9ar0s1]. It has a running time of [T1M213] seconds. Interestingly, this song has opted not to incorporate [I1N2S3T4R5U6M7E8N9T0S1], making it a unique listening experience.</t>
  </si>
  <si>
    <t>['P4_1', 'K1_1', 'R3_0', 'TS1_1', 'T1_2', 'S4_1']</t>
  </si>
  <si>
    <t>This music is rooted in the conventions of [G1E2N3R4E5] music and is composed in the [[K01E12Y23]3 k4ey5]. Its pitch range is within [R1A2N3G4E5] [oc0ta1ve2s3], and the beat is very gentle and calming. The music is based on a [[T01I12M23E34_45S56I67G78N89A90T01U12R23E34]4 t5im6e 7si8gn9at0ur1e2] and is played at a moderate rate. Overall, this song offers a soothing and relaxing listening experience that showcases the beauty and artistry of [G1E2N3R4E5] music.</t>
  </si>
  <si>
    <t>['I4_0', 'T1_2', 'I1_0']</t>
  </si>
  <si>
    <t>The melody track in this music has a moderate [te0mp1o2] and does not rely on the use of any particular instrument. Additionally, [I1N2S3T4R5U6M7E8N9T0S1] are not included in the instrumentation of this song.</t>
  </si>
  <si>
    <t>['K1_1', 'TS1_1', 'I1_0', 'I4_1', 'B1_1']</t>
  </si>
  <si>
    <t>The use of [[K01E12Y23]3 k4ey5] in this music creates a distinct atmosphere, which is further complemented by its [T1I2M3E4_5S6I7G8N9A0T1U2R3E4] meter. The absence of [I1N2S3T4R5U6M7E8N9T0S1] in this song allows the melody track, distinguished by the sound of [I1N2S3T4R5U6M7E8N9T0], to take center stage. In total, [[N01U12M23_34B45A56R67S78]8 b9ar0s1] can be heard in this composition.</t>
  </si>
  <si>
    <t>The [G1E2N3R4E5] track showcases a unique character through its use of a [R1A2N3G4E5]-[oc0ta1ve2] pitch range, which emphasizes the music's emotional depth. Adding to this special quality is the use of [[K01E12Y23]3 k4ey5], which infuses the music with a particular emotional essence. The track's length spans [T1M213] seconds, while the relaxed [te0mp1o2] further contributes to the calming and soothing nature of the music. The use of [I1N2S3T4R5U6M7E8N9T0S1] is critical to the song's overall sound, while the [T1I2M3E4_5S6I7G8N9A0T1U2R3E4] meter provides a steady beat that holds the music together. This track represents a perfect example of [G1E2N3R4E5] music and its distinct sound.</t>
  </si>
  <si>
    <t>The song has a quick beat and is composed in the [[K01E12Y23]3 k4ey5].</t>
  </si>
  <si>
    <t>The choice of [[K01E12Y23]3 k4ey5] in this music creates a captivating and memorable experience. However, the [ti0me1 s2ig3na4tu5re6] in this song is not conventional, which adds another layer of uniqueness to the music. Despite not following the standard [ti0me1 s2ig3na4tu5re6], the song still manages to create a harmonious melody that will leave a lasting impression on the listener.</t>
  </si>
  <si>
    <t>The music is based on a [[T01I12M23E34_45S56I67G78N89A90T01U12R23E34]4 t5im6e 7si8gn9at0ur1e2] and its pitch range is within [R1A2N3G4E5] [oc0ta1ve2s3]. This means that the music follows a particular rhythmic pattern with a certain number of beats per measure, while the pitch range refers to the distance between the lowest and highest notes in the music. The combination of these two elements helps to define the overall sound and feel of the music, creating a unique sonic experience that can be enjoyed by listeners. Whether it's a simple melody or a complex composition, understanding the [ti0me1 s2ig3na4tu5re6] and pitch range can give us valuable insights into the structure and character of the music.</t>
  </si>
  <si>
    <t>['P4_1', 'TM1_1', 'R3_0', 'TS1_o', 'T1_2']</t>
  </si>
  <si>
    <t>The pitch range of [R1A2N3G4E5] [oc0ta1ve2s3] in this song adds a distinctive character and emphasizes its emotional depth. Additionally, the song has an uncommon [ti0me1 s2ig3na4tu5re6 o7f 8[T91I02M13E24_35S46I57G68N79A80T91U02R13E24]3], and moves at a moderate speed with a gentle and easy rhythm. Overall, this song is [T1M213] seconds long, and its unique combination of musical elements creates a captivating listening experience.</t>
  </si>
  <si>
    <t>['P4_1', 'R3_1', 'I1_1', 'T1_2', 'B1_1']</t>
  </si>
  <si>
    <t>The musical performance in this song is focused and impactful due to the compact pitch range spanning [R1A2N3G4E5] [oc0ta1ve2s3]. This effect is enhanced by the fast-paced [te0mp1o2], which adds a sense of urgency to the music. The use of [I1N2S3T4R5U6M7E8N9T0S1] brings the song to life, providing depth and texture to the sound. Despite the quick [te0mp1o2], the song is played at a moderate rate, allowing for each of the [[N01U12M23_34B45A56R67S78]8 b9ar0s1] to be fully appreciated and enjoyed.</t>
  </si>
  <si>
    <t>['K1_1', 'TM1_1', 'TS1_o', 'I1_0', 'S4_0']</t>
  </si>
  <si>
    <t>This music is a unique blend of different elements that create a rich and dynamic sonic palette, particularly the use of the [[K01E12Y23]3 k4ey5]. The length of the track is [T1M213] seconds, and its [ti0me1 s2ig3na4tu5re6] is not standard, adding to its unconventional character. Interestingly, this song is devoid of any [I1N2S3T4R5U6M7E8N9T0S1], which contributes to its distinctive sound. In fact, this music does not adhere to the traditions of any specific [G1E2N3R4E5] style, making it a refreshing departure from typical music in the genre.</t>
  </si>
  <si>
    <t>['T1_0', 'TM1_1', 'S4_0']</t>
  </si>
  <si>
    <t>The duration of this song is [T1M213] seconds and it is played at a rapid pace. However, the song does not conform to the usual standards of the [G1E2N3R4E5] genre.</t>
  </si>
  <si>
    <t>The music being described offers a unique and memorable listening experience with its pitch range of [R1A2N3G4E5] [oc0ta1ve2s3]. Its use of the [[K01E12Y23]3 k4ey5] creates a distinct atmosphere that is complemented by the gentle pace at which the song is played. The [te0mp1o2] of [T1M213] seconds is just right and is further enhanced by the inclusion of [I1N2S3T4R5U6M7E8N9T0S1]. The music follows a [T1I2M3E4_5S6I7G8N9A0T1U2R3E4] meter, which adds to its overall charm. Most importantly, the music expresses [E1M2O3T4I5O6N7], creating a powerful emotional impact on the listener.</t>
  </si>
  <si>
    <t>['P4_1', 'K1_1', 'R3_0', 'I1_0', 'T1_1', 'EM1_1']</t>
  </si>
  <si>
    <t>The music employs a specific pitch range of [R1A2N3G4E5] [oc0ta1ve2s3], resulting in a cohesive and unified sound throughout the piece. Additionally, the use of [[K01E12Y23]3 k4ey5] creates a distinct atmosphere, while the comforting rhythm further enhances the overall experience. The absence of [I1N2S3T4R5U6M7E8N9T0S1] in the song, played at a low [te0mp1o2], contributes to the music's introspective nature, evoking a strong sense of [E1M2O3T4I5O6N7] feeling.</t>
  </si>
  <si>
    <t>['TS1_o', 'P4_1', 'T1_0', 'I1_0']</t>
  </si>
  <si>
    <t>This song offers a unique listening experience as it deviates from the norm in terms of its [ti0me1 s2ig3na4tu5re6]. Its fast-paced beat, combined with a pitch range spanning [R1A2N3G4E5] [oc0ta1ve2s3], creates a diverse and dynamic sound. What's more, the deliberate exclusion of [I1N2S3T4R5U6M7E8N9T0S1] adds an interesting twist to the music, making it stand out even further. Overall, this song's unconventional approach to music composition makes it a must-listen for those seeking something fresh and exciting.</t>
  </si>
  <si>
    <t>['K1_1', 'TS1_1', 'I1_0', 'T1_0', 'EM1_1']</t>
  </si>
  <si>
    <t>This music's choice of [[K01E12Y23]3 k4ey5] results in a captivating and memorable experience, while [T1I2M3E4_5S6I7G8N9A0T1U2R3E4] is the meter of the music. In this song, you won't hear any [I1N2S3T4R5U6M7E8N9T0S1], but the music has a quick [te0mp1o2] and is filled with [E1M2O3T4I5O6N7].</t>
  </si>
  <si>
    <t>['P4_1', 'R3_2', 'I1_1', 'T1_1', 'EM1_1']</t>
  </si>
  <si>
    <t>This music's pitch range of [R1A2N3G4E5] [oc0ta1ve2s3] offers a unique and memorable listening experience, with the [te0mp1o2] not too fast or too slow. [I1N2S3T4R5U6M7E8N9T0S1] should be included in the music, contributing to its slow pace and projecting [E1M2O3T4I5O6N7].</t>
  </si>
  <si>
    <t>This song, which is not easily recognizable as [G1E2N3R4E5] style, has a pitch range within [R1A2N3G4E5] [oc0ta1ve2s3], and the [[K01E12Y23]3 k4ey5] gives it a special emotional quality. With a runtime of [T1M213] seconds, the rhythm of the song is neither too fast nor too slow. Its arrangement intentionally omits the use of [I1N2S3T4R5U6M7E8N9T0S1], and the [ti0me1 s2ig3na4tu5re6] is not standard, indicated by [T1I2M3E4_5S6I7G8N9A0T1U2R3E4]. Despite these variations, the music maintains a high-[te0mp1o2] throughout.</t>
  </si>
  <si>
    <t>The musical piece showcases a pitch range within [R1A2N3G4E5] [oc0ta1ve2s3]. This range of pitches allows for a variety of melodies and harmonies to be created, as well as providing the opportunity for musical expression and emotional depth. The use of different instruments and vocal ranges can also add to the complexity and richness of the piece, highlighting the versatility and creativity of the composer. Overall, the pitch range of the musical piece plays a significant role in shaping its overall character and impact on the listener.</t>
  </si>
  <si>
    <t>['P4_1', 'B1_1', 'TM1_1', 'I1_1']</t>
  </si>
  <si>
    <t>The compact pitch range of [R1A2N3G4E5] [oc0ta1ve2s3] results in a focused and impactful musical performance. The song comprises [[N01U12M23_34B45A56R67S78]8 b9ar0s1] and has a running time of [T1M213] seconds. [I1N2S3T4R5U6M7E8N9T0S1] play an important role in the music, contributing to the overall sound and style of the piece. With the limited range, the instruments are able to create a sense of coherence and unity throughout the song, enhancing the listener's experience and leaving a lasting impression.</t>
  </si>
  <si>
    <t>['P4_1', 'TM1_1', 'R3_0', 'I1_1']</t>
  </si>
  <si>
    <t>With a limited pitch range of [R1A2N3G4E5] [oc0ta1ve2s3], the music allows for a greater emphasis on the nuances of tone and phrasing, creating a unique musical experience. This song, with a length of [T1M213] seconds, features a tranquilizing beat that further enhances the overall ambiance of the music. The addition of [I1N2S3T4R5U6M7E8N9T0S1] to the musical composition contributes to its distinctiveness and adds to its appeal.</t>
  </si>
  <si>
    <t>The use of a specific pitch range of [R1A2N3G4E5] [oc0ta1ve2s3] creates a cohesive and unified sound throughout the musical piece, while the [[K01E12Y23]3 k4ey5] gives this music a special emotional quality. With a duration of [T1M213] seconds, the song captivates listeners with its energetic beat and distinctive absence of [I1N2S3T4R5U6M7E8N9T0S1]. Supported by a [ti0me1 s2ig3na4tu5re6 o7f 8[T91I02M13E24_35S46I57G68N79A80T91U02R13E24]3] and a speedy [te0mp1o2], the music is characterized by [E1M2O3T4I5O6N7].</t>
  </si>
  <si>
    <t>The music in this song moves at a balanced rate, radiating a strong sense of [E1M2O3T4I5O6N7]. Its runtime is [T1M213] seconds, allowing the listener to fully immerse themselves in the emotional journey of the music.</t>
  </si>
  <si>
    <t>The unmistakable character of this music is defined by several [ke0y1] features. Firstly, its limited pitch range of [R1A2N3G4E5] [oc0ta1ve2s3] creates a space where the nuances of tone and phrasing are given greater emphasis. Additionally, the use of [[K01E12Y23]3 k4ey5] creates a rich and dynamic sonic palette that contributes to the music's overall texture. With a runtime of [T1M213] seconds, the moderate and consistent rhythm moves at a balanced rate, while [I1N2S3T4R5U6M7E8N9T0S1] are notably absent. This music's foundation is built on a [[T01I12M23E34_45S56I67G78N89A90T01U12R23E34]4 t5im6e 7si8gn9at0ur1e2], further adding to its unique style and sound. Overall, this music is a prime example of the genre's distinctive qualities and showcases its ability to convey emotion through a well-crafted and deliberate composition.</t>
  </si>
  <si>
    <t>['P4_1', 'K1_1', 'TM1_1', 'R3_2', 'I1_0', 'TS1_o', 'S4_0', 'S2_1']</t>
  </si>
  <si>
    <t>The music's limited pitch range of [R1A2N3G4E5] [oc0ta1ve2s3] allows for a greater emphasis on the nuances of tone and phrasing, while its use of [[K01E12Y23]3 k4ey5] creates a rich and dynamic sonic palette. Running for [T1M213] seconds, this song features a calm and moderate rhythm without any [I1N2S3T4R5U6M7E8N9T0S1], and its unconventional [ti0me1 s2ig3na4tu5re6 o7f 8[T91I02M13E24_35S46I57G68N79A80T91U02R13E24]3] adds to its unique character. Although it does not embody the essence of [G1E2N3R4E5] genre, this music is in the vein of [A1R2T3I4S5T6].</t>
  </si>
  <si>
    <t>['P4_1', 'K1_1', 'TM1_1', 'R3_0', 'TS1_o', 'B1_1']</t>
  </si>
  <si>
    <t>This song's pitch range is within [R1A2N3G4E5] [oc0ta1ve2s3], and the [[K01E12Y23]3 k4ey5] adds a unique flavor to the music. The track runs for [T1M213] seconds, and its rhythm is very easy-going. Additionally, the song's [ti0me1 s2ig3na4tu5re6] is unique, with a [T1I2M3E4_5S6I7G8N9A0T1U2R3E4], and it is divided into [[N01U12M23_34B45A56R67S78]8 b9ar0s1].</t>
  </si>
  <si>
    <t>['K1_1', 'S4_1', 'R3_1', 'TS1_o']</t>
  </si>
  <si>
    <t>The use of the [[K01E12Y23]3 k4ey5] gives this music a unique and resonant sound, while the song embodies the essence of classic [G1E2N3R4E5] music. Additionally, the song features an exceptionally energetic beat and an uncommon [[T01I12M23E34_45S56I67G78N89A90T01U12R23E34]4 t5im6e 7si8gn9at0ur1e2]. Together, these elements create a distinctive and memorable musical experience that sets this song apart.</t>
  </si>
  <si>
    <t>['P4_1', 'K1_1', 'TM1_1', 'TS1_o', 'EM1_1']</t>
  </si>
  <si>
    <t>This song has several unique features that contribute to its emotional impact. Firstly, its pitch range is within [R1A2N3G4E5] [oc0ta1ve2s3], providing a distinct sonic texture. Additionally, the use of the [[K01E12Y23]3 k4ey5] adds a special emotional quality to the piece. The song's running time is [T1M213] seconds, which gives it the necessary space to fully develop its ideas. Another notable feature is its use of a non-standard [ti0me1 s2ig3na4tu5re6], [T1I2M3E4_5S6I7G8N9A0T1U2R3E4], which adds to the song's complexity and interest. Through these elements, the music conveys [E1M2O3T4I5O6N7], evoking a powerful emotional response from the listener.</t>
  </si>
  <si>
    <t>['TM1_1', 'EM1_1', 'B1_1', 'R3_1']</t>
  </si>
  <si>
    <t>This song has a running time of [T1M213] seconds and spans approximately [[N01U12M23_34B45A56R67S78]8 b9ar0s1]. The music is imbued with [E1M2O3T4I5O6N7] and features a very heavy beat.</t>
  </si>
  <si>
    <t>With a pitch range spanning [R1A2N3G4E5] [oc0ta1ve2s3], this music offers a diverse and dynamic listening experience in [K1E2Y3], giving it a special emotional quality. With a runtime of [T1M213] seconds, the song captivates listeners with its exceptionally energetic beat and the skilled use of [I1N2S3T4R5U6M7E8N9T0S1]. Set in a [T1I2M3E4_5S6I7G8N9A0T1U2R3E4] meter and played at a moderate [te0mp1o2], this music embodies [E1M2O3T4I5O6N7] as it expresses itself through captivating melodies and harmonies.</t>
  </si>
  <si>
    <t>The musical performance in this song is focused and impactful, thanks to its compact pitch range spanning [R1A2N3G4E5] [oc0ta1ve2s3]. The use of the [[K01E12Y23]3 k4ey5] adds to the richness and dynamism of the sonic palette. Clocking in at [T1M213] seconds, the song has a very comfortable beat, deliberately excluding certain instruments to achieve a balanced rhythm. The non-standard [[T01I12M23E34_45S56I67G78N89A90T01U12R23E34]4 t5im6e 7si8gn9at0ur1e2] lends the music a unique and distinctive character. Overall, the song conveys a [E1M2O3T4I5O6N7] feeling, making for a captivating listening experience.</t>
  </si>
  <si>
    <t>['EM1_1', 'K1_1', 'B1_1', 'TS1_1']</t>
  </si>
  <si>
    <t>This emotional music is composed in the [[K01E12Y23]3 k4ey5] and has a duration of [[N01U12M23_34B45A56R67S78]8 b9ar0s1]. It features a [T1I2M3E4_5S6I7G8N9A0T1U2R3E4] meter, adding to its complexity and depth. The music captures the essence of [E1M2O3T4I5O6N7], evoking powerful feelings and emotions within the listener. The carefully chosen [ke0y1] and [ti0me1 s2ig3na4tu5re6] contribute to the overall impact of the piece, highlighting the skill and intentionality of the composer.</t>
  </si>
  <si>
    <t>The compact pitch range of [R1A2N3G4E5] [oc0ta1ve2s3] contributes to a focused and impactful musical performance, complemented by the captivating and memorable experience resulting from the music's choice of [[K01E12Y23]3 k4ey5]. Lasting [T1M213] seconds, the song's slow and relaxing [te0mp1o2] does not include [I1N2S3T4R5U6M7E8N9T0S1] in its instrumentation, but it features an unconventional [[T01I12M23E34_45S56I67G78N89A90T01U12R23E34]4 t5im6e 7si8gn9at0ur1e2] and progresses over [[N01U12M23_34B45A56R67S78]8 b9ar0s1]. With a moderate speed, the music evokes strong feelings of [E1M2O3T4I5O6N7].</t>
  </si>
  <si>
    <t>The musical piece is a unique composition that showcases a pitch range within [R1A2N3G4E5] [oc0ta1ve2s3], and it utilizes the [[K01E12Y23]3 k4ey5] to convey a resonant sound. This song has a smooth and steady rhythm, and its running time is [T1M213] seconds. The music features [I1N2S3T4R5U6M7E8N9T0S1] and is based on a [[T01I12M23E34_45S56I67G78N89A90T01U12R23E34]4 t5im6e 7si8gn9at0ur1e2]. The song's pace is moderate, and it is outside of the typical boundaries of the [G1E2N3R4E5] genre. Overall, this musical piece offers a distinctive sound and composition that stands out from traditional musical styles.</t>
  </si>
  <si>
    <t>This song has an unusual [ti0me1 s2ig3na4tu5re6], indicated by [T1I2M3E4_5S6I7G8N9A0T1U2R3E4], and features [[N01U12M23_34B45A56R67S78]8 b9ar0s1] in its composition. The combination of these two elements creates a unique musical structure that sets this song apart from others. The use of an uncommon [ti0me1 s2ig3na4tu5re6] can add complexity and interest to the rhythm, while the specific number of bars can affect the song's overall length and feel. Together, these elements contribute to the song's distinctive sound and make it stand out to listeners.</t>
  </si>
  <si>
    <t>['K1_1', 'TM1_1', 'R3_0', 'S4_1', 'B1_1']</t>
  </si>
  <si>
    <t>This music is composed in the [[K01E12Y23]3 k4ey5], with a track length of [T1M213] seconds. The rhythm in this song is very calming, and the song's style is firmly rooted in the traditions of [G1E2N3R4E5] music, comprising [[N01U12M23_34B45A56R67S78]8 b9ar0s1].</t>
  </si>
  <si>
    <t>The choice of [[K01E12Y23]3 k4ey5] in this music creates a captivating and memorable experience that is enhanced by the song's moderate beat. Together, these elements produce a dynamic musical composition that engages the listener and leaves a lasting impression.</t>
  </si>
  <si>
    <t>The compact pitch range of [R1A2N3G4E5] [oc0ta1ve2s3] results in a focused and impactful musical performance, complemented by the choice of [[K01E12Y23]3 k4ey5], creating a captivating and memorable experience. With a length of [T1M213] seconds, the song's comfortable beat sets the pace as it comes to life through the use of [I1N2S3T4R5U6M7E8N9T0S1]. Following a [T1I2M3E4_5S6I7G8N9A0T1U2R3E4] meter, the music moves at a gentle pace, showcasing its unique qualities that deviate from the typical [G1E2N3R4E5] genre.</t>
  </si>
  <si>
    <t>['T1_1', 'K1_1', 'R3_2']</t>
  </si>
  <si>
    <t>The song's gentle beat is complemented by its use of [[K01E12Y23]3 k4ey5], which creates a rich and dynamic sonic palette. Additionally, the rhythm of the song is moderate and consistent, adding to its overall appeal.</t>
  </si>
  <si>
    <t>The song's approximately [[N01U12M23_34B45A56R67S78]8 b9ar0s1], combined with its compact pitch range of [R1A2N3G4E5] [oc0ta1ve2s3], result in a focused and impactful musical performance. The limited range allows for a tighter control over the melodic elements, creating a cohesive and memorable musical experience. By using a concise pitch range, the composer can emphasize specific notes or intervals, making them stand out in the overall arrangement. Additionally, the focused range can provide a sense of urgency or intensity to the music, making it a powerful tool for creating emotional impact in a piece.</t>
  </si>
  <si>
    <t>['K1_1', 'TM1_1', 'R3_2', 'TS1_1', 'I1_0', 'T1_0', 'B1_1']</t>
  </si>
  <si>
    <t>The [ke0y1] adds a unique flavor to this speedy [T1M213]-second-long song with a balanced rhythm. The meter of the music is [T1I2M3E4_5S6I7G8N9A0T1U2R3E4] and [I1N2S3T4R5U6M7E8N9T0S1] are not a part of the instrumentation in this [N1U2M3_4B5A6R7S8]-bar song.</t>
  </si>
  <si>
    <t>['TS1_1', 'P4_1', 'I1_0']</t>
  </si>
  <si>
    <t>The meter of the music is identified by its [ti0me1 s2ig3na4tu5re6]. The pitch range of the song is limited to within [R1A2N3G4E5] [oc0ta1ve2s3]. Interestingly, [I1N2S3T4R5U6M7E8N9T0S1] are not included in the instrumentation for this particular song.</t>
  </si>
  <si>
    <t>['P4_1', 'TM1_1', 'R3_1', 'TS1_1', 'I1_1', 'B1_1']</t>
  </si>
  <si>
    <t>This music's pitch range of [R1A2N3G4E5] [oc0ta1ve2s3] offers a unique and memorable listening experience, as the song plays for [T1M213] seconds. The rhythm in this dynamic song follows [T1I2M3E4_5S6I7G8N9A0T1U2R3E4], which sets the meter of the music. The incorporation of [I1N2S3T4R5U6M7E8N9T0S1] adds depth and richness to the overall composition, and the song spans approximately [[N01U12M23_34B45A56R67S78]8 b9ar0s1].</t>
  </si>
  <si>
    <t>The music in this song is heavily influenced by [G1E2N3R4E5] style, and its limited pitch range of [R1A2N3G4E5] [oc0ta1ve2s3] allows for a greater emphasis on the nuances of tone and phrasing. The use of the [[K01E12Y23]3 k4ey5] creates a powerful and memorable sound, and the song's running time is [T1M213] seconds. Despite being devoid of [I1N2S3T4R5U6M7E8N9T0S1], the song has a highly intense rhythm, which is based on a [[T01I12M23E34_45S56I67G78N89A90T01U12R23E34]4 t5im6e 7si8gn9at0ur1e2]. Additionally, the song's slow pace contributes to its overall sound and mood.</t>
  </si>
  <si>
    <t>['TS1_o', 'T1_0', 'B1_1', 'I1_1']</t>
  </si>
  <si>
    <t>This song stands out for having an atypical [ti0me1 s2ig3na4tu5re6]. Despite this, the music moves at a fast pace, filling the [[N01U12M23_34B45A56R67S78]8 b9ar0s1] of its length. The song's unique character is brought to life through the skilled use of [I1N2S3T4R5U6M7E8N9T0S1], which add depth and richness to the overall sound. Together, these elements create a musical experience that is both exciting and memorable.</t>
  </si>
  <si>
    <t>['P4_1', 'K1_1', 'TM1_1', 'I1_0', 'TS1_o', 'T1_1', 'S4_0', 'B1_1']</t>
  </si>
  <si>
    <t>The compact pitch range of [R1A2N3G4E5] [oc0ta1ve2s3] results in a focused and impactful musical performance. This music's use of [[K01E12Y23]3 k4ey5] creates a distinct atmosphere, while its duration spans [T1M213] seconds. The composition of the song intentionally excludes the use of [I1N2S3T4R5U6M7E8N9T0S1], and it features a unique [ti0me1 s2ig3na4tu5re6 o7f 8[T91I02M13E24_35S46I57G68N79A80T91U02R13E24]3]. With a slow rhythm, the song stands out from the typical [G1E2N3R4E5] sound, comprised of [[N01U12M23_34B45A56R67S78]8 b9ar0s1].</t>
  </si>
  <si>
    <t>['R3_2', 'S4_1']</t>
  </si>
  <si>
    <t>This song is a classic example of the [G1E2N3R4E5] style, with a moderate and consistent rhythm that defines its sound. Its beats flow seamlessly and the [te0mp1o2] remains steady throughout the track, creating a musical experience that is both easy to follow and pleasing to the ear. Whether you are a fan of the genre or simply enjoy good music, the rhythmic quality of this song is sure to leave a lasting impression.</t>
  </si>
  <si>
    <t>['K1_1', 'T1_2', 'R1_0', 'TS1_1']</t>
  </si>
  <si>
    <t>The music's use of the [[K01E12Y23]3 k4ey5] creates a distinct atmosphere, while being played at a medium pace with a [T1I2M3E4_5S6I7G8N9A0T1U2R3E4] meter. However, despite its rhythmic structure, the beat of this song may prove to be challenging for dancing.</t>
  </si>
  <si>
    <t>The length of the track is [T1M213] seconds, and its pitch range is within [R1A2N3G4E5] [oc0ta1ve2s3]. The [[K01E12Y23]3 k4ey5] adds a unique flavor to this music, while the beat of the song is extremely strong. [I1N2S3T4R5U6M7E8N9T0S1] play an important role in the music, which features a [T1I2M3E4_5S6I7G8N9A0T1U2R3E4] meter and is played at a relaxed pace. This song is a quintessential example of the [G1E2N3R4E5] sound.</t>
  </si>
  <si>
    <t>The musical piece showcases a pitch range within [R1A2N3G4E5] [oc0ta1ve2s3] and the [[K01E12Y23]3 k4ey5] in this music provides a powerful and memorable sound. With a running time of [T1M213] seconds, the song maintains a moderate [te0mp1o2] and incorporates [I1N2S3T4R5U6M7E8N9T0S1] that contribute to the overall musical composition. The [ti0me1 s2ig3na4tu5re6] of the music is [T1I2M3E4_5S6I7G8N9A0T1U2R3E4], creating a leisurely pace that embodies the essence of [G1E2N3R4E5] music.</t>
  </si>
  <si>
    <t>With a pitch range spanning [R1A2N3G4E5] [oc0ta1ve2s3], this music offers a diverse and dynamic listening experience. Its use of [[K01E12Y23]3 k4ey5] creates a distinct atmosphere, characterized by [E1M2O3T4I5O6N7]. The beat of the song is extremely strong, complemented by the inclusion of [I1N2S3T4R5U6M7E8N9T0S1]. The track lasts for [T1M213] seconds, featuring a [T1I2M3E4_5S6I7G8N9A0T1U2R3E4] meter and a moderate-speed [te0mp1o2]. Overall, this music presents a unique and captivating sound that is sure to leave a lasting impression on the listener.</t>
  </si>
  <si>
    <t>['P4_1', 'TM1_1', 'TS1_o', 'I1_0', 'T1_0']</t>
  </si>
  <si>
    <t>This [T1M213]-second song is composed with a limited pitch range of [R1A2N3G4E5] [oc0ta1ve2s3], which enables a greater emphasis on the nuances of tone and phrasing. Although it is played at a high [te0mp1o2], the composition does not involve the use of [I1N2S3T4R5U6M7E8N9T0S1]. Additionally, the song's [ti0me1 s2ig3na4tu5re6] is not commonly used, adding to its uniqueness and distinctive character.</t>
  </si>
  <si>
    <t>['T1_1', 'K1_1', 'I1_1']</t>
  </si>
  <si>
    <t>The slow [te0mp1o2] of the song, combined with its use of [[K01E12Y23]3 k4ey5], creates a distinct atmosphere. Additionally, the music is enriched by [I1N2S3T4R5U6M7E8N9T0S1], which adds another layer of depth to the overall sound.</t>
  </si>
  <si>
    <t>The music being discussed here has a limited pitch range of [R1A2N3G4E5] [oc0ta1ve2s3], which enables a greater emphasis on the nuances of tone and phrasing. Additionally, it features the unique flavor of [[K01E12Y23]3 k4ey5] and has a running time of [T1M213] seconds, with a highly intense rhythm. The musical performance incorporates [I1N2S3T4R5U6M7E8N9T0S1] and has a non-standard [ti0me1 s2ig3na4tu5re6 o7f 8[T91I02M13E24_35S46I57G68N79A80T91U02R13E24]3]. Despite not fitting into the conventions of [G1E2N3R4E5] style, the music is played at a balanced pace and showcases its own distinct characteristics.</t>
  </si>
  <si>
    <t>['T1_1', 'B1_1', 'TM1_1', 'TS1_o']</t>
  </si>
  <si>
    <t>This song's [ti0me1 s2ig3na4tu5re6] is atypical, as it moves at a slow rate and has a duration of [[N01U12M23_34B45A56R67S78]8 b9ar0s1] or [T1M213] seconds. Despite its unconventional [ti0me1 s2ig3na4tu5re6], the song's duration is clearly defined, allowing listeners to anticipate its progression.</t>
  </si>
  <si>
    <t>This music's pitch range of [R1A2N3G4E5] [oc0ta1ve2s3] offers a unique and memorable listening experience, while its use of [[K01E12Y23]3 k4ey5] creates a distinct atmosphere. The song plays for [T1M213] seconds, and its rhythm is neither too fast nor too slow. Deliberately excluding [I1N2S3T4R5U6M7E8N9T0S1], this song's [ti0me1 s2ig3na4tu5re6] is not standard [T1I2M3E4_5S6I7G8N9A0T1U2R3E4], yet it is played at a gentle pace. The music evokes a [E1M2O3T4I5O6N7] feeling throughout.</t>
  </si>
  <si>
    <t>['P4_1', 'K1_1', 'TM1_1', 'I1_1', 'T1_2', 'EM1_1', 'B1_1']</t>
  </si>
  <si>
    <t>The musical performance utilizing [I1N2S3T4R5U6M7E8N9T0S1] and a [R1A2N3G4E5]-[oc0ta1ve2] pitch range results in a focused and impactful sound. The music's unique and resonant character is conveyed through its use of the [[K01E12Y23]3 k4ey5]. The song has a moderate pace, with a composition featuring [[N01U12M23_34B45A56R67S78]8 b9ar0s1] and a duration of [T1M213] seconds. Overall, the music is characterized by [E1M2O3T4I5O6N7], making for a compelling and memorable listening experience.</t>
  </si>
  <si>
    <t>The music in [[K01E12Y23]3 k4ey5] is given a distinctive character by its pitch range of [R1A2N3G4E5] [oc0ta1ve2s3], emphasizing its emotional depth. This classic representation of [G1E2N3R4E5] music is [T1M213] seconds in length, with a slow and enjoyable [te0mp1o2], and an uncommon [[T01I12M23E34_45S56I67G78N89A90T01U12R23E34]4 t5im6e 7si8gn9at0ur1e2]. The music is created using [I1N2S3T4R5U6M7E8N9T0S1] to give it its unique sound, and it has a special emotional quality due to the [ke0y1] in which it is written. Overall, this song is a beautiful example of the genre, showcasing its emotional depth and musical intricacy.</t>
  </si>
  <si>
    <t>['I4_0', 'P4_1', 'T1_1', 'B1_1']</t>
  </si>
  <si>
    <t>The melody track of this music does not incorporate the use of [I1N2S3T4R5U6M7E8N9T0]. However, with a pitch range spanning [R1A2N3G4E5] [oc0ta1ve2s3], this song offers a diverse and dynamic listening experience. The song's beat is slow-paced, and it has a duration of [[N01U12M23_34B45A56R67S78]8 b9ar0s1].</t>
  </si>
  <si>
    <t>This is a TM1-second-long song with a [ti0me1 s2ig3na4tu5re6] that is out of the ordinary. Despite its brevity, the song's unique [ti0me1 s2ig3na4tu5re6] adds an interesting twist to its composition, setting it apart from more traditional musical arrangements. Whether intentional or not, the departure from conventional [ti0me1 s2ig3na4tu5re6]s may contribute to the song's overall impact and appeal, drawing in listeners who appreciate music that challenges their expectations and expands their horizons.</t>
  </si>
  <si>
    <t>The song is performed slowly, allowing for a greater emphasis on the nuances of tone and phrasing due to the music's limited pitch range of [R1A2N3G4E5] [oc0ta1ve2s3]. This music conveys a unique and resonant sound, achieved through its use of [[K01E12Y23]3 k4ey5].</t>
  </si>
  <si>
    <t>The choice of [[K01E12Y23]3 k4ey5] in this music creates a captivating and memorable experience.</t>
  </si>
  <si>
    <t>['I4_1', 'T1_0', 'TS1_1']</t>
  </si>
  <si>
    <t>The melody in this track is carried by [I1N2S3T4R5U6M7E8N9T0], while the music moves at a fast rate and is in [T1I2M3E4_5S6I7G8N9A0T1U2R3E4].</t>
  </si>
  <si>
    <t>It features fast-paced drums and guitar riffs, which create an energizing and dynamic sound. The [te0mp1o2] remains consistently high throughout the entire track, providing a sense of excitement and intensity. Overall, the song's rhythmic qualities contribute to its lively and engaging nature, making it a popular choice for listeners who enjoy upbeat music.</t>
  </si>
  <si>
    <t>['K1_1', 'TM1_1', 'R3_2', 'I1_0', 'T1_2', 'S4_0', 'B1_1']</t>
  </si>
  <si>
    <t>With its use of the [[K01E12Y23]3 k4ey5], this music conveys a unique and resonant sound, and its length is [T1M213] seconds. Despite having a moderate beat, this song stands out by lacking any [I1N2S3T4R5U6M7E8N9T0S1]. Moving at a moderate pace, it defies the typical sound associated with the [G1E2N3R4E5] style. Covering [[N01U12M23_34B45A56R67S78]8 b9ar0s1], the composition creates a distinctive musical experience.</t>
  </si>
  <si>
    <t>['TM1_1', 'EM1_1', 'R3_0']</t>
  </si>
  <si>
    <t>This song is [T1M213] seconds long and its music radiates [E1M2O3T4I5O6N7]. The beat is also very tranquilizing, creating a calming and soothing effect on the listener.</t>
  </si>
  <si>
    <t>The music's limited pitch range of [R1A2N3G4E5] [oc0ta1ve2s3], spanning [[N01U12M23_34B45A56R67S78]8 b9ar0s1], allows for a greater emphasis on the nuances of tone and phrasing. This is a song that lasts [T1M213] seconds and follows a [T1I2M3E4_5S6I7G8N9A0T1U2R3E4] meter, moving at a gentle pace. Despite its simplicity, the music radiates [E1M2O3T4I5O6N7], evoking a sense of [E1M2O3T4I5O6N7_8D9E0S1C2R3I4P5T6I7O8N9].</t>
  </si>
  <si>
    <t>['P4_1', 'K1_1', 'R3_0', 'TS1_o', 'I1_0', 'T1_0']</t>
  </si>
  <si>
    <t>This music offers a unique and memorable listening experience with its pitch range of [R1A2N3G4E5] [oc0ta1ve2s3]. The [[K01E12Y23]3 k4ey5] adds a unique flavor to the music, while the [te0mp1o2] is very laid-back, and the [ti0me1 s2ig3na4tu5re6] is non-standard, [T1I2M3E4_5S6I7G8N9A0T1U2R3E4]. The song does not feature [I1N2S3T4R5U6M7E8N9T0S1], and it is played at a swift pace, creating a distinct musical atmosphere. Overall, this song combines a variety of elements to create a one-of-a-kind musical experience that is sure to capture the listener's attention.</t>
  </si>
  <si>
    <t>['K1_1', 'TM1_1', 'TS1_o', 'T1_1', 'S4_1', 'B1_1']</t>
  </si>
  <si>
    <t>This music is composed in the [[K01E12Y23]3 k4ey5] with a running time of [T1M213] seconds, employing an uncommon [ti0me1 s2ig3na4tu5re6 o7f 8[T91I02M13E24_35S46I57G68N79A80T91U02R13E24]3]. It features a relaxed [te0mp1o2] and is steeped in the traditions of [G1E2N3R4E5] style. The song structure consists of [[N01U12M23_34B45A56R67S78]8 b9ar0s1].</t>
  </si>
  <si>
    <t>['P4_1', 'EM1_1', 'TS1_1']</t>
  </si>
  <si>
    <t>In the musical piece, the use of a specific pitch range of [R1A2N3G4E5] [oc0ta1ve2s3] creates a cohesive and unified sound that works to convey the intended [E1M2O3T4I5O6N7]. The [[T01I12M23E34_45S56I67G78N89A90T01U12R23E34]4 t5im6e 7si8gn9at0ur1e2] is also utilized, contributing to the overall structure and rhythm of the piece. Together, these musical elements come together to create a powerful and emotive composition.</t>
  </si>
  <si>
    <t>['T1_2', 'B1_1', 'TM1_1', 'TS1_o']</t>
  </si>
  <si>
    <t>This song is performed at a moderate pace and its length is determined by [[N01U12M23_34B45A56R67S78]8 b9ar0s1], running for [T1M213] seconds. What makes this song truly distinctive is its unique [ti0me1 s2ig3na4tu5re6], [T1I2M3E4_5S6I7G8N9A0T1U2R3E4].</t>
  </si>
  <si>
    <t>['I4_0', 'B1_1', 'TS1_o']</t>
  </si>
  <si>
    <t>In this song, the melody track does not use [I1N2S3T4R5U6M7E8N9T0]. The music spans [[N01U12M23_34B45A56R67S78]8 b9ar0s1] and employs a [ti0me1 s2ig3na4tu5re6] that is atypical, namely [T1I2M3E4_5S6I7G8N9A0T1U2R3E4].</t>
  </si>
  <si>
    <t>['P4_1', 'K1_1', 'TM1_1', 'R3_1', 'I1_0', 'S4_1']</t>
  </si>
  <si>
    <t>The music in this song has a unique and distinct character due to its pitch range, spanning [R1A2N3G4E5] [oc0ta1ve2s3], which emphasizes its emotional depth. Additionally, the use of the [[K01E12Y23]3 k4ey5] adds a special emotional quality to the music. The song itself is [T1M213] seconds in length and has a fast and lively rhythm that drives the energy of the piece. Interestingly, the song does not incorporate any [I1N2S3T4R5U6M7E8N9T0S1], but still manages to represent the typical sound of the [G1E2N3R4E5] genre. Overall, this song is a great example of how different elements can come together to create a piece of music with a unique identity and style.</t>
  </si>
  <si>
    <t>The use of a specific pitch range of [R1A2N3G4E5] [oc0ta1ve2s3] creates a cohesive and unified sound throughout the musical piece, which comprises [[N01U12M23_34B45A56R67S78]8 b9ar0s1] and has a meter of [T1I2M3E4_5S6I7G8N9A0T1U2R3E4]. This intentional use of pitch range not only contributes to the overall cohesiveness of the piece but also adds to the listener's experience by providing a sense of continuity and consistency. Additionally, the [T1I2M3E4_5S6I7G8N9A0T1U2R3E4] meter helps establish the rhythmic structure of the song, further enhancing its musicality. Together, these elements work in tandem to create a well-crafted and harmonious musical composition.</t>
  </si>
  <si>
    <t>The use of a specific pitch range of [R1A2N3G4E5] [oc0ta1ve2s3] in this musical piece creates a cohesive and unified sound that runs consistently throughout. This, coupled with the choice of [[K01E12Y23]3 k4ey5], results in a captivating and memorable experience for the listener. The song's playtime of [T1M213] seconds provides ample opportunity for the audience to fully immerse themselves in the music's rich and evocative soundscape. Overall, the careful consideration of these musical elements contributes to the piece's artistic success and makes it a delight to listen to.</t>
  </si>
  <si>
    <t>The music's pitch range spans [R1A2N3G4E5] [oc0ta1ve2s3], providing a distinctive and unforgettable listening experience. Additionally, the use of the [[K01E12Y23]3 k4ey5] creates a rich and dynamic sonic palette. The song's running time is [T1M213] seconds, during which the rhythm proves to be incredibly powerful. Despite being devoid of [I1N2S3T4R5U6M7E8N9T0S1], the music moves at a gentle pace, driven by the [[T01I12M23E34_45S56I67G78N89A90T01U12R23E34]4 t5im6e 7si8gn9at0ur1e2]. The music is defined by its ability to evoke [E1M2O3T4I5O6N7], making it a truly remarkable composition.</t>
  </si>
  <si>
    <t>The music's pitch range of [R1A2N3G4E5] [oc0ta1ve2s3] offers a unique and memorable listening experience, conveying [E1M2O3T4I5O6N7]. Its distinct pitch range enhances the emotional impact of the music, creating a lasting impression on the listener. The combination of the pitch range and the conveyed emotion creates a powerful and immersive experience that resonates long after the music has ended. Whether it's the soaring highs or the rumbling lows, this music is sure to leave a lasting impression on anyone who hears it.</t>
  </si>
  <si>
    <t>['EM1_1', 'R3_0', 'TS1_o']</t>
  </si>
  <si>
    <t>The music in this song conveys a strong sense of emotion, while the rhythm has a calming effect. What's interesting is that the [ti0me1 s2ig3na4tu5re6] chosen for the song is non-standard, which adds an extra layer of complexity to the overall sound. Together, these elements create a unique listening experience that captures the listener's attention and emotions in unexpected ways.</t>
  </si>
  <si>
    <t>The slow-paced song with a pitch range of [R1A2N3G4E5] [oc0ta1ve2s3] offers a unique and captivating listening experience. Additionally, the choice of [[K01E12Y23]3 k4ey5] enhances the memorability of the music, making it even more captivating to the listener. Overall, these elements work together to create a memorable musical experience that is sure to leave a lasting impression on the audience.</t>
  </si>
  <si>
    <t>['K1_1', 'S4_0', 'R3_2', 'TS1_1']</t>
  </si>
  <si>
    <t>The captivating and memorable experience of this music can be attributed to its choice of [[K01E12Y23]3 k4ey5]. Although not typical of the classic [G1E2N3R4E5] sound, this song offers a moderate beat and features a [T1I2M3E4_5S6I7G8N9A0T1U2R3E4] meter. The combination of these musical elements results in a unique and engaging listening experience that sets this music apart from others in its genre.</t>
  </si>
  <si>
    <t>['P4_1', 'K1_1', 'R3_2', 'TS1_o', 'B1_1']</t>
  </si>
  <si>
    <t>This music offers a diverse and dynamic listening experience with a pitch range spanning [R1A2N3G4E5] [oc0ta1ve2s3]. It conveys a unique and resonant sound with its use of [[K01E12Y23]3 k4ey5]. The rhythm of the song is neither too fast nor too slow, while the [ti0me1 s2ig3na4tu5re6] is not regular and follows [T1I2M3E4_5S6I7G8N9A0T1U2R3E4]. Overall, the music consists of [[N01U12M23_34B45A56R67S78]8 b9ar0s1], which further adds to its distinctive and engaging nature.</t>
  </si>
  <si>
    <t>The musical piece showcases a pitch range within [R1A2N3G4E5] [oc0ta1ve2s3] and features the [[K01E12Y23]3 k4ey5], providing a powerful and memorable sound. With a length of [T1M213] seconds, this song captivates listeners with its soft and smooth rhythm. The inclusion of [I1N2S3T4R5U6M7E8N9T0S1] adds depth and richness to the composition. Despite its atypical [ti0me1 s2ig3na4tu5re6 o7f 8[T91I02M13E24_35S46I57G68N79A80T91U02R13E24]3], the music maintains a medium pace, creating a unique and engaging experience. Through its melodic expression, the music radiates [E1M2O3T4I5O6N7].</t>
  </si>
  <si>
    <t>The use of a specific pitch range of [R1A2N3G4E5] [oc0ta1ve2s3] creates a cohesive and unified sound throughout the musical piece, while the [[K01E12Y23]3 k4ey5] adds a unique flavor to this music. With a duration of [T1M213] seconds, the song carries a moderate beat, and [I1N2S3T4R5U6M7E8N9T0S1] are notably absent, allowing for a distinct atmosphere. Its [ti0me1 s2ig3na4tu5re6], [T1I2M3E4_5S6I7G8N9A0T1U2R3E4], contributes to its uniqueness, as the [te0mp1o2] remains slow. Overall, this song belongs to the [G1E2N3R4E5] genre.</t>
  </si>
  <si>
    <t>['P4_1', 'K1_1', 'TM1_1', 'R3_1', 'I1_1', 'TS1_1', 'T1_2', 'S4_0', 'B1_1']</t>
  </si>
  <si>
    <t>The music's limited pitch range of [R1A2N3G4E5] [oc0ta1ve2s3] allows for a greater emphasis on the nuances of tone and phrasing, while its use of [[K01E12Y23]3 k4ey5] conveys a unique and resonant sound. The track is [T1M213] seconds long and features a very upbeat [te0mp1o2]. The music is given its sound through [I1N2S3T4R5U6M7E8N9T0S1] and is based on a [[T01I12M23E34_45S56I67G78N89A90T01U12R23E34]4 t5im6e 7si8gn9at0ur1e2]. Despite the song's moderate pace, it does not fit into the conventions of [G1E2N3R4E5] style. In total, the music consists of [[N01U12M23_34B45A56R67S78]8 b9ar0s1].</t>
  </si>
  <si>
    <t>This music offers a diverse and dynamic listening experience with a pitch range spanning [R1A2N3G4E5] [oc0ta1ve2s3]. The use of [[K01E12Y23]3 k4ey5] creates a powerful and memorable sound that captures the listener's attention. The pronounced rhythm in this song, combined with the relaxed [te0mp1o2], creates a unique feel that sets the mood for the entire track lasting [T1M213] seconds. The instrumentation in this song does not include [I1N2S3T4R5U6M7E8N9T0S1], and the meter of the music is [T1I2M3E4_5S6I7G8N9A0T1U2R3E4]. Overall, this music is defined by its [E1M2O3T4I5O6N7] and offers a captivating listening experience.</t>
  </si>
  <si>
    <t>['TM1_1', 'R3_1', 'TS1_1']</t>
  </si>
  <si>
    <t>This song has a duration of [T1M213] seconds and features a [T1I2M3E4_5S6I7G8N9A0T1U2R3E4] meter. The beat is also very energetic, making it a high-energy and exciting track.</t>
  </si>
  <si>
    <t>It's hard not to tap your feet to the rhythm. The beat is infectious and makes you want to dance. The song's powerful beat is a [ke0y1] element that sets it apart from others.</t>
  </si>
  <si>
    <t>It's fast-paced and energetic, with a driving beat that's sure to get your heart pumping. From the very first note, you'll feel the adrenaline start to flow and you'll find yourself tapping your feet and nodding your head to the rhythm. Whether you're listening to it at home or dancing to it in a club, this song is guaranteed to get you moving and keep you energized all night long. So turn up the volume, let the music take over, and get ready for an intense and exhilarating ride.</t>
  </si>
  <si>
    <t>The music in this song offers a unique and memorable listening experience with its pitch range spanning [R1A2N3G4E5] [oc0ta1ve2s3]. Despite having a moderate [te0mp1o2], the song's [ti0me1 s2ig3na4tu5re6] is atypical, adding to its distinctiveness.</t>
  </si>
  <si>
    <t>['P4_1', 'T1_0', 'R3_2', 'S4_1']</t>
  </si>
  <si>
    <t>With a pitch range spanning [R1A2N3G4E5] [oc0ta1ve2s3], this music offers a diverse and dynamic listening experience. The song's [te0mp1o2] is fast, while maintaining a calm and moderate rhythm rooted in the conventions of [G1E2N3R4E5] music.</t>
  </si>
  <si>
    <t>['P4_1', 'K1_1', 'R3_2', 'TS1_1', 'T1_1', 'S4_0']</t>
  </si>
  <si>
    <t>The pitch range of [R1A2N3G4E5] [oc0ta1ve2s3] adds a distinctive character to the music, emphasizing its emotional depth, while its use of [[K01E12Y23]3 k4ey5] conveys a unique and resonant sound. With a comfortably moderate rhythm and based on a [[T01I12M23E34_45S56I67G78N89A90T01U12R23E34]4 t5im6e 7si8gn9at0ur1e2], this music is played at a slow [te0mp1o2], standing apart from the typical characteristics of [G1E2N3R4E5] genre.</t>
  </si>
  <si>
    <t>The musical piece is a unique creation that showcases a pitch range within [R1A2N3G4E5] [oc0ta1ve2s3] and utilizes [I1N2S3T4R5U6M7E8N9T0S1] to deliver a powerful and resonant sound. The song is played in [[K01E12Y23]3 k4ey5] and runs for [T1M213] seconds at a brisk pace with a forceful beat. Interestingly, the [ti0me1 s2ig3na4tu5re6] featured in this song is not conventional, adding to its distinctiveness. This music does not adhere to the typical characteristics of [G1E2N3R4E5] genre, further emphasizing its originality and uniqueness.</t>
  </si>
  <si>
    <t>['T1_1', 'S4_1']</t>
  </si>
  <si>
    <t>The song is rooted in the conventions of [G1E2N3R4E5] music and moves gently, creating a soothing and immersive musical experience. The incorporation of traditional elements of [G1E2N3R4E5] music into the composition lends a sense of authenticity to the piece, while the gentle melody and arrangement create a peaceful and serene atmosphere. Overall, the combination of traditional and con[te0mp1o2]rary elements in the song makes for a beautiful and captivating musical journey.</t>
  </si>
  <si>
    <t>The music with its brisk [te0mp1o2] effectively conveys [E1M2O3T4I5O6N7].</t>
  </si>
  <si>
    <t>['P4_1', 'TM1_1', 'R3_2', 'I1_0', 'TS1_o', 'T1_1', 'EM1_1', 'B1_1']</t>
  </si>
  <si>
    <t>The music track has several distinct characteristics. Its pitch range falls within [R1A2N3G4E5] [oc0ta1ve2s3], while the track's duration is [T1M213] seconds. The [te0mp1o2] of the song is appropriately paced, and there are no [I1N2S3T4R5U6M7E8N9T0S1] featured in it. The [ti0me1 s2ig3na4tu5re6] of the song is atypical, and its rhythm is slow. The music evokes a strong sense of [E1M2O3T4I5O6N7] and has a total of [[N01U12M23_34B45A56R67S78]8 b9ar0s1]. Together, these elements create a unique and captivating listening experience for the audience.</t>
  </si>
  <si>
    <t>This song has a pitch range of [R1A2N3G4E5] [oc0ta1ve2s3] and is in the [ke0y1] of [K1E2Y3], resulting in a captivating and memorable experience for listeners. It has a tranquil rhythm and is [T1M213] seconds long. Interestingly, this song doesn't incorporate [I1N2S3T4R5U6M7E8N9T0S1], but still manages to maintain a quick beat. Additionally, the [ti0me1 s2ig3na4tu5re6] of the music is [T1I2M3E4_5S6I7G8N9A0T1U2R3E4]. Although this song is not a quintessential example of [G1E2N3R4E5] style, it still has its own unique charm and appeal.</t>
  </si>
  <si>
    <t>With a pitch range spanning [R1A2N3G4E5] [oc0ta1ve2s3], this music offers a diverse and dynamic listening experience, evoking [E1M2O3T4I5O6N7] feelings. It features a very powerful and driving beat, while its arrangement deliberately excludes the use of [I1N2S3T4R5U6M7E8N9T0S1].</t>
  </si>
  <si>
    <t>With a pitch range spanning [R1A2N3G4E5] [oc0ta1ve2s3], this music offers a diverse and dynamic listening experience, while its [[K01E12Y23]3 k4ey5] gives it a special emotional quality. The song's length is [T1M213] seconds, allowing listeners to fully immerse themselves in its mesmerizing rhythm and calming atmosphere. Brought to life through the use of [I1N2S3T4R5U6M7E8N9T0S1], the music's meter, set in [T1I2M3E4_5S6I7G8N9A0T1U2R3E4], further enhances its sluggish yet captivating nature. As the melodies unfold, the music radiates [E1M2O3T4I5O6N7], inviting listeners on an introspective journey of emotions and introspection.</t>
  </si>
  <si>
    <t>This song's use of the [[K01E12Y23]3 k4ey5] creates a distinct atmosphere that is complemented by its balanced beat and [[T01I12M23E34_45S56I67G78N89A90T01U12R23E34]4 t5im6e 7si8gn9at0ur1e2]. Despite not being rooted in the traditions of the classic [G1E2N3R4E5] style, the song incorporates roughly [[N01U12M23_34B45A56R67S78]8 b9ar0s1]. Overall, the unique combination of these musical elements makes for a compelling listening experience.</t>
  </si>
  <si>
    <t>['P4_1', 'K1_1', 'R3_0', 'T1_2', 'S4_1']</t>
  </si>
  <si>
    <t>This music is a prime representation of the [G1E2N3R4E5] style, characterized by a moderate-speed beat and a limited pitch range of [R1A2N3G4E5] [oc0ta1ve2s3] that allows for a greater emphasis on the nuances of tone and phrasing. The use of [[K01E12Y23]3 k4ey5] creates a rich and dynamic sonic palette, while the calming and soothing beat contributes to the overall pleasantness of the piece. Whether it's the melody or the rhythm, this music offers a unique listening experience that is both relaxing and captivating.</t>
  </si>
  <si>
    <t>The main instrument used to create the melody in this track is [I1N2S3T4R5U6M7E8N9T0]. The composition of this song consists of [[N01U12M23_34B45A56R67S78]8 b9ar0s1], and its duration is [T1M213] seconds. However, the [ti0me1 s2ig3na4tu5re6] of this song is not regular, which adds an element of unpredictability to the rhythm and overall feel of the track. Despite this irregularity, the use of [I1N2S3T4R5U6M7E8N9T0] provides a strong and consistent melodic foundation throughout the song, keeping it cohesive and engaging for the listener.</t>
  </si>
  <si>
    <t>['TS1_1', 'I4_1', 'T1_0', 'I1_0']</t>
  </si>
  <si>
    <t>The music has a [T1I2M3E4_5S6I7G8N9A0T1U2R3E4] meter and a speedy [te0mp1o2]. The melody track's signature sound is created by [I1N2S3T4R5U6M7E8N9T0], while the composition of the song does not involve the use of [I1N2S3T4R5U6M7E8N9T0S1].</t>
  </si>
  <si>
    <t>The musical piece showcases a pitch range within [R1A2N3G4E5] [oc0ta1ve2s3], and its choice of [[K01E12Y23]3 k4ey5] results in a captivating and memorable experience. With a playtime of [T1M213] seconds, the song's rhythm is very tranquil, complemented by the utilization of [I1N2S3T4R5U6M7E8N9T0S1] in the musical performance. Although its [ti0me1 s2ig3na4tu5re6] [T1I2M3E4_5S6I7G8N9A0T1U2R3E4] is not typical, the song moves at a rapid rate, falling squarely within the [G1E2N3R4E5] genre.</t>
  </si>
  <si>
    <t>['P4_1', 'B1_1', 'R3_1']</t>
  </si>
  <si>
    <t>In this musical piece, the use of a specific pitch range spanning [R1A2N3G4E5] [oc0ta1ve2s3] creates a cohesive and unified sound that carries throughout the song's [[N01U12M23_34B45A56R67S78]8 b9ar0s1]. Additionally, the rhythm of the piece is extremely invigorating, further contributing to its overall impact and appeal. Together, the pitch range and rhythm work in harmony to create a dynamic and engaging musical experience for the listener.</t>
  </si>
  <si>
    <t>['K1_1', 'R3_0', 'TS1_1', 'I1_0', 'T1_0', 'S4_1']</t>
  </si>
  <si>
    <t>The [G1E2N3R4E5] sound is perfectly exemplified in this music, which has a rapid [te0mp1o2] and a very smooth and relaxing beat. The [T1I2M3E4_5S6I7G8N9A0T1U2R3E4] meter adds to its unique quality, while the absence of [I1N2S3T4R5U6M7E8N9T0S1] as part of the instrumentation gives it a special emotional touch. Overall, this song showcases a combination of elements that make it truly captivating.</t>
  </si>
  <si>
    <t>The musical performance of this song is focused and impactful due to its compact pitch range spanning [R1A2N3G4E5] [oc0ta1ve2s3], composed in the [[K01E12Y23]3 k4ey5]. With a moderate beat and a duration of [T1M213] seconds, this song opts not to incorporate [I1N2S3T4R5U6M7E8N9T0S1] and employs an uncommon [T1I2M3E4_5S6I7G8N9A0T1U2R3E4], resulting in a slow-paced rhythm. This song belongs to the [G1E2N3R4E5] genre, combining unique rhythmic and instrumental choices to create a memorable musical experience.</t>
  </si>
  <si>
    <t>The musical piece showcases a pitch range within [R1A2N3G4E5] [oc0ta1ve2s3], utilizing the [[K01E12Y23]3 k4ey5] to create a rich and dynamic sonic palette. Clocking in at [T1M213] seconds, this song maintains a moderate [te0mp1o2], striking a balance between fast and slow. Interestingly, its composition steers clear of any involvement with [I1N2S3T4R5U6M7E8N9T0S1], and the employed [ti0me1 s2ig3na4tu5re6] deviates from the typical. Consequently, the music exudes a sluggish quality while embodying [E1M2O3T4I5O6N7].</t>
  </si>
  <si>
    <t>The high-speed music uses the [[K01E12Y23]3 k4ey5] to create a rich and dynamic sonic palette as it progresses through [[N01U12M23_34B45A56R67S78]8 b9ar0s1].</t>
  </si>
  <si>
    <t>This music offers a unique and memorable listening experience with its pitch range of [R1A2N3G4E5] [oc0ta1ve2s3]. The [[K01E12Y23]3 k4ey5] gives the music a special emotional quality that adds to its appeal. The track has a duration of [T1M213] seconds, and its [ti0me1 s2ig3na4tu5re6] is not conventional [T1I2M3E4_5S6I7G8N9A0T1U2R3E4]. The use of [I1N2S3T4R5U6M7E8N9T0S1] is vital to the music, as it contributes to the overall sound and atmosphere. Together, these elements create a captivating and distinct piece of music that is sure to leave an impression on the listener.</t>
  </si>
  <si>
    <t>The music's pitch range of [R1A2N3G4E5] [oc0ta1ve2s3] creates a distinctive and unforgettable listening experience. Additionally, the deliberate exclusion of [I1N2S3T4R5U6M7E8N9T0S1] from this song adds to its unique quality. The resulting sound is a testament to the creativity and ingenuity of the composer, who has crafted a composition that is both remarkable and unforgettable. The absence of certain instruments allows the listener to focus on other elements of the music, such as the melody and harmony, and provides an opportunity for a more intimate connection with the piece. Overall, this music is a testament to the power of creativity and the importance of taking risks in the pursuit of artistic expression.</t>
  </si>
  <si>
    <t>['K1_1', 'R3_0', 'TS1_1']</t>
  </si>
  <si>
    <t>This song is composed in the [[K01E12Y23]3 k4ey5] and has a very comfortable beat. The [ti0me1 s2ig3na4tu5re6] of the music is [T1I2M3E4_5S6I7G8N9A0T1U2R3E4].</t>
  </si>
  <si>
    <t>The use of a specific pitch range of [R1A2N3G4E5] [oc0ta1ve2s3] creates a cohesive and unified sound throughout the musical piece, while the [[K01E12Y23]3 k4ey5] gives this music a special emotional quality. With a length of [T1M213] seconds, the song showcases a balanced rhythm and deliberately omits the use of [I1N2S3T4R5U6M7E8N9T0S1] in its arrangement. Additionally, the song features a [ti0me1 s2ig3na4tu5re6] that is not commonly found, namely [T1I2M3E4_5S6I7G8N9A0T1U2R3E4]. With a quick [te0mp1o2], this music is imbued with [E1M2O3T4I5O6N7].</t>
  </si>
  <si>
    <t>The pitch range of [R1A2N3G4E5] [oc0ta1ve2s3] adds a distinctive character to the music, emphasizing its emotional depth, while the music is enriched by [I1N2S3T4R5U6M7E8N9T0S1].</t>
  </si>
  <si>
    <t>This music offers a unique and memorable listening experience with its pitch range of [R1A2N3G4E5] [oc0ta1ve2s3] and captivating choice of [[K01E12Y23]3 k4ey5]. The track, [T1M213] seconds in length, showcases a calming rhythm and incorporates [I1N2S3T4R5U6M7E8N9T0S1] in its musical performance. With a [T1I2M3E4_5S6I7G8N9A0T1U2R3E4] meter and a slow [te0mp1o2], this song breaks away from the usual patterns of the [G1E2N3R4E5] sound.</t>
  </si>
  <si>
    <t>['P4_1', 'EM1_1', 'R3_0']</t>
  </si>
  <si>
    <t>The music in [R1A2N3G4E5] [oc0ta1ve2s3] delivers a focused and impactful performance, conveying [E1M2O3T4I5O6N7] to the listener. This effect is enhanced by the gentle and relaxing rhythm present in the song, which further enhances the emotional impact of the music. Overall, the compact pitch range of the song contributes to its powerful effect on the listener, making it a memorable and enjoyable musical experience.</t>
  </si>
  <si>
    <t>The music in this song is imbued with a strong sense of emotion that is conveyed through its soothing and peaceful [te0mp1o2]. The combination of the two elements creates a powerful and moving experience for the listener, drawing them into the music and allowing them to fully immerse themselves in its beauty. Whether enjoyed in solitude or shared with others, this music has the ability to touch the heart and soul in a profound way, making it a truly unforgettable listening experience.</t>
  </si>
  <si>
    <t>You can count [[N01U12M23_34B45A56R67S78]8 b9ar0s1] in this song.</t>
  </si>
  <si>
    <t>The song consists of approximately [[N01U12M23_34B45A56R67S78]8 b9ar0s1] and has a length of [T1M213] seconds. Its sound is created through the use of [I1N2S3T4R5U6M7E8N9T0S1].</t>
  </si>
  <si>
    <t>['T1_2', 'R3_0']</t>
  </si>
  <si>
    <t>The music being played has a moderate [te0mp1o2] and the song itself has a very calming and soothing beat.</t>
  </si>
  <si>
    <t>The pitch range of [R1A2N3G4E5] [oc0ta1ve2s3] adds a distinctive character to the music, emphasizing its emotional depth, while the use of [[K01E12Y23]3 k4ey5] creates a distinct atmosphere. With a running time of [T1M213] seconds, the song showcases a calm and moderate rhythm, complemented by the featured [I1N2S3T4R5U6M7E8N9T0S1]. Its unique [ti0me1 s2ig3na4tu5re6] [T1I2M3E4_5S6I7G8N9A0T1U2R3E4] contributes to its individuality, as the song maintains a slow rhythm. Although not firmly rooted in the traditions of [G1E2N3R4E5] genre, this music explores new territories and expands its boundaries.</t>
  </si>
  <si>
    <t>The song is [T1M213] seconds in length and is not reflective of the usual musical conventions of [G1E2N3R4E5] style. Despite its departure from the norm, this song offers a unique listening experience with its unconventional approach to the genre. The deviation from established norms in music can often lead to innovation and creativity, which can make for a refreshing change for those looking for something new and exciting. Whether you are a fan of [G1E2N3R4E5] or simply enjoy exploring different musical styles, this song is definitely worth a listen.</t>
  </si>
  <si>
    <t>['P4_1', 'K1_1', 'R3_1', 'TS1_1', 'I1_1']</t>
  </si>
  <si>
    <t>This music has a pitch range of [R1A2N3G4E5] [oc0ta1ve2s3] and uses the [[K01E12Y23]3 k4ey5] to create a distinct atmosphere. The beat is very energetic, and the music is in [T1I2M3E4_5S6I7G8N9A0T1U2R3E4]. The [I1N2S3T4R5U6M7E8N9T0S1] add to the overall musical composition, creating a dynamic and engaging experience for the listener.</t>
  </si>
  <si>
    <t>The moderate [te0mp1o2] of this music, combined with the unique flavor added by the [[K01E12Y23]3 k4ey5], creates a distinctive and captivating sound.</t>
  </si>
  <si>
    <t>This music's pitch range of [R1A2N3G4E5] [oc0ta1ve2s3] offers a unique and memorable listening experience, while the [[K01E12Y23]3 k4ey5] gives it a special emotional quality. Playing for [T1M213] seconds, the music is based on a [[T01I12M23E34_45S56I67G78N89A90T01U12R23E34]4 t5im6e 7si8gn9at0ur1e2] and falls squarely within the [G1E2N3R4E5] genre, comprising [[N01U12M23_34B45A56R67S78]8 b9ar0s1] throughout the song.</t>
  </si>
  <si>
    <t>['K1_1', 'P4_1', 'T1_2', 'TS1_o']</t>
  </si>
  <si>
    <t>The captivating and memorable experience of this music is the result of its choice of [[K01E12Y23]3 k4ey5], which creates a cohesive and unified sound throughout the piece. Additionally, the specific pitch range of [R1A2N3G4E5] [oc0ta1ve2s3] adds to the overall unity of the music. Despite its moderate [te0mp1o2], the song employs a non-typical [[T01I12M23E34_45S56I67G78N89A90T01U12R23E34]4 t5im6e 7si8gn9at0ur1e2], which contributes to the unique and distinctive character of the composition.</t>
  </si>
  <si>
    <t>['K1_1', 'EM1_1', 'R3_2', 'I1_0']</t>
  </si>
  <si>
    <t>The use of [[K01E12Y23]3 k4ey5] in this music creates a rich and dynamic sonic palette that perfectly expresses [E1M2O3T4I5O6N7]. Moreover, the beat of the song is carefully crafted to neither be too fast nor too slow, striking a balance that complements the music's overall feel. Interestingly, this composition does not rely on the use of [I1N2S3T4R5U6M7E8N9T0S1], yet it still manages to achieve a powerful impact and convey its message effectively.</t>
  </si>
  <si>
    <t>['P4_1', 'R1_1', 'S4_0']</t>
  </si>
  <si>
    <t>By utilizing a specific pitch range of [R1A2N3G4E5] [oc0ta1ve2s3], this musical piece achieves a cohesive and unified sound that is sure to get people up and dancing. Unlike the usual patterns found in [G1E2N3R4E5] music, this song breaks away from the norm, creating a unique and refreshing sound that sets it apart from the rest.</t>
  </si>
  <si>
    <t>The use of a specific pitch range of [R1A2N3G4E5] [oc0ta1ve2s3] creates a cohesive and unified sound throughout the musical piece, while the choice of [[K01E12Y23]3 k4ey5] results in a captivating and memorable experience. With a duration of [T1M213] seconds, this song's smooth and relaxing beat is complemented by the absence of [I1N2S3T4R5U6M7E8N9T0S1]. It follows a [[T01I12M23E34_45S56I67G78N89A90T01U12R23E34]4 t5im6e 7si8gn9at0ur1e2] and maintains a moderate pace, evoking a [E1M2O3T4I5O6N7] feeling. Furthermore, you can count [[N01U12M23_34B45A56R67S78]8 b9ar0s1] in this song.</t>
  </si>
  <si>
    <t>['K1_1', 'TM1_1', 'R3_0', 'I1_0', 'R1_0', 'T1_1', 'EM1_1']</t>
  </si>
  <si>
    <t>With its use of the [[K01E12Y23]3 k4ey5], this music conveys a unique and resonant sound, while its duration lasts [T1M213] seconds. The beat in this song is very lulling, and its composition is devoid of [I1N2S3T4R5U6M7E8N9T0S1]. Although the rhythm of this song is not lively enough for dancing, its [te0mp1o2] remains slow. Through its melodic elements, the music conveys [E1M2O3T4I5O6N7].</t>
  </si>
  <si>
    <t>This music conveys a unique and resonant sound within [R1A2N3G4E5] [oc0ta1ve2s3] of pitch range, utilizing [[K01E12Y23]3 k4ey5]. The duration of this song is [T1M213] seconds, accompanied by an extremely strong beat. [I1N2S3T4R5U6M7E8N9T0S1] are utilized in the musical performance, creating a rapid pace and a style that deviates from the usual features of the [G1E2N3R4E5] genre. The music is in [T1I2M3E4_5S6I7G8N9A0T1U2R3E4].</t>
  </si>
  <si>
    <t>This song's composition does not involve the use of instruments, but its pitch range of [R1A2N3G4E5] [oc0ta1ve2s3] adds a distinctive character to the music, emphasizing its emotional depth. The music is comprised of [[N01U12M23_34B45A56R67S78]8 b9ar0s1].</t>
  </si>
  <si>
    <t>['TM1_1', 'R3_0', 'TS1_o', 'I1_1', 'S4_1']</t>
  </si>
  <si>
    <t>The track is [T1M213] seconds long and features a calming rhythm with an uncommon [ti0me1 s2ig3na4tu5re6]. The use of [I1N2S3T4R5U6M7E8N9T0S1] is vital to the music, which embodies the characteristics of [G1E2N3R4E5] style. Overall, the combination of these elements creates a unique and engaging musical experience.</t>
  </si>
  <si>
    <t>['T1_1', 'P4_1', 'K1_1', 'R3_1']</t>
  </si>
  <si>
    <t>The musical piece showcases a pitch range within [R1A2N3G4E5] [oc0ta1ve2s3] and moves at a gentle pace. The use of [[K01E12Y23]3 k4ey5] in the composition gives this music a special emotional quality. In addition to that, the rhythm in this song is incredibly powerful, adding another layer of depth to the overall experience.</t>
  </si>
  <si>
    <t>['P4_1', 'K1_1', 'TM1_1', 'TS1_1', 'S4_0']</t>
  </si>
  <si>
    <t>The [R1A2N3G4E5] [oc0ta1ve2] pitch range employed in this music adds a distinct character to the sound, emphasizing its emotional depth. In addition, the use of [[K01E12Y23]3 k4ey5] provides a powerful and memorable sound. The track has a duration of [T1M213] seconds and is based on a [[T01I12M23E34_45S56I67G78N89A90T01U12R23E34]4 t5im6e 7si8gn9at0ur1e2]. Despite these features, the song cannot be easily classified as belonging to any specific [G1E2N3R4E5] style. Overall, this unique combination of musical elements results in a captivating and intriguing listening experience.</t>
  </si>
  <si>
    <t>This song, a true representation of the [G1E2N3R4E5] genre, has a duration of [T1M213] seconds.</t>
  </si>
  <si>
    <t>['K1_1', 'S4_0', 'TS1_o']</t>
  </si>
  <si>
    <t>The [G1E2N3R4E5] music in this song is not a true representation of the genre, but the use of the [[K01E12Y23]3 k4ey5] gives it a special emotional quality. Additionally, the song's [[T01I12M23E34_45S56I67G78N89A90T01U12R23E34]4 t5im6e 7si8gn9at0ur1e2] is atypical, adding to its unique sound. Overall, this combination of musical elements creates a distinct and memorable listening experience.</t>
  </si>
  <si>
    <t>"You won't find any [I1N2S3T4R5U6M7E8N9T0S1] in this song." This sentence implies that the particular song being referred to is performed without the use of any musical instruments. It could be a cappella or feature only vocals and/or electronic beats or sound effects. The absence of instruments may create a unique sonic texture or mood, and can showcase the raw talent and vocal abilities of the performer or group. Overall, the statement indicates that the song is distinctive and noteworthy due to its lack of traditional musical accompaniment.</t>
  </si>
  <si>
    <t>['S2_1', 'I1_0']</t>
  </si>
  <si>
    <t>The music in this song is influenced by [A1R2T3I4S5T6], and as such, [I1N2S3T4R5U6M7E8N9T0S1] are not a part of the instrumentation.</t>
  </si>
  <si>
    <t>It creates an energetic and lively atmosphere. 
This music's quick [te0mp1o2] creates an energetic and lively atmosphere.</t>
  </si>
  <si>
    <t>['P4_1', 'R3_0', 'I1_0', 'EM1_1', 'B1_1']</t>
  </si>
  <si>
    <t>The music of this song is characterized by a limited pitch range of [R1A2N3G4E5] [oc0ta1ve2s3], which allows for a greater emphasis on the nuances of tone and phrasing. It has a very comfortable beat and progresses through [[N01U12M23_34B45A56R67S78]8 b9ar0s1]. Interestingly, the song has opted not to incorporate [I1N2S3T4R5U6M7E8N9T0S1]. The combination of these elements creates a unique emotional quality that is conveyed through the music.</t>
  </si>
  <si>
    <t>['P4_1', 'K1_1', 'TM1_1', 'R3_1', 'I1_0', 'TS1_o', 'T1_1', 'EM1_1', 'B1_1']</t>
  </si>
  <si>
    <t>The music in [[K01E12Y23]3 k4ey5] with a compact pitch range of [R1A2N3G4E5] [oc0ta1ve2s3] delivers a unique and resonant sound, resulting in a focused and impactful musical performance. The [te0mp1o2] of the song is really intense, played at a relaxed pace, and with no [I1N2S3T4R5U6M7E8N9T0S1] in it. The song's playtime is [T1M213] seconds and its [ti0me1 s2ig3na4tu5re6] is out of the ordinary, consisting of [T1I2M3E4_5S6I7G8N9A0T1U2R3E4] beats per measure. Through [[N01U12M23_34B45A56R67S78]8 b9ar0s1], the music expresses [E1M2O3T4I5O6N7], creating a captivating and emotive listening experience.</t>
  </si>
  <si>
    <t>The song is performed at a rapid pace. This fast [te0mp1o2] can create an energetic and lively atmosphere, increasing the excitement of both the performers and the audience. However, it can also make the song challenging to sing or play, requiring a high level of skill and precision to keep up with the rhythm and maintain the musicality. Nevertheless, when executed correctly, a fast-paced performance can be exhilarating and leave a lasting impression on the listeners.</t>
  </si>
  <si>
    <t>The musical piece is a unique and resonant composition that showcases a pitch range within [R1A2N3G4E5] [oc0ta1ve2s3] and employs the use of [[K01E12Y23]3 k4ey5] to create a distinctive sound. The song lasts [T1M213] seconds and features electrifying rhythm, accompanied by the use of [I1N2S3T4R5U6M7E8N9T0S1] in the musical performance. This piece also features a rare [ti0me1 s2ig3na4tu5re6 o7f 8[T91I02M13E24_35S46I57G68N79A80T91U02R13E24]3] and is played at a medium pace. Overall, the music radiates [E1M2O3T4I5O6N7], creating a powerful and emotional experience for the listener.</t>
  </si>
  <si>
    <t>['TS1_1', 'R3_1', 'I1_0']</t>
  </si>
  <si>
    <t>In this music, the [[T01I12M23E34_45S56I67G78N89A90T01U12R23E34]4 t5im6e 7si8gn9at0ur1e2] is employed to create a lively rhythm. Despite the liveliness, you won't hear any [I1N2S3T4R5U6M7E8N9T0S1] in this song.</t>
  </si>
  <si>
    <t>The music in this [[K01E12Y23]3 k4ey5] has a distinctive character that is emphasized by its [R1A2N3G4E5]-[oc0ta1ve2] pitch range, highlighting its emotional depth. Despite its [T1M213]-second duration, the rhythm of this song is moderate, not too fast or too slow. Notably absent are [I1N2S3T4R5U6M7E8N9T0S1], leaving a unique sound that is further accentuated by the non-standard [T1I2M3E4_5S6I7G8N9A0T1U2R3E4]. The moderate [te0mp1o2] of the song allows the listener to fully experience the [E1M2O3T4I5O6N7] that fills the music. Overall, this song is a testament to the power of simplicity in creating an emotional and memorable musical experience.</t>
  </si>
  <si>
    <t>['P4_1', 'K1_1', 'R3_0', 'I1_1']</t>
  </si>
  <si>
    <t>The musical piece showcases a pitch range within [R1A2N3G4E5] [oc0ta1ve2s3] and creates a distinct atmosphere through its use of [[K01E12Y23]3 k4ey5]. The rhythm in this song is very gentle and relaxing, while the sound is given through [I1N2S3T4R5U6M7E8N9T0S1]. Overall, this music piece delivers a unique and soothing experience, combining its pitch range, [ke0y1], rhythm, and instrumental choices to create a memorable sound that can captivate the listener's attention and emotions.</t>
  </si>
  <si>
    <t>['TS1_1', 'EM1_1', 'R3_2', 'I1_0']</t>
  </si>
  <si>
    <t>This song is based on a [[T01I12M23E34_45S56I67G78N89A90T01U12R23E34]4 t5im6e 7si8gn9at0ur1e2] and conveys [E1M2O3T4I5O6N7]. It features a consistent and moderate beat and does not include any [I1N2S3T4R5U6M7E8N9T0S1].</t>
  </si>
  <si>
    <t>The song has a playtime of [T1M213] seconds and follows the meter of [T1I2M3E4_5S6I7G8N9A0T1U2R3E4]. The duration of the song is [T1M213] seconds, while the meter or [ti0me1 s2ig3na4tu5re6] determines the rhythm and beats within the music. Together, these elements contribute to the overall structure and feel of the song.</t>
  </si>
  <si>
    <t>The music is played at a balanced pace and the track has a duration of [T1M213] seconds.</t>
  </si>
  <si>
    <t>['K1_1', 'TS1_o', 'I1_0', 'EM1_1', 'B1_1']</t>
  </si>
  <si>
    <t>The unique [ti0me1 s2ig3na4tu5re6] of this song, coupled with the absence of instruments, gives it a distinct emotional quality. The [ke0y1] of the music plays a significant role in contributing to this emotional quality, and it is characterized by a particular emotion that it evokes. The composition of this song is made up of a total of [[N01U12M23_34B45A56R67S78]8 b9ar0s1].</t>
  </si>
  <si>
    <t>The [ti0me1 s2ig3na4tu5re6] of this song is not conventional, but despite that, the instruments still play an important role in the music. Whether it's the drums providing a driving beat or the guitar adding melody and harmony, each instrument contributes to the overall sound of the piece. The unusual [ti0me1 s2ig3na4tu5re6] may give the music a unique and distinct feel, but it's the combination of all the instruments working together that truly makes the song stand out.</t>
  </si>
  <si>
    <t>['R1_0', 'TM1_1', 'TS1_o', 'I1_0', 'B1_1']</t>
  </si>
  <si>
    <t>The [te0mp1o2] of this music is not conducive to moving your body, and this song is [T1M213] seconds long with a non-standard [ti0me1 s2ig3na4tu5re6]. You won't hear any [I1N2S3T4R5U6M7E8N9T0S1] in this song, which is composed of approximately [[N01U12M23_34B45A56R67S78]8 b9ar0s1].</t>
  </si>
  <si>
    <t>['P4_1', 'R3_0', 'TS1_1']</t>
  </si>
  <si>
    <t>The music's pitch range of [R1A2N3G4E5] [oc0ta1ve2s3] offers a unique and memorable listening experience, accompanied by a very peaceful and easy rhythm. Additionally, the music follows a [T1I2M3E4_5S6I7G8N9A0T1U2R3E4] meter, enhancing its overall composition.</t>
  </si>
  <si>
    <t>With a pitch range spanning [R1A2N3G4E5] [oc0ta1ve2s3], this music offers a diverse and dynamic listening experience, while its use of [[K01E12Y23]3 k4ey5] creates a distinct atmosphere. The song, with a runtime of [T1M213] seconds, features a steady and moderate rhythm and does not include [I1N2S3T4R5U6M7E8N9T0S1] in its instrumentation. Played at a fast rate, the music is in [T1I2M3E4_5S6I7G8N9A0T1U2R3E4] and is imbued with [E1M2O3T4I5O6N7].</t>
  </si>
  <si>
    <t>['TM1_1', 'TS1_1', 'I1_1', 'S4_1', 'S2_0']</t>
  </si>
  <si>
    <t>This song is a quintessential example of the [G1E2N3R4E5] sound, with a length of [T1M213] seconds and a meter of [T1I2M3E4_5S6I7G8N9A0T1U2R3E4]. [I1N2S3T4R5U6M7E8N9T0S1] play an important role in the music, but it does not have the usual sound of [A1R2T3I4S5T6]'s music.</t>
  </si>
  <si>
    <t>This is a [T1M213]-second song with music that evokes a [E1M2O3T4I5O6N7] feeling and is in [T1I2M3E4_5S6I7G8N9A0T1U2R3E4].</t>
  </si>
  <si>
    <t>This music piece has a focused and impactful performance due to its compact pitch range of [R1A2N3G4E5] [oc0ta1ve2s3]. The emotional quality of the music is further enhanced by the use of [[K01E12Y23]3 k4ey5]. Despite its short duration of [T1M213] seconds, the song's tranquil and peaceful rhythm creates a serene atmosphere. Interestingly, there are no [I1N2S3T4R5U6M7E8N9T0S1] used in this composition. The meter of the music is [T1I2M3E4_5S6I7G8N9A0T1U2R3E4] with a moderate [te0mp1o2]. This music does not evoke the classic [G1E2N3R4E5] sound, offering a unique listening experience.</t>
  </si>
  <si>
    <t>['P4_1', 'R3_2', 'TS1_o', 'I1_1', 'T1_0']</t>
  </si>
  <si>
    <t>This music offers a diverse and dynamic listening experience with a pitch range spanning [R1A2N3G4E5] [oc0ta1ve2s3]. The [te0mp1o2] of the song is just right, but its [ti0me1 s2ig3na4tu5re6] deviates from the norm, featuring [T1I2M3E4_5S6I7G8N9A0T1U2R3E4]. The [I1N2S3T4R5U6M7E8N9T0S1] play an important role in the music, which is played at a fast rate. Overall, this song presents a unique and exciting musical composition that showcases a range of musical elements and skillful instrumentation.</t>
  </si>
  <si>
    <t>The rhythm of this song is comfortably moderate, and [T1I2M3E4_5S6I7G8N9A0T1U2R3E4] is the meter of the music. In music, rhythm refers to the pattern of sounds and silences that make up the beat, while meter refers to the underlying structure of the beat, usually organized into groups of two or three beats. The [ti0me1 s2ig3na4tu5re6] indicates the meter of a piece of music, with the top number representing the number of beats in each measure and the bottom number indicating the note value that receives one beat. Together, the rhythm and meter create the overall feel and groove of a song, and can greatly affect the emotional impact and meaning conveyed through the music.</t>
  </si>
  <si>
    <t>['P4_1', 'K1_1', 'TM1_1', 'I1_0', 'S4_0', 'B1_1']</t>
  </si>
  <si>
    <t>The use of a specific pitch range of [R1A2N3G4E5] [oc0ta1ve2s3] creates a cohesive and unified sound throughout the [T1M213]-second-long musical piece, which is in [[K01E12Y23]3 k4ey5]. The song's arrangement deliberately omits the use of [I1N2S3T4R5U6M7E8N9T0S1] and does not conform to the usual standards of the [G1E2N3R4E5] genre, resulting in a unique and unconventional sound. With [[N01U12M23_34B45A56R67S78]8 b9ar0s1] throughout the song, this composition showcases an experimental approach to music-making.</t>
  </si>
  <si>
    <t>['TM1_1', 'K1_1', 'B1_1', 'R3_1']</t>
  </si>
  <si>
    <t>This music has a runtime of [T1M213] seconds and spans [[N01U12M23_34B45A56R67S78]8 b9ar0s1]. Its use of [[K01E12Y23]3 k4ey5] conveys a unique and resonant sound, accompanied by a highly intense rhythm.</t>
  </si>
  <si>
    <t>This [T1M213]-second-long song's use of the [[K01E12Y23]3 k4ey5] creates a rich and dynamic sonic palette.</t>
  </si>
  <si>
    <t>This music is unmistakably [G1E2N3R4E5] in character with a pitch range within [R1A2N3G4E5] [oc0ta1ve2s3]. The [[K01E12Y23]3 k4ey5] gives this music a special emotional quality, while the rhythm is very gentle and easy, moving at a moderate speed. The [I1N2S3T4R5U6M7E8N9T0S1] are not a part of the instrumentation in this song, which has a [[T01I12M23E34_45S56I67G78N89A90T01U12R23E34]4 t5im6e 7si8gn9at0ur1e2] and a playtime of [T1M213] seconds. Overall, this song's distinct characteristics make it a unique example of [G1E2N3R4E5] music.</t>
  </si>
  <si>
    <t>The use of the [[K01E12Y23]3 k4ey5] in this music creates a unique and resonant sound that is hard to replicate. Additionally, the song's unconventional [ti0me1 s2ig3na4tu5re6], [T1I2M3E4_5S6I7G8N9A0T1U2R3E4], further distinguishes it from other pieces. The song has a length of [T1M213] seconds, allowing listeners to fully immerse themselves in the distinct style of the music and appreciate its innovative qualities. Overall, this piece stands out from the rest due to its use of the [[K01E12Y23]3 k4ey5], [[T01I12M23E34_45S56I67G78N89A90T01U12R23E34]4 t5im6e 7si8gn9at0ur1e2], and length of [T1M213] seconds.</t>
  </si>
  <si>
    <t>['P4_1', 'K1_1', 'R3_2', 'TS1_1', 'I1_1', 'T1_2', 'B1_1']</t>
  </si>
  <si>
    <t>With a pitch range spanning [R1A2N3G4E5] [oc0ta1ve2s3], this music offers a diverse and dynamic listening experience. Its use of [[K01E12Y23]3 k4ey5] creates a distinct atmosphere, while maintaining a moderate [te0mp1o2] and following a [T1I2M3E4_5S6I7G8N9A0T1U2R3E4] meter. The music is enhanced by the featured instruments and has a moderate rhythm, divided into [[N01U12M23_34B45A56R67S78]8 b9ar0s1].</t>
  </si>
  <si>
    <t>The music's limited pitch range of [R1A2N3G4E5] [oc0ta1ve2s3] allows for a greater emphasis on the nuances of tone and phrasing, while its choice of [[K01E12Y23]3 k4ey5] results in a captivating and memorable experience. This [T1M213]-second track features calming rhythm and includes [I1N2S3T4R5U6M7E8N9T0S1] to add to its unique sound. An uncommon [ti0me1 s2ig3na4tu5re6 o7f 8[T91I02M13E24_35S46I57G68N79A80T91U02R13E24]3] is utilized, propelling the song forward at a rapid rate. Despite the quick [te0mp1o2], the music is filled with [E1M2O3T4I5O6N7], making for a truly exceptional listening experience.</t>
  </si>
  <si>
    <t>['P4_1', 'K1_1', 'TS1_o', 'T1_1', 'EM1_1', 'B1_1']</t>
  </si>
  <si>
    <t>The musical piece is a unique composition that showcases a pitch range within [R1A2N3G4E5] [oc0ta1ve2s3]. The [[K01E12Y23]3 k4ey5] adds a distinctive flavor to the music, while the [ti0me1 s2ig3na4tu5re6], [T1I2M3E4_5S6I7G8N9A0T1U2R3E4], deviates from the norm. The slow-paced song is characterized by [E1M2O3T4I5O6N7] and consists of [[N01U12M23_34B45A56R67S78]8 b9ar0s1]. The music's composition and use of the pitch range, [ke0y1], and [ti0me1 s2ig3na4tu5re6] create a beautiful and emotional experience for the listener, making it a noteworthy addition to any music lover's playlist.</t>
  </si>
  <si>
    <t>['P4_1', 'K1_1', 'R3_2', 'TS1_o', 'I1_1', 'T1_0']</t>
  </si>
  <si>
    <t>The musical piece employs a specific pitch range of [R1A2N3G4E5] [oc0ta1ve2s3], resulting in a cohesive and unified sound. The use of [[K01E12Y23]3 k4ey5] further enhances the piece's distinct atmosphere. The beat of the song is moderate and easy to follow, despite its unconventional [ti0me1 s2ig3na4tu5re6 o7f 8[T91I02M13E24_35S46I57G68N79A80T91U02R13E24]3]. The music is enriched by the inclusion of [I1N2S3T4R5U6M7E8N9T0S1], and the brisk [te0mp1o2] adds to the overall energy of the composition. Together, these elements create a unique and memorable listening experience.</t>
  </si>
  <si>
    <t>['P4_1', 'K1_1', 'TM1_1', 'R3_1', 'I1_0', 'S4_0', 'S2_0']</t>
  </si>
  <si>
    <t>This music offers a unique and memorable listening experience with its pitch range of [R1A2N3G4E5] [oc0ta1ve2s3]. The use of [[K01E12Y23]3 k4ey5] creates a distinct atmosphere, while the track's duration is [T1M213] seconds. With its very fast and lively rhythm, the song captivates listeners. Interestingly, this composition does not involve the use of [I1N2S3T4R5U6M7E8N9T0S1], setting it apart from the typical [G1E2N3R4E5] genre. Furthermore, the song's style does not reflect [A1R2T3I4S5T6]'s musical trademarks.</t>
  </si>
  <si>
    <t>This music offers a diverse and dynamic listening experience with a pitch range spanning [R1A2N3G4E5] [oc0ta1ve2s3]. The [[K01E12Y23]3 k4ey5] gives this music a special emotional quality that adds to its overall impact. The song, which is [T1M213] seconds in length, has a meter of [T1I2M3E4_5S6I7G8N9A0T1U2R3E4]. With its wide range of pitches and emotional resonance, this piece of music promises to deliver a powerful and engaging experience for listeners.</t>
  </si>
  <si>
    <t>The music in this track possesses several unique qualities that set it apart from other genres. Its pitch range spans [R1A2N3G4E5] [oc0ta1ve2s3], adding a distinctive character and emphasizing its emotional depth. The choice of [[K01E12Y23]3 k4ey5] further contributes to its uniqueness, adding a unique flavor to the music. Despite having a relatively short duration of [T1M213] seconds, the song manages to create a very smooth and relaxing beat, with the notable absence of [I1N2S3T4R5U6M7E8N9T0S1]. The [ti0me1 s2ig3na4tu5re6] chosen for the song is not common, with [T1I2M3E4_5S6I7G8N9A0T1U2R3E4], yet the song is played at a gentle pace. Overall, this music does not embody the typical features of [G1E2N3R4E5] style, making it a one-of-a-kind listening experience.</t>
  </si>
  <si>
    <t>['P4_1', 'K1_1', 'TM1_1', 'R3_0', 'TS1_1', 'I1_1', 'S4_0']</t>
  </si>
  <si>
    <t>This music has a limited pitch range of [R1A2N3G4E5] [oc0ta1ve2s3], which allows for a greater emphasis on the nuances of tone and phrasing. The use of [[K01E12Y23]3 k4ey5] creates a rich and dynamic sonic palette. The song runs for [T1M213] seconds and has a gentle and easy rhythm. Its [ti0me1 s2ig3na4tu5re6] is [T1I2M3E4_5S6I7G8N9A0T1U2R3E4], and it features [I1N2S3T4R5U6M7E8N9T0S1] in the musical performance. Although it is not evocative of the classic [G1E2N3R4E5] sound, this music showcases its own unique qualities and characteristics.</t>
  </si>
  <si>
    <t>['P4_1', 'S4_1', 'B1_1', 'I1_0']</t>
  </si>
  <si>
    <t>The [G1E2N3R4E5]-influenced sound of this music, which spans [R1A2N3G4E5] [oc0ta1ve2s3], creates a unique and memorable listening experience. This song, with its [N1U2M3_4B5A6R7S8] bar duration, omits any [I1N2S3T4R5U6M7E8N9T0S1], resulting in a distinct sound that stands out from the rest.</t>
  </si>
  <si>
    <t>['K1_1', 'T1_1', 'R1_1', 'R3_0']</t>
  </si>
  <si>
    <t>The distinct atmosphere of this music is created by its use of the [[K01E12Y23]3 k4ey5], which is played slowly. Despite its slow [te0mp1o2], the beat of this song is very tranquilizing and has a danceable rhythm that will make you want to move.</t>
  </si>
  <si>
    <t>This song has a runtime of [T1M213] seconds and the music follows a [T1I2M3E4_5S6I7G8N9A0T1U2R3E4] meter.</t>
  </si>
  <si>
    <t>With a pitch range spanning [R1A2N3G4E5] [oc0ta1ve2s3], this music offers a diverse and dynamic listening experience. The variation in pitch allows for a wide range of emotions and moods to be conveyed throughout the piece, from soaring highs to haunting lows. This creates a captivating and engaging musical journey for the listener, as they are taken on a sonic adventure that explores the full extent of the human emotional spectrum. Whether experienced live or recorded, this music is sure to leave a lasting impression on all who hear it.</t>
  </si>
  <si>
    <t>The use of a specific pitch range of [R1A2N3G4E5] [oc0ta1ve2s3] creates a cohesive and unified sound throughout the musical piece, while the [[K01E12Y23]3 k4ey5] provides a powerful and memorable sound. This [T1M213]-second-long song showcases a harmonious rhythm and excludes any [I1N2S3T4R5U6M7E8N9T0S1]. With a [ti0me1 s2ig3na4tu5re6 o7f 8[T91I02M13E24_35S46I57G68N79A80T91U02R13E24]3] and a moderate [te0mp1o2], this song serves as a classic example of the [G1E2N3R4E5] style.</t>
  </si>
  <si>
    <t>['S2_0', 'S4_1', 'TM1_1', 'TS1_o']</t>
  </si>
  <si>
    <t>Although this song is not a typical representation of [A1R2T3I4S5T6]'s genre, it is a classic example of the [G1E2N3R4E5] style. With a duration of [T1M213] seconds, this song stands out not only for its style but also for its unique [ti0me1 s2ig3na4tu5re6 o7f 8[T91I02M13E24_35S46I57G68N79A80T91U02R13E24]3].</t>
  </si>
  <si>
    <t>The musical piece showcases a pitch range within [R1A2N3G4E5] [oc0ta1ve2s3] and uses the [[K01E12Y23]3 k4ey5] to convey a unique and resonant sound. This track is [T1M213] seconds in length, featuring a moderate and easy-to-follow beat. Opting not to incorporate [I1N2S3T4R5U6M7E8N9T0S1], the music is based on a [[T01I12M23E34_45S56I67G78N89A90T01U12R23E34]4 t5im6e 7si8gn9at0ur1e2] and performed at a moderate speed. The music is imbued with [E1M2O3T4I5O6N7].</t>
  </si>
  <si>
    <t>['S4_0', 'R3_0', 'I1_1']</t>
  </si>
  <si>
    <t>The song does not have the defining characteristics of [G1E2N3R4E5] style, but the rhythm in this song is very tranquil. [I1N2S3T4R5U6M7E8N9T0S1] play an important role in the music.</t>
  </si>
  <si>
    <t>['P4_1', 'T1_2', 'EM1_1', 'TS1_o']</t>
  </si>
  <si>
    <t>This music offers a diverse and dynamic listening experience with a pitch range spanning [R1A2N3G4E5] [oc0ta1ve2s3]. It is played at a medium pace and is filled with [E1M2O3T4I5O6N7]. Additionally, the song's [ti0me1 s2ig3na4tu5re6] is not typical, adding to its uniqueness and creativity. Whether you're looking for an emotional or energetic listening experience, this music is sure to deliver something different and captivating.</t>
  </si>
  <si>
    <t>['P4_1', 'K1_1', 'R3_2', 'TS1_1', 'I1_0', 'T1_0', 'EM1_1']</t>
  </si>
  <si>
    <t>The pitch range of [R1A2N3G4E5] [oc0ta1ve2s3] adds a distinctive character to the music, emphasizing its emotional depth, while the choice of [[K01E12Y23]3 k4ey5] results in a captivating and memorable experience. This song has a balanced rhythm and is in [T1I2M3E4_5S6I7G8N9A0T1U2R3E4] meter. Notably absent in this song are [I1N2S3T4R5U6M7E8N9T0S1], contributing to its unique composition. With a fast pace, the music evokes a [E1M2O3T4I5O6N7] feeling.</t>
  </si>
  <si>
    <t>The song, composed of approximately [[N01U12M23_34B45A56R67S78]8 b9ar0s1], features a limited pitch range of [R1A2N3G4E5] [oc0ta1ve2s3], which allows for a greater emphasis on the nuances of tone and phrasing. The use of the [[K01E12Y23]3 k4ey5] also adds a unique flavor to the music, making it stand out even more.</t>
  </si>
  <si>
    <t>['K1_1', 'TM1_1', 'R3_2', 'TS1_o', 'S4_1']</t>
  </si>
  <si>
    <t>This music's choice of [[K01E12Y23]3 k4ey5] results in a captivating and memorable experience, with the song's running time of [T1M213] seconds. It showcases a smooth and steady rhythm, while its [ti0me1 s2ig3na4tu5re6] [T1I2M3E4_5S6I7G8N9A0T1U2R3E4] deviates from the usual. Overall, the music embodies the timeless essence of the classic [G1E2N3R4E5] style.</t>
  </si>
  <si>
    <t>The music is imbued with [E1M2O3T4I5O6N7]. This emotion can take many forms, such as joy, sadness, anger, or love. It is the emotional content of the music that often makes it so powerful and moving. Through the use of melody, harmony, rhythm, and other musical elements, composers and performers are able to convey a wide range of emotions and feelings, connecting with listeners on a deeply emotional level. Whether it is a simple folk song or a complex symphony, music has the power to evoke intense emotional responses and transport us to another world.</t>
  </si>
  <si>
    <t>The pitch range of [R1A2N3G4E5] [oc0ta1ve2s3] adds a distinctive character to the music, emphasizing its emotional depth, while the [[K01E12Y23]3 k4ey5] gives this music a special emotional quality. With a length of [T1M213] seconds, the song carries a mellow rhythm, where [I1N2S3T4R5U6M7E8N9T0S1] play an important role in shaping its sound. The [ti0me1 s2ig3na4tu5re6] of the music is [T1I2M3E4_5S6I7G8N9A0T1U2R3E4], and it is performed quickly, deviating from the traditions of [G1E2N3R4E5] style.</t>
  </si>
  <si>
    <t>This music has a pitch range within [R1A2N3G4E5] [oc0ta1ve2s3] and is in the [ke0y1] of [K1E2Y3], giving it a special emotional quality. The track lasts for [T1M213] seconds and is enriched by the soothing rhythm and tranquil melody, which is enhanced by the use of [I1N2S3T4R5U6M7E8N9T0S1]. The [ti0me1 s2ig3na4tu5re6] of the song is not regular, adding to its unique character. However, the overall [te0mp1o2] of the music is sluggish, conveying a sense of relaxation and calmness. Despite its slower pace, the music is filled with [E1M2O3T4I5O6N7], allowing the listener to immerse themselves in its expressive qualities.</t>
  </si>
  <si>
    <t xml:space="preserve">
The musical piece showcases a pitch range within [R1A2N3G4E5] [oc0ta1ve2s3]. This range allows for a variety of notes to be played, creating a diverse and rich sound. The composer likely chose this particular range to achieve a specific musical effect or to evoke a certain mood in the listener. By utilizing different notes within the range, the piece can explore a range of emotions and create a unique musical experience. Whether the range is narrow or wide, it can have a significant impact on the overall sound and feel of the composition.</t>
  </si>
  <si>
    <t>The song has a playtime of [T1M213] seconds and is played at a moderate [te0mp1o2].</t>
  </si>
  <si>
    <t>It has a more modern and experimental approach that sets it apart from traditional [G1E2N3R4E5] music. The rhythms and melodies are not confined to the usual patterns and structures found in this style of music. Instead, this music incorporates elements from other genres, such as electronic and rock music, creating a unique and innovative sound. Despite its departure from the classic [G1E2N3R4E5] sound, this music still retains the emotional depth and richness that characterizes the genre, making it a refreshing and exciting addition to the music scene.</t>
  </si>
  <si>
    <t>The musical piece showcases a pitch range within [R1A2N3G4E5] [oc0ta1ve2s3] and utilizes the [[K01E12Y23]3 k4ey5] to create a rich and dynamic sonic palette. With a playtime of [T1M213] seconds, this song maintains a moderate [te0mp1o2] and does not involve the use of [I1N2S3T4R5U6M7E8N9T0S1]. Furthermore, its [ti0me1 s2ig3na4tu5re6] deviates from the norm, adding uniqueness to the composition. When performed at a moderate pace, the music effectively conveys [E1M2O3T4I5O6N7].</t>
  </si>
  <si>
    <t>['P4_1', 'T1_2', 'R3_2', 'S4_1']</t>
  </si>
  <si>
    <t>In creating a cohesive and unified sound throughout the musical piece, a specific pitch range of [R1A2N3G4E5] [oc0ta1ve2s3] is utilized. The song is performed at a moderate pace with a beat that is neither too fast nor too slow. Overall, the music evokes the classic [G1E2N3R4E5] sound, bringing together the various elements of the composition into a harmonious whole.</t>
  </si>
  <si>
    <t>This music offers a unique and memorable listening experience with its pitch range of [R1A2N3G4E5] [oc0ta1ve2s3]. The [[K01E12Y23]3 k4ey5] adds a distinct flavor, while the beat is very soothing, making the track a pleasure to listen to. The inclusion of [I1N2S3T4R5U6M7E8N9T0S1] adds to the overall experience. The [ti0me1 s2ig3na4tu5re6] of the song deviates from the norm, giving it a unique character. At a moderate speed, the music conveys [E1M2O3T4I5O6N7] effectively, making it an emotionally rich experience. In all, this track, with a duration of [T1M213] seconds, is a must-listen for anyone looking for a refreshing and unique musical experience.</t>
  </si>
  <si>
    <t>The use of [[K01E12Y23]3 k4ey5] in this music creates a distinct atmosphere that effectively conveys [E1M2O3T4I5O6N7]. Despite its unconventional approach, the song's [T1M213]-second runtime and uncommon [ti0me1 s2ig3na4tu5re6] [T1I2M3E4_5S6I7G8N9A0T1U2R3E4] work together to create a unique and memorable listening experience. The nonconformity of the song's [ti0me1 s2ig3na4tu5re6] adds an extra layer of complexity to the already evocative musical composition, resulting in a powerful emotional impact on the listener.</t>
  </si>
  <si>
    <t>['T1_1', 'S4_0', 'R3_0', 'I1_1']</t>
  </si>
  <si>
    <t>The music in this song is performed slowly, with a very slow and relaxing [te0mp1o2], and is enriched by the use of [I1N2S3T4R5U6M7E8N9T0S1]. However, it does not have the classic features typically found in the [G1E2N3R4E5] sound. Despite this, the slow and soothing performance of the music makes it a unique and enjoyable listening experience.</t>
  </si>
  <si>
    <t>This track runs for [T1M213] seconds and features a rhythm that is very gentle and easy. The music follows a [T1I2M3E4_5S6I7G8N9A0T1U2R3E4] meter, creating a steady and predictable beat throughout the song. Despite its simplicity, the track's soothing melody and consistent rhythm make it a relaxing and enjoyable listening experience.</t>
  </si>
  <si>
    <t>['EM1_1', 'I1_1']</t>
  </si>
  <si>
    <t>The music is enriched by instruments and has a strong [E1M2O3T4I5O6N7] feeling.</t>
  </si>
  <si>
    <t>The musical piece is a representation of the typical sound of the [G1E2N3R4E5] genre. It showcases a pitch range within [R1A2N3G4E5] [oc0ta1ve2s3] and is composed in the [[K01E12Y23]3 k4ey5]. The track runs for [T1M213] seconds and has an incredibly stimulating rhythm. The meter of the music is [T1I2M3E4_5S6I7G8N9A0T1U2R3E4] and the sound is given through the use of [I1N2S3T4R5U6M7E8N9T0S1]. Overall, this musical composition is a quintessential example of the [G1E2N3R4E5] genre, featuring a wide pitch range, dynamic rhythm, and instrumentation that creates an unmistakable sound.</t>
  </si>
  <si>
    <t>This music is composed in the [[K01E12Y23]3 k4ey5] and is played at a balanced pace. However, [I1N2S3T4R5U6M7E8N9T0S1] are not a part of the instrumentation in this song.</t>
  </si>
  <si>
    <t>This song is a unique piece of music that has several distinctive features. Its limited pitch range of [R1A2N3G4E5] [oc0ta1ve2s3] allows for a greater emphasis on the nuances of tone and phrasing, while the use of [[K01E12Y23]3 k4ey5] contributes to its unique and resonant sound. The rhythm in this [T1M213]-second-long song is extremely invigorating, and it follows a [T1I2M3E4_5S6I7G8N9A0T1U2R3E4] meter at a moderate pace. Interestingly, you won't find any [I1N2S3T4R5U6M7E8N9T0S1] in this song, and it is not representative of the usual [G1E2N3R4E5] sound. Overall, this song offers a distinctive listening experience that highlights the importance of tone and phrasing in music.</t>
  </si>
  <si>
    <t>['P4_1', 'TM1_1', 'TS1_1', 'I4_0', 'T1_1']</t>
  </si>
  <si>
    <t>The music in this song has several notable characteristics. First, its pitch range spans [R1A2N3G4E5] [oc0ta1ve2s3], which adds a distinctive character and emphasizes its emotional depth. Second, the song has a runtime of [T1M213] seconds and features a [T1I2M3E4_5S6I7G8N9A0T1U2R3E4] meter. Third, the melody track does not include the signature sound of [I1N2S3T4R5U6M7E8N9T0]. Finally, the music has a sluggish [te0mp1o2], contributing to its overall mood and atmosphere.</t>
  </si>
  <si>
    <t>The music's limited pitch range of [R1A2N3G4E5] [oc0ta1ve2s3] allows for a greater emphasis on the nuances of tone and phrasing, while the [[K01E12Y23]3 k4ey5] provides a powerful and memorable sound. With a duration of [T1M213] seconds, this song's rhythm is comfortably moderate, accompanied by [I1N2S3T4R5U6M7E8N9T0S1] to enhance the musical performance. It features a [ti0me1 s2ig3na4tu5re6 o7f 8[T91I02M13E24_35S46I57G68N79A80T91U02R13E24]3] and a slow-paced beat, contributing to its distinctive [G1E2N3R4E5] sound.</t>
  </si>
  <si>
    <t>This song is a quintessential example of the [G1E2N3R4E5] sound, with a pitch range within [R1A2N3G4E5] [oc0ta1ve2s3]. Its use of the [[K01E12Y23]3 k4ey5] creates a rich and dynamic sonic palette. The song plays for [T1M213] seconds and features an easy-going rhythm. It is enriched by [I1N2S3T4R5U6M7E8N9T0S1] and showcases an unconventional [ti0me1 s2ig3na4tu5re6 o7f 8[T91I02M13E24_35S46I57G68N79A80T91U02R13E24]3]. With a quick beat, this song embodies the essence of its genre.</t>
  </si>
  <si>
    <t>['P4_1', 'TM1_1', 'I1_0', 'I4_0', 'B1_1']</t>
  </si>
  <si>
    <t>The musical piece in question showcases a pitch range that spans [R1A2N3G4E5] [oc0ta1ve2s3] and lasts for [T1M213] seconds. Interestingly, the composition does not make use of [I1N2S3T4R5U6M7E8N9T0S1] at any point, and the melody track is also devoid of [I1N2S3T4R5U6M7E8N9T0]. Despite this, the song is still able to offer a rich listening experience, as it contains [[N01U12M23_34B45A56R67S78]8 b9ar0s1] that are sure to captivate the listener's attention.</t>
  </si>
  <si>
    <t>['P4_1', 'K1_1', 'TM1_1', 'I1_0', 'T1_2']</t>
  </si>
  <si>
    <t>The [R1A2N3G4E5]-[oc0ta1ve2] pitch range used in this music creates a focused and impactful musical performance, while the use of the [[K01E12Y23]3 k4ey5] results in a rich and dynamic sonic palette. This [T1M213]-second track has opted not to incorporate [I1N2S3T4R5U6M7E8N9T0S1], but it is performed at a moderate speed, showcasing the effectiveness of the compact pitch range and [ke0y1] choice in delivering an impactful musical experience.</t>
  </si>
  <si>
    <t>This track has a slow-paced beat that, combined with the music's choice of [[K01E12Y23]3 k4ey5], creates a captivating and memorable experience. The song runs for [T1M213] seconds, giving listeners plenty of time to immerse themselves in the music's entrancing rhythm and melody.</t>
  </si>
  <si>
    <t>The [[K01E12Y23]3 k4ey5] of this music gives it a special emotional quality. It follows a [T1I2M3E4_5S6I7G8N9A0T1U2R3E4] meter, adding to its unique character and mood. The combination of these musical elements creates a distinct and memorable listening experience. The [ke0y1] signature determines the tonality of the piece, while the [ti0me1 s2ig3na4tu5re6] establishes the rhythm and [te0mp1o2]. Together, they contribute to the overall feel and atmosphere of the music, making it an expression of human emotion and creativity.</t>
  </si>
  <si>
    <t>['P4_1', 'K1_1', 'TM1_1', 'TS1_o', 'S4_0']</t>
  </si>
  <si>
    <t>This song has a pitch range of [R1A2N3G4E5] [oc0ta1ve2s3] and features the [[K01E12Y23]3 k4ey5], which adds a unique flavor to the music. It has a length of [T1M213] seconds and a unique [ti0me1 s2ig3na4tu5re6 o7f 8[T91I02M13E24_35S46I57G68N79A80T91U02R13E24]3]. The song's style does not reflect the usual features of the [G1E2N3R4E5] genre.</t>
  </si>
  <si>
    <t>The musical piece is an impressive composition that showcases a pitch range within [R1A2N3G4E5] [oc0ta1ve2s3], composed in the [[K01E12Y23]3 k4ey5]. This track is [T1M213] seconds long and has a soothing beat. Notably absent in this song are [I1N2S3T4R5U6M7E8N9T0S1], while the [ti0me1 s2ig3na4tu5re6] is not regular [T1I2M3E4_5S6I7G8N9A0T1U2R3E4]. The music is played at a moderate [te0mp1o2] and evokes a [E1M2O3T4I5O6N7] feeling. Overall, this musical piece is a unique and captivating creation that is sure to captivate and move any listener.</t>
  </si>
  <si>
    <t>Instruments play an important role in music. They are the tools used to create melody, harmony, rhythm, and other elements that make up a musical composition. There are countless types of instruments, ranging from stringed instruments like guitars and violins, to percussion instruments like drums and xylophones, to wind instruments like flutes and saxophones. Each instrument has its own unique sound and characteristics, and together they can create an incredible range of musical styles and genres. Whether played solo or as part of an ensemble, instruments bring life to music and provide a way for musicians to express themselves creatively.</t>
  </si>
  <si>
    <t>['T1_2', 'TM1_1', 'TS1_o']</t>
  </si>
  <si>
    <t>This song utilizes an unusual [ti0me1 s2ig3na4tu5re6] and has a moderate [te0mp1o2], with a length of [T1M213] seconds.</t>
  </si>
  <si>
    <t>This track offers a unique and memorable listening experience with its pitch range of [R1A2N3G4E5] [oc0ta1ve2s3]. The song's composition features [[N01U12M23_34B45A56R67S78]8 b9ar0s1], and it runs for [T1M213] seconds, making for a complete and satisfying musical journey. Whether you are a fan of the genre or just appreciate good music, this track is sure to leave a lasting impression with its impressive range, structure, and length. So sit back, relax, and let the music take you on a journey you won't soon forget.</t>
  </si>
  <si>
    <t>['B1_1', 'S4_1']</t>
  </si>
  <si>
    <t>The song's sound is heavily influenced by the [G1E2N3R4E5] genre, and the music covers [[N01U12M23_34B45A56R67S78]8 b9ar0s1].</t>
  </si>
  <si>
    <t>The musical piece is a showcase of the pitch range within [R1A2N3G4E5] [oc0ta1ve2s3], which is brought to life through the use of [I1N2S3T4R5U6M7E8N9T0S1]. The song's use of [[K01E12Y23]3 k4ey5] creates a rich and dynamic sonic palette, and its exceptionally energetic beat contributes to the song's sound, steeped in the conventions of [G1E2N3R4E5] style. With a playtime of [T1M213] seconds and a moderate [te0mp1o2], this music's unconventional [ti0me1 s2ig3na4tu5re6] [T1I2M3E4_5S6I7G8N9A0T1U2R3E4] adds to its unique and compelling nature.</t>
  </si>
  <si>
    <t>The use of a specific pitch range of [R1A2N3G4E5] [oc0ta1ve2s3], along with the [[K01E12Y23]3 k4ey5], creates a cohesive and unified sound throughout the [T1M213]-second duration of this musical piece. The [te0mp1o2] in this song is very relaxing and the music is given its sound through the use of [I1N2S3T4R5U6M7E8N9T0S1]. The music is in [T1I2M3E4_5S6I7G8N9A0T1U2R3E4], and though it is sluggish, it projects a powerful and memorable emotion.</t>
  </si>
  <si>
    <t>['TS1_1', 'P4_1', 'TM1_1', 'I1_0']</t>
  </si>
  <si>
    <t>The music in question has a [ti0me1 s2ig3na4tu5re6 o7f 8[T91I02M13E24_35S46I57G68N79A80T91U02R13E24]3]. Its emotional depth is emphasized by the distinctive character provided by a pitch range of [R1A2N3G4E5] [oc0ta1ve2s3]. The duration of the song is [T1M213] seconds, and it does not feature any [I1N2S3T4R5U6M7E8N9T0S1].</t>
  </si>
  <si>
    <t>The compact pitch range of [R1A2N3G4E5] [oc0ta1ve2s3] results in a focused and impactful musical performance, while the choice of [[K01E12Y23]3 k4ey5] adds to the captivating and memorable experience. With a running time of [T1M213] seconds, the rhythm in this song is really lively, complemented by the deliberate decision not to incorporate [I1N2S3T4R5U6M7E8N9T0S1]. The music's [ti0me1 s2ig3na4tu5re6] is [T1I2M3E4_5S6I7G8N9A0T1U2R3E4], played at a low [te0mp1o2], and evokes a [E1M2O3T4I5O6N7] feeling throughout.</t>
  </si>
  <si>
    <t>['P4_1', 'TM1_1', 'R3_2', 'S4_0', 'B1_1']</t>
  </si>
  <si>
    <t>The music has a limited pitch range of [R1A2N3G4E5] [oc0ta1ve2s3], which enables a greater focus on the subtleties of tone and phrasing. The song, consisting of [[N01U12M23_34B45A56R67S78]8 b9ar0s1], has a length of [T1M213] seconds. Its rhythm is relaxed and moderate, and it does not evoke the classic sound of [G1E2N3R4E5]. Despite its limitations in pitch, this music's emphasis on tone and phrasing makes for a captivating listening experience. The song's length is determined by its number of bars, which contributes to its overall structure and composition.</t>
  </si>
  <si>
    <t>This [T1M213]-second song, with a pitch range within [R1A2N3G4E5] [oc0ta1ve2s3], utilizes the [[K01E12Y23]3 k4ey5] to create a distinct atmosphere. The rhythm in this composition is very gentle and relaxing, while the absence of [I1N2S3T4R5U6M7E8N9T0S1] contributes to its unique style. Although the [ti0me1 s2ig3na4tu5re6] is not standard, the music moves at a balanced rate, deviating from the classic features of the [G1E2N3R4E5] sound.</t>
  </si>
  <si>
    <t>['R3_1', 'TS1_1']</t>
  </si>
  <si>
    <t>The rhythm in this song is incredibly stimulating, and it's worth noting that the music is in [T1I2M3E4_5S6I7G8N9A0T1U2R3E4]. The combination of the rhythm and the [ti0me1 s2ig3na4tu5re6] creates a unique and captivating sound that draws listeners in and keeps them engaged. Whether you're a musician or just a fan of great music, the intricate interplay between the rhythm and the [ti0me1 s2ig3na4tu5re6] in this song is sure to impress. So if you're looking for a new musical experience that will leave you feeling invigorated and inspired, be sure to check out this song and appreciate the artistry of its creators.</t>
  </si>
  <si>
    <t>['I4_0', 'K1_1', 'R3_2', 'TS1_o']</t>
  </si>
  <si>
    <t>The melody track in this music doesn't feature [I1N2S3T4R5U6M7E8N9T0] as the predominant sound. However, the use of [[K01E12Y23]3 k4ey5] creates a strong and memorable sound. The [te0mp1o2] of the song is also well-suited and feels just right. Additionally, the [ti0me1 s2ig3na4tu5re6] used in this song is not ordinary, featuring [T1I2M3E4_5S6I7G8N9A0T1U2R3E4].</t>
  </si>
  <si>
    <t>The [ke0y1] used in this music gives it a special emotional quality, even though this song is devoid of instruments.</t>
  </si>
  <si>
    <t>The compact pitch range of [R1A2N3G4E5] [oc0ta1ve2s3] results in a focused and impactful musical performance, while the [[K01E12Y23]3 k4ey5] gives this music a special emotional quality. With a running time of [T1M213] seconds, the song captivates listeners with its dynamic rhythm. The music, brought to life through [I1N2S3T4R5U6M7E8N9T0S1], showcases a [T1I2M3E4_5S6I7G8N9A0T1U2R3E4] meter and maintains a moderate pace. Throughout the composition, the music radiates [E1M2O3T4I5O6N7].</t>
  </si>
  <si>
    <t>['EM1_1', 'B1_1', 'R3_2', 'I1_1']</t>
  </si>
  <si>
    <t>The music is [E1M2O3T4I5O6N7] in nature and consists of [[N01U12M23_34B45A56R67S78]8 b9ar0s1]. The rhythm of this song is relaxed and moderate, while [I1N2S3T4R5U6M7E8N9T0S1] are utilized in the musical performance.</t>
  </si>
  <si>
    <t>['K1_1', 'TS1_1', 'I1_1', 'EM1_1', 'B1_1']</t>
  </si>
  <si>
    <t>With its use of the [[K01E12Y23]3 k4ey5], this music conveys a unique and resonant sound, while its meter is defined by the [T1I2M3E4_5S6I7G8N9A0T1U2R3E4]. Enriched by the inclusion of [I1N2S3T4R5U6M7E8N9T0S1], the music projects a profound [E1M2O3T4I5O6N7] throughout its [[N01U12M23_34B45A56R67S78]8 b9ar0s1].</t>
  </si>
  <si>
    <t>The use of a specific pitch range of [R1A2N3G4E5] [oc0ta1ve2s3] creates a cohesive and unified sound throughout the musical piece, which is composed in the [[K01E12Y23]3 k4ey5] and plays for [T1M213] seconds. With a very powerful and driving beat, this song's composition does not involve the use of [I1N2S3T4R5U6M7E8N9T0S1], and its [ti0me1 s2ig3na4tu5re6] is not ordinary, being [T1I2M3E4_5S6I7G8N9A0T1U2R3E4]. Moving at a moderate pace, the music projects [E1M2O3T4I5O6N7].</t>
  </si>
  <si>
    <t>['EM1_1', 'B1_1', 'TS1_o']</t>
  </si>
  <si>
    <t>This song has a [E1M2O3T4I5O6N7] feeling that is enhanced by its unconventional [[T01I12M23E34_45S56I67G78N89A90T01U12R23E34]4 t5im6e 7si8gn9at0ur1e2]. The composition is [[N01U12M23_34B45A56R67S78]8 b9ar0s1] long, showcasing the artist's creative approach to music-making. Despite its non-traditional structure, the music remains emotionally resonant, making it a standout piece in the artist's repertoire.</t>
  </si>
  <si>
    <t>['P4_1', 'K1_1', 'TM1_1', 'I1_1', 'S4_1', 'B1_1']</t>
  </si>
  <si>
    <t>This music offers a unique and memorable listening experience with its pitch range of [R1A2N3G4E5] [oc0ta1ve2s3]. The [[K01E12Y23]3 k4ey5] adds a distinctive flavor to the music, which is enriched by [I1N2S3T4R5U6M7E8N9T0S1]. The sound of the song is heavily influenced by the [G1E2N3R4E5] genre, and it spans approximately [[N01U12M23_34B45A56R67S78]8 b9ar0s1]. With a duration of [T1M213] seconds, this song captures the listener's attention and showcases the talented musicianship behind it. Overall, the combination of the pitch range, [ke0y1], duration, instruments, genre, and bars make for an extraordinary and unforgettable musical experience.</t>
  </si>
  <si>
    <t>['P4_1', 'K1_1', 'TM1_1', 'R3_0', 'I1_0', 'T1_1', 'S4_0']</t>
  </si>
  <si>
    <t>This music's pitch range is within [R1A2N3G4E5] [oc0ta1ve2s3], and its use of [[K01E12Y23]3 k4ey5] creates a rich and dynamic sonic palette. The duration of this song is [T1M213] seconds, and its [te0mp1o2] is very slow and relaxing. [I1N2S3T4R5U6M7E8N9T0S1] are not a part of the instrumentation in this low-[te0mp1o2] music, which is not a prime example of the typical [G1E2N3R4E5] style.</t>
  </si>
  <si>
    <t>['TS1_1', 'K1_1', 'I1_1']</t>
  </si>
  <si>
    <t>The [[T01I12M23E34_45S56I67G78N89A90T01U12R23E34]4 t5im6e 7si8gn9at0ur1e2] is used in this music, which, combined with the [[K01E12Y23]3 k4ey5], gives it a special emotional quality. The music is brought to life through the use of [I1N2S3T4R5U6M7E8N9T0S1].</t>
  </si>
  <si>
    <t>['P4_1', 'K1_1', 'TM1_1', 'R3_1', 'I1_1', 'TS1_1', 'EM1_1', 'B1_1']</t>
  </si>
  <si>
    <t>The use of a specific pitch range of [R1A2N3G4E5] [oc0ta1ve2s3], along with the [[K01E12Y23]3 k4ey5], creates a cohesive and unified sound throughout the [T1M213]-second runtime of this song. This, combined with the exceptionally energetic beat and the inclusion of [I1N2S3T4R5U6M7E8N9T0S1], makes for a powerful and memorable musical experience. The music is based on a [[T01I12M23E34_45S56I67G78N89A90T01U12R23E34]4 t5im6e 7si8gn9at0ur1e2] and progresses through [[N01U12M23_34B45A56R67S78]8 b9ar0s1], imbued with [E1M2O3T4I5O6N7].</t>
  </si>
  <si>
    <t>The music follows a [T1I2M3E4_5S6I7G8N9A0T1U2R3E4] meter. This means that the music is structured around a recurring rhythmic pattern that contains a fixed number of beats in each measure. The [ti0me1 s2ig3na4tu5re6] provides information to the musician about how to interpret the rhythm and where the strong and weak beats fall in each measure. By adhering to the [ti0me1 s2ig3na4tu5re6], the musicians can create a cohesive and synchronized performance, allowing the listener to easily follow the rhythm and groove along with the music. Overall, the [ti0me1 s2ig3na4tu5re6] plays a crucial role in defining the rhythmic structure of a piece of music and helps to establish the overall feel and groove of the performance.</t>
  </si>
  <si>
    <t>['T1_2', 'TM1_1', 'R1_0', 'I1_1']</t>
  </si>
  <si>
    <t>The song moves at a moderate pace and has a duration of [T1M213] seconds. However, the [te0mp1o2] of the song is not fast enough for dancing. Despite this, the use of [I1N2S3T4R5U6M7E8N9T0S1] is crucial to the overall sound and feel of the music, adding depth and complexity to the composition.</t>
  </si>
  <si>
    <t>The [[K01E12Y23]3 k4ey5] in this music delivers a powerful and memorable sound, which is further amplified by the intense emotions that fill the entire composition. This track, running for [T1M213] seconds, creates an immersive and captivating experience for the listener. From start to finish, the combination of the impactful [ke0y1] and the raw emotion in the music creates a truly unforgettable masterpiece.</t>
  </si>
  <si>
    <t>['P4_1', 'TM1_1', 'R3_0', 'T1_2', 'B1_1']</t>
  </si>
  <si>
    <t>This music offers a unique and memorable listening experience with its pitch range of [R1A2N3G4E5] [oc0ta1ve2s3]. The song has a duration of [T1M213] seconds and a peaceful beat, while being of moderate [te0mp1o2]. Its composition features [[N01U12M23_34B45A56R67S78]8 b9ar0s1], further adding to the overall musical experience.</t>
  </si>
  <si>
    <t>['TS1_o', 'R3_0', 'I1_1']</t>
  </si>
  <si>
    <t>This song has a very calming and soothing beat that should include [I1N2S3T4R5U6M7E8N9T0S1] in the music. One unique feature of this song is its [[T01I12M23E34_45S56I67G78N89A90T01U12R23E34]4 t5im6e 7si8gn9at0ur1e2]. Despite its distinct [ti0me1 s2ig3na4tu5re6], the music remains mellow and relaxing, creating a pleasant listening experience.</t>
  </si>
  <si>
    <t>This song has a length of [T1M213] seconds and features a beat that is very tranquilizing. Additionally, the music employs a [[T01I12M23E34_45S56I67G78N89A90T01U12R23E34]4 t5im6e 7si8gn9at0ur1e2], further contributing to its unique sound and feel.</t>
  </si>
  <si>
    <t>['P4_1', 'TM1_1', 'R3_0', 'I4_0', 'T1_0', 'B1_1']</t>
  </si>
  <si>
    <t>This song has a running time of [T1M213] seconds and a pitch range within [R1A2N3G4E5] [oc0ta1ve2s3]. The rhythm is easy-going, while the melody track is not dominated by the sound of [I1N2S3T4R5U6M7E8N9T0]. Despite this, the song's structure is fast-paced, with [[N01U12M23_34B45A56R67S78]8 b9ar0s1] in total.</t>
  </si>
  <si>
    <t>The rhythm in this song is very gentle and relaxing, and the [ke0y1] gives the music a special emotional quality. Together, these elements create a unique musical experience that can evoke a sense of calmness and serenity in the listener. The gentle rhythm sets the pace and mood, while the [ke0y1] adds an emotional depth and complexity that enhances the overall impact of the music. Whether listened to for relaxation, meditation, or simply as a soothing background, this song's combination of rhythm and [ke0y1] creates a beautiful and memorable musical experience.</t>
  </si>
  <si>
    <t>This song embodies the characteristics of [G1E2N3R4E5] style with its highly intense rhythm.</t>
  </si>
  <si>
    <t>The pitch range of [R1A2N3G4E5] [oc0ta1ve2s3] in this song adds a distinctive character to the music, emphasizing its emotional depth. Additionally, the song has a runtime of [T1M213] seconds.</t>
  </si>
  <si>
    <t>['P4_1', 'K1_1', 'R1_1']</t>
  </si>
  <si>
    <t>The musical piece, composed in the [[K01E12Y23]3 k4ey5], showcases a pitch range within [R1A2N3G4E5] [oc0ta1ve2s3] that is guaranteed to get you on your feet and dancing.</t>
  </si>
  <si>
    <t>The music in this song is notable for several features that contribute to its distinct character and emotional depth. Firstly, the pitch range spans [R1A2N3G4E5] [oc0ta1ve2s3], which adds a unique flavor to the music. Additionally, the choice of [[K01E12Y23]3 k4ey5] creates a captivating and memorable experience for the listener. The song has a duration of [T1M213] seconds, providing enough time for the listener to fully immerse themselves in the music. The rhythm in this song is easy-going and approachable, making it enjoyable to a broad audience. Interestingly, the composition of this song does not involve the use of [I1N2S3T4R5U6M7E8N9T0S1], yet still manages to create a beautiful sound. Moreover, the song does not heavily rely on the conventions of any particular [G1E2N3R4E5] genre, which makes it stand out even more.</t>
  </si>
  <si>
    <t>['TS1_o', 'K1_1', 'T1_2', 'I1_0']</t>
  </si>
  <si>
    <t>This song features several unique musical characteristics. Firstly, the [ti0me1 s2ig3na4tu5re6] employed is uncommon, setting it apart from many other pieces of music. Additionally, the song is composed in the [[K01E12Y23]3 k4ey5], and played at a medium pace. Interestingly, [I1N2S3T4R5U6M7E8N9T0S1] are not included in the instrumentation for this piece, further distinguishing it from other compositions. Together, these elements create a distinctive and memorable musical experience for the listener.</t>
  </si>
  <si>
    <t>With a pitch range spanning [R1A2N3G4E5] [oc0ta1ve2s3], this music offers a diverse and dynamic listening experience, while the [[K01E12Y23]3 k4ey5] gives it a special emotional quality. The song is [T1M213] seconds in length and features a moderate and consistent rhythm. The addition of [I1N2S3T4R5U6M7E8N9T0S1] enhances the overall musical composition, while the meter of the music is [T1I2M3E4_5S6I7G8N9A0T1U2R3E4]. With a moderate pace, the music serves as a quintessential example of the [G1E2N3R4E5] genre.</t>
  </si>
  <si>
    <t>['T1_2', 'EM1_1', 'R3_2', 'I1_1']</t>
  </si>
  <si>
    <t>This music has a moderate [te0mp1o2] and is imbued with [E1M2O3T4I5O6N7], while the rhythm of the song is not too fast or too slow. In addition, the [I1N2S3T4R5U6M7E8N9T0S1] complement the musical composition, adding to its overall quality.</t>
  </si>
  <si>
    <t>['P4_1', 'T1_1', 'TM1_1', 'TS1_1']</t>
  </si>
  <si>
    <t>This music offers a diverse and dynamic listening experience with a pitch range spanning [R1A2N3G4E5] [oc0ta1ve2s3]. Despite its slow [te0mp1o2], the music holds the listener's attention throughout the [T1M213]-second length of the song. The music follows a [T1I2M3E4_5S6I7G8N9A0T1U2R3E4] meter, creating a structured rhythm that adds to the overall impact of the piece.</t>
  </si>
  <si>
    <t>['K1_1', 'R3_1', 'TS1_o', 'I1_0', 'T1_0', 'S4_0']</t>
  </si>
  <si>
    <t>The [[K01E12Y23]3 k4ey5] in this music provides a powerful and memorable sound, accompanied by a highly intense rhythm. The song employs an unusual [ti0me1 s2ig3na4tu5re6], and [I1N2S3T4R5U6M7E8N9T0S1] are not featured in it. Played at a brisk pace, this music does not exhibit the defining characteristics of [G1E2N3R4E5] style.</t>
  </si>
  <si>
    <t>The use of a specific [ke0y1] in this music is responsible for creating a unique atmosphere. The [ke0y1] chosen by the composer plays a crucial role in determining the overall mood of the piece. Whether it's a [ma0jo1r2] or [mi0no1r2] [ke0y1], the tonality of the music can greatly influence how the listener perceives it. In this particular case, the choice of [[K01E12Y23]3 k4ey5] has resulted in a distinct and memorable atmosphere that sets this music apart from others. The use of different [ke0y1]s can be a powerful tool for composers to convey emotion and create a specific ambiance in their music.</t>
  </si>
  <si>
    <t>This song features a consistent and moderate beat, which is accompanied by music that follows a specific [ti0me1 s2ig3na4tu5re6] meter. The [ti0me1 s2ig3na4tu5re6] provides a rhythmic framework for the music and helps to create a sense of cohesion and structure in the overall composition. With its steady [te0mp1o2] and well-defined meter, this song is likely to be easy to follow and enjoyable to listen to for many different audiences.</t>
  </si>
  <si>
    <t>With a pitch range spanning [R1A2N3G4E5] [oc0ta1ve2s3], this music offers a diverse and dynamic listening experience that projects [E1M2O3T4I5O6N7]. The wide range of notes creates a complex soundscape that keeps the listener engaged and interested throughout the piece. Additionally, the [E1M2O3T4I5O6N7] projected by the music adds an extra layer of depth and meaning to the experience. Whether the listener is seeking a powerful emotional journey or simply a unique and engaging musical experience, this music is sure to deliver.</t>
  </si>
  <si>
    <t>['P4_1', 'K1_1', 'TM1_1', 'R3_2', 'I1_1', 'TS1_o', 'T1_1', 'S4_1', 'B1_1']</t>
  </si>
  <si>
    <t>With a pitch range spanning [R1A2N3G4E5] [oc0ta1ve2s3], this music offers a diverse and dynamic listening experience, while its use of [[K01E12Y23]3 k4ey5] conveys a unique and resonant sound. The length of this [G1E2N3R4E5] genre song is [T1M213] seconds, characterized by a consistent and moderate beat. The vital use of [I1N2S3T4R5U6M7E8N9T0S1] enhances the composition, and the chosen [[T01I12M23E34_45S56I67G78N89A90T01U12R23E34]4 t5im6e 7si8gn9at0ur1e2] adds an unconventional touch. With a slow [te0mp1o2], this song exemplifies the [G1E2N3R4E5] genre and is composed of [[N01U12M23_34B45A56R67S78]8 b9ar0s1].</t>
  </si>
  <si>
    <t>['TM1_1', 'R3_0', 'TS1_1', 'I1_1', 'T1_2']</t>
  </si>
  <si>
    <t>The duration of the song is [T1M213] seconds, and its rhythm is very calming, following a [T1I2M3E4_5S6I7G8N9A0T1U2R3E4] meter. The music is given its sound through [I1N2S3T4R5U6M7E8N9T0S1], and the song is performed at a moderate pace.</t>
  </si>
  <si>
    <t>This music offers a unique and memorable listening experience with its pitch range of [R1A2N3G4E5] [oc0ta1ve2s3] and captivating choice of [[K01E12Y23]3 k4ey5]. The track's duration is [T1M213] seconds and features a heavy beat accompanied by the use of [I1N2S3T4R5U6M7E8N9T0S1]. The song's [ti0me1 s2ig3na4tu5re6] deviates from the norm with [T1I2M3E4_5S6I7G8N9A0T1U2R3E4], played at a rapid pace, creating a powerful projection of [E1M2O3T4I5O6N7]. Overall, this music combines various elements to create a distinctive and memorable musical experience.</t>
  </si>
  <si>
    <t>The [[K01E12Y23]3 k4ey5] in this music is responsible for providing a powerful and memorable sound, while the rhythm of the song is highly vigorous. Together, they create a dynamic and captivating musical experience that is sure to leave a lasting impression on the listener. The strong and distinctive sound of the [[K01E12Y23]3 k4ey5] blends seamlessly with the energetic rhythm, resulting in a cohesive and engaging musical composition that is both memorable and impactful. Whether enjoyed in a live setting or through headphones, the combination of the [[K01E12Y23]3 k4ey5] and the lively rhythm in this song is sure to get the listener's heart racing and their feet tapping along to the beat.</t>
  </si>
  <si>
    <t>['P4_1', 'TM1_1', 'TS1_1', 'I1_1', 'B1_1']</t>
  </si>
  <si>
    <t>The music offers a unique and memorable listening experience with its pitch range of [R1A2N3G4E5] [oc0ta1ve2s3]. It has a playtime of [T1M213] seconds and is played in the [ti0me1 s2ig3na4tu5re6 o7f 8[T91I02M13E24_35S46I57G68N79A80T91U02R13E24]3]. The music features [I1N2S3T4R5U6M7E8N9T0S1] and consists of [[N01U12M23_34B45A56R67S78]8 b9ar0s1]. Overall, this composition showcases a dynamic range of musical elements that create a captivating and engaging listening experience.</t>
  </si>
  <si>
    <t>With a pitch range spanning [R1A2N3G4E5] [oc0ta1ve2s3], this music offers a diverse and dynamic listening experience, enhanced by its use of the [[K01E12Y23]3 k4ey5], which creates a rich and dynamic sonic palette. The duration of the track is [T1M213] seconds, allowing ample time to immerse oneself in its powerful and driving beat. Deliberately excluding [I1N2S3T4R5U6M7E8N9T0S1], this song takes a unique approach, further complemented by its atypical [[T01I12M23E34_45S56I67G78N89A90T01U12R23E34]4 t5im6e 7si8gn9at0ur1e2]. Played at a fast rate, this song remains rooted in the conventions of [G1E2N3R4E5] music, offering a captivating fusion of innovation and familiarity.</t>
  </si>
  <si>
    <t>The use of a specific pitch range of [R1A2N3G4E5] [oc0ta1ve2s3] creates a cohesive and unified sound throughout the [T1M213]-second song, enriched by [I1N2S3T4R5U6M7E8N9T0S1]. The choice of [[K01E12Y23]3 k4ey5] results in a captivating and memorable experience, while the [te0mp1o2] remains moderate. The [ti0me1 s2ig3na4tu5re6] of the music is [T1I2M3E4_5S6I7G8N9A0T1U2R3E4], and although played at a swift pace, the song defies the conventions of [G1E2N3R4E5] style.</t>
  </si>
  <si>
    <t>This song is a fast-paced track with a runtime of [T1M213] seconds. The arrangement of the song is unique as it omits the use of [I1N2S3T4R5U6M7E8N9T0S1].</t>
  </si>
  <si>
    <t>This song is composed in the [[K01E12Y23]3 k4ey5] and is [T1M213] seconds long. It features a very mellow rhythm that creates a calming atmosphere for the listener.</t>
  </si>
  <si>
    <t>The song in [[K01E12Y23]3 k4ey5] moves gently with a compact pitch range of [R1A2N3G4E5] [oc0ta1ve2s3], resulting in a focused and impactful musical performance. The use of this particular [ke0y1] contributes to the powerful and memorable sound that characterizes the music.</t>
  </si>
  <si>
    <t>The music being described here offers a diverse and dynamic listening experience, with a pitch range spanning [R1A2N3G4E5] [oc0ta1ve2s3]. This particular song has a duration of [T1M213] seconds. To achieve the desired sound, [I1N2S3T4R5U6M7E8N9T0S1] should be included in the music. With these elements combined, listeners can expect an engaging and multifaceted auditory experience that showcases the range and depth of the selected instruments.</t>
  </si>
  <si>
    <t>This music's pitch range of [R1A2N3G4E5] [oc0ta1ve2s3] offers a unique and memorable listening experience, playing for [T1M213] seconds. Deliberately excluding [I1N2S3T4R5U6M7E8N9T0S1], this music is played at a rapid pace within the [G1E2N3R4E5] genre. Its song structure is made up of [[N01U12M23_34B45A56R67S78]8 b9ar0s1].</t>
  </si>
  <si>
    <t>This song is a prime example of the [G1E2N3R4E5] genre, featuring a calm and moderate rhythm that sets the tone for the music.</t>
  </si>
  <si>
    <t>The musical performance utilizes [I1N2S3T4R5U6M7E8N9T0S1], and the duration of the track is [T1M213] seconds.</t>
  </si>
  <si>
    <t>['TM1_1', 'R3_2', 'I1_0']</t>
  </si>
  <si>
    <t>This song has deliberately excluded certain instruments, and has a moderate [te0mp1o2]. The duration of the track is [T1M213] seconds.</t>
  </si>
  <si>
    <t>This music offers a diverse and dynamic listening experience, with a pitch range spanning [R1A2N3G4E5] [oc0ta1ve2s3]. The use of [[K01E12Y23]3 k4ey5] creates a distinct atmosphere, and the beat in the song is very energetic. [I1N2S3T4R5U6M7E8N9T0S1] play an important role in the music, which runs for [T1M213] seconds and is imbued with [E1M2O3T4I5O6N7]. The [ti0me1 s2ig3na4tu5re6] used in this high-speed song is unusual, adding to its unique and compelling nature. Overall, this music is a must-listen for anyone looking for an intense and emotional musical journey.</t>
  </si>
  <si>
    <t>['TS1_o', 'K1_1', 'R3_0', 'I1_1']</t>
  </si>
  <si>
    <t>The [ti0me1 s2ig3na4tu5re6] chosen for this song is non-standard, but combined with its use of the [[K01E12Y23]3 k4ey5], it conveys a unique and resonant sound. The beat in this song is very gentle and calming, and the music is brought to life through the use of [I1N2S3T4R5U6M7E8N9T0S1].</t>
  </si>
  <si>
    <t>['P4_1', 'TM1_1', 'R3_1', 'TS1_1', 'I1_1', 'EM1_1']</t>
  </si>
  <si>
    <t>The music in this song is enriched by various instruments and radiates a strong emotion. It has a pitch range that falls within [R1A2N3G4E5] [oc0ta1ve2s3] and a length of [T1M213] seconds. The rhythm is very dynamic, and the music has a [ti0me1 s2ig3na4tu5re6 o7f 8[T91I02M13E24_35S46I57G68N79A80T91U02R13E24]3]. Overall, this song is a well-crafted piece that showcases an impressive combination of instruments and rhythm, while evoking a powerful emotional response in the listener.</t>
  </si>
  <si>
    <t>['P4_1', 'K1_1', 'R3_0', 'TS1_o', 'T1_1', 'EM1_1']</t>
  </si>
  <si>
    <t>The musical piece showcases a pitch range within [R1A2N3G4E5] [oc0ta1ve2s3] and is in the [[K01E12Y23]3 k4ey5], providing a powerful and memorable sound. The rhythm in this song is very tranquil, and a non-standard [[T01I12M23E34_45S56I67G78N89A90T01U12R23E34]4 t5im6e 7si8gn9at0ur1e2] was chosen. With a gentle [te0mp1o2], this music embodies [E1M2O3T4I5O6N7] in nature.</t>
  </si>
  <si>
    <t>The meter of the music refers to the recurring pattern of strong and weak beats. It indicates the organization of time in a musical piece. In this case, the meter is [T1I2M3E4_5S6I7G8N9A0T1U2R3E4]. The [ti0me1 s2ig3na4tu5re6] is usually displayed as two numbers, with the top number indicating the number of beats in each measure and the bottom number representing the type of note that receives one beat. Understanding the meter is important for musicians as it helps them to play with the correct rhythm and timing, which is essential for a cohesive and polished performance.</t>
  </si>
  <si>
    <t>The [[K01E12Y23]3 k4ey5] is used in this music, which has a compact pitch range of [R1A2N3G4E5] [oc0ta1ve2s3], resulting in a focused and impactful musical performance. The song runs for [T1M213] seconds and features a tranquil rhythm, along with [I1N2S3T4R5U6M7E8N9T0S1] included in the composition. The [ti0me1 s2ig3na4tu5re6] of the music is [T1I2M3E4_5S6I7G8N9A0T1U2R3E4], and the song moves at a rapid rate, characterized by a strong sense of [E1M2O3T4I5O6N7].</t>
  </si>
  <si>
    <t>This music's pitch range is within [R1A2N3G4E5] [oc0ta1ve2s3] and its choice of [[K01E12Y23]3 k4ey5] results in a captivating and memorable experience. The song plays for [T1M213] seconds and has a very upbeat [te0mp1o2]. You won't hear any [I1N2S3T4R5U6M7E8N9T0S1] in this song, which has a meter of [T1I2M3E4_5S6I7G8N9A0T1U2R3E4] and a fast rhythm. Overall, the music is characterized by [E1M2O3T4I5O6N7], making for an energetic and lively listening experience.</t>
  </si>
  <si>
    <t>The musical performance of this song features a non-standard [ti0me1 s2ig3na4tu5re6], with a total of [[N01U12M23_34B45A56R67S78]8 b9ar0s1]. Despite the unconventional [ti0me1 s2ig3na4tu5re6], the beat of the song maintains a moderate [te0mp1o2] that is neither too fast nor too slow. Throughout the performance, a variety of [I1N2S3T4R5U6M7E8N9T0S1] are utilized to create a unique and engaging sound.</t>
  </si>
  <si>
    <t>['TM1_1', 'R3_2', 'TS1_o', 'I1_1', 'T1_1', 'EM1_1']</t>
  </si>
  <si>
    <t>This song has a length of [T1M213] seconds and features a relaxed and moderate rhythm, while also showcasing a non-conventional [ti0me1 s2ig3na4tu5re6] [T1I2M3E4_5S6I7G8N9A0T1U2R3E4]. The music is brought to life through the use of [I1N2S3T4R5U6M7E8N9T0S1] and is characterized by a slow [te0mp1o2]. Additionally, the music is [E1M2O3T4I5O6N7] in nature, evoking a particular mood or feeling in the listener.</t>
  </si>
  <si>
    <t>['S2_0', 'K1_1', 'S4_0', 'TS1_1']</t>
  </si>
  <si>
    <t>The music that we're discussing here stands out from [A1R2T3I4S5T6]'s typical style due to its atypical characteristics. The use of the [[K01E12Y23]3 k4ey5] adds a powerful and memorable element to the sound. It's clear that this music deviates from the classic [G1E2N3R4E5] sound. In addition to that, it features a [ti0me1 s2ig3na4tu5re6 o7f 8[T91I02M13E24_35S46I57G68N79A80T91U02R13E24]3]. Overall, this music showcases a unique and distinct style, setting it apart from [A1R2T3I4S5T6]'s usual musical output.</t>
  </si>
  <si>
    <t>['P4_1', 'K1_1', 'TM1_1', 'R3_0', 'TS1_1', 'I1_0', 'S4_0']</t>
  </si>
  <si>
    <t>This song, with a limited pitch range of [R1A2N3G4E5] [oc0ta1ve2s3], allows for a greater emphasis on the nuances of tone and phrasing. The use of the [[K01E12Y23]3 k4ey5] adds a powerful and memorable sound to the piece. At [T1M213] seconds long, the song has a very meditative beat and a [ti0me1 s2ig3na4tu5re6 o7f 8[T91I02M13E24_35S46I57G68N79A80T91U02R13E24]3]. It is devoid of [I1N2S3T4R5U6M7E8N9T0S1], and as a result, does not fall squarely within the conventions of the [G1E2N3R4E5] sound. Overall, this music provides a unique listening experience that challenges traditional genre boundaries while emphasizing the subtleties of tone and phrasing.</t>
  </si>
  <si>
    <t>['TM1_1', 'P4_1', 'B1_1', 'R3_2']</t>
  </si>
  <si>
    <t>This song has a runtime of [T1M213] seconds and is composed of approximately [[N01U12M23_34B45A56R67S78]8 b9ar0s1]. Its pitch range is within [R1A2N3G4E5] [oc0ta1ve2s3], while the rhythm is relaxed and moderate.</t>
  </si>
  <si>
    <t>The pitch range of [R1A2N3G4E5] [oc0ta1ve2s3] adds a distinctive character to the music, emphasizing its emotional depth, while the [[K01E12Y23]3 k4ey5] adds a unique flavor to this music. With a duration of [T1M213] seconds, the song's moderate and consistent rhythm sets the foundation. The musical performance employs [I1N2S3T4R5U6M7E8N9T0S1], and although its [ti0me1 s2ig3na4tu5re6] [T1I2M3E4_5S6I7G8N9A0T1U2R3E4] is not commonly used, the song's [te0mp1o2] remains moderate. Overall, the music represents the typical [G1E2N3R4E5] sound.</t>
  </si>
  <si>
    <t>['P4_1', 'K1_1', 'TM1_1', 'R3_2', 'I1_0', 'TS1_1', 'T1_2', 'S4_0', 'B1_1']</t>
  </si>
  <si>
    <t>This music offers a unique and memorable listening experience with its pitch range of [R1A2N3G4E5] [oc0ta1ve2s3]. It creates a rich and dynamic sonic palette through its use of [[K01E12Y23]3 k4ey5]. The song lasts for [T1M213] seconds and features a [te0mp1o2] that is neither too fast nor too slow. Its arrangement omits the use of [I1N2S3T4R5U6M7E8N9T0S1], while being based on a [[T01I12M23E34_45S56I67G78N89A90T01U12R23E34]4 t5im6e 7si8gn9at0ur1e2]. With a moderate rhythm, this music deviates from the typical [G1E2N3R4E5] style and consists of [[N01U12M23_34B45A56R67S78]8 b9ar0s1].</t>
  </si>
  <si>
    <t>The compact pitch range of [R1A2N3G4E5] [oc0ta1ve2s3] results in a focused and impactful musical performance, while the [[K01E12Y23]3 k4ey5] adds a unique flavor to this music. With a duration of [T1M213] seconds, the track maintains a lively rhythm and incorporates [I1N2S3T4R5U6M7E8N9T0S1] to enhance the overall composition. The unconventional [ti0me1 s2ig3na4tu5re6 o7f 8[T91I02M13E24_35S46I57G68N79A80T91U02R13E24]3] adds an intriguing element, complementing the fast [te0mp1o2] at which this emotionally charged music is played.</t>
  </si>
  <si>
    <t>['I4_0', 'T1_1', 'B1_1', 'R3_1']</t>
  </si>
  <si>
    <t>This track features a melody that is not created using [I1N2S3T4R5U6M7E8N9T0]. Despite the absence of this particular instrument, the song still maintains a slow rhythm and is [[N01U12M23_34B45A56R67S78]8 b9ar0s1] in length. However, the [te0mp1o2] in this song is notably fast, creating a sense of urgency and energy throughout.</t>
  </si>
  <si>
    <t>['K1_1', 'TM1_1', 'R3_0', 'TS1_o', 'I1_1', 'T1_2', 'S4_1']</t>
  </si>
  <si>
    <t>The music that we're discussing is composed in the [[K01E12Y23]3 k4ey5] and has a duration of [T1M213] seconds. It features a soft and smooth rhythm, and the [ti0me1 s2ig3na4tu5re6] is out of the norm, being [T1I2M3E4_5S6I7G8N9A0T1U2R3E4]. The instruments that are expected to be featured in the music are [I1N2S3T4R5U6M7E8N9T0S1]. The song moves at a moderate pace, and its style is defined by its [G1E2N3R4E5] influences.</t>
  </si>
  <si>
    <t>The music in this song is characterized by its use of the [[K01E12Y23]3 k4ey5], which creates a distinct atmosphere. The song's duration is [T1M213] seconds, and it is composed of approximately [[N01U12M23_34B45A56R67S78]8 b9ar0s1]. The [ti0me1 s2ig3na4tu5re6] of the music is [T1I2M3E4_5S6I7G8N9A0T1U2R3E4], and you won't find any [I1N2S3T4R5U6M7E8N9T0S1] in the composition. The overall emotion conveyed by the music is [E1M2O3T4I5O6N7].</t>
  </si>
  <si>
    <t>The [[K01E12Y23]3 k4ey5] in this [T1M213]-second-long song, played within a compact pitch range of [R1A2N3G4E5] [oc0ta1ve2s3], results in a focused and impactful musical performance that provides a powerful and memorable sound.</t>
  </si>
  <si>
    <t>['P4_1', 'K1_1', 'TM1_1', 'R3_1', 'I1_0', 'T1_2', 'B1_1']</t>
  </si>
  <si>
    <t>This music is composed in the [[K01E12Y23]3 k4ey5] and has a runtime of [T1M213] seconds with a pitch range of [R1A2N3G4E5] [oc0ta1ve2s3]. The rhythm is really lively, and it's played at a moderate rate. Despite the liveliness, you won't hear any [I1N2S3T4R5U6M7E8N9T0S1] in this song. If you're listening closely, you can count [[N01U12M23_34B45A56R67S78]8 b9ar0s1] in this song.</t>
  </si>
  <si>
    <t>The musical piece played at a brisk pace showcases a pitch range within [R1A2N3G4E5] [oc0ta1ve2s3] and is composed in the [[K01E12Y23]3 k4ey5], giving it a special emotional quality.</t>
  </si>
  <si>
    <t>['P4_1', 'K1_1', 'T1_0', 'EM1_1', 'B1_1']</t>
  </si>
  <si>
    <t>This music offers a unique and captivating listening experience with its pitch range of [R1A2N3G4E5] [oc0ta1ve2s3] and choice of [[K01E12Y23]3 k4ey5]. Its fast-paced [te0mp1o2] and emotive quality further enhance the overall experience. The song structure, comprising of [[N01U12M23_34B45A56R67S78]8 b9ar0s1], adds an additional layer of complexity to the music, making it a memorable and well-crafted piece.</t>
  </si>
  <si>
    <t>The low-[te0mp1o2] music is enhanced by the addition of the [[K01E12Y23]3 k4ey5], which adds a unique flavor to the sound. The song, which spans approximately [[N01U12M23_34B45A56R67S78]8 b9ar0s1], benefits from this musical element and creates a distinct and memorable listening experience.</t>
  </si>
  <si>
    <t>The pitch range of [R1A2N3G4E5] [oc0ta1ve2s3] adds a distinctive character to the music, emphasizing its emotional depth, while the [[K01E12Y23]3 k4ey5] provides a powerful and memorable sound. This [T1M213]-second-long song has a comfortably moderate rhythm and deliberately excludes [I1N2S3T4R5U6M7E8N9T0S1]. The [ti0me1 s2ig3na4tu5re6] employed in this song is not typical, featuring [T1I2M3E4_5S6I7G8N9A0T1U2R3E4]. Defined by [E1M2O3T4I5O6N7], this high-speed music showcases its unique identity.</t>
  </si>
  <si>
    <t>['R3_1', 'TS1_o']</t>
  </si>
  <si>
    <t>This song has a very powerful and driving beat, despite the fact that its [ti0me1 s2ig3na4tu5re6] is not standard. The unconventional [ti0me1 s2ig3na4tu5re6] gives the song a unique rhythm that sets it apart from more typical compositions. Despite this difference, the beat remains strong and compelling, drawing the listener in and keeping them engaged throughout the piece. Overall, the combination of the powerful beat and unconventional [ti0me1 s2ig3na4tu5re6] make this song an exciting and memorable addition to any playlist.</t>
  </si>
  <si>
    <t>['T1_0', 'K1_1', 'EM1_1', 'I1_1']</t>
  </si>
  <si>
    <t>The briskly paced music played in the [[K01E12Y23]3 k4ey5] gives it a special emotional quality that expresses [E1M2O3T4I5O6N7]. The musical performance employs [I1N2S3T4R5U6M7E8N9T0S1] to enhance the overall experience.</t>
  </si>
  <si>
    <t>This music's use of [[K01E12Y23]3 k4ey5] creates a rich and dynamic sonic palette while running for [T1M213] seconds. To enhance the musical experience, [I1N2S3T4R5U6M7E8N9T0S1] should be included in the composition.</t>
  </si>
  <si>
    <t>['TM1_1', 'EM1_1', 'R3_1']</t>
  </si>
  <si>
    <t>The track, with a duration of [T1M213] seconds, conveys [E1M2O3T4I5O6N7] through its incredibly powerful rhythm.</t>
  </si>
  <si>
    <t>The music being described offers a unique and memorable listening experience with its pitch range of [R1A2N3G4E5] [oc0ta1ve2s3]. It conveys a unique and resonant sound through its use of the [[K01E12Y23]3 k4ey5]. The emotional nature of the music adds to its overall impact. Furthermore, the rhythm of the song is neither too fast nor too slow, contributing to a balanced and enjoyable listening experience.</t>
  </si>
  <si>
    <t>['P4_1', 'K1_1', 'R3_1', 'TS1_o', 'EM1_1', 'B1_1']</t>
  </si>
  <si>
    <t>The compact pitch range of [R1A2N3G4E5] [oc0ta1ve2s3] lends a focused and impactful quality to the musical performance, while the use of the [[K01E12Y23]3 k4ey5] adds a unique flavor. The electrifying rhythm of the song and its atypical [[T01I12M23E34_45S56I67G78N89A90T01U12R23E34]4 t5im6e 7si8gn9at0ur1e2] contribute to its distinctiveness. Additionally, the song's [E1M2O3T4I5O6N7] nature is conveyed through its [N1U2M3_4B5A6R7S8] bar progression, making for a truly captivating musical experience.</t>
  </si>
  <si>
    <t>['P4_1', 'K1_1', 'TM1_1', 'R3_2', 'I1_0', 'TS1_1', 'I4_0', 'T1_0', 'S4_1', 'B1_1']</t>
  </si>
  <si>
    <t>This song falls into the category of [G1E2N3R4E5] music, offering a diverse and dynamic listening experience with a pitch range spanning [R1A2N3G4E5] [oc0ta1ve2s3]. The [[K01E12Y23]3 k4ey5] adds a unique flavor, and the song's length is [T1M213] seconds, consisting of [[N01U12M23_34B45A56R67S78]8 b9ar0s1] with a swift pace. The rhythm of the song is moderate, neither too fast nor too slow. The melody track doesn't feature any [I1N2S3T4R5U6M7E8N9T0S1], while the meter of the music is [T1I2M3E4_5S6I7G8N9A0T1U2R3E4].</t>
  </si>
  <si>
    <t>The compact pitch range of [R1A2N3G4E5] [oc0ta1ve2s3] results in a focused and impactful musical performance, played at a relaxed pace. The song's running time is [T1M213] seconds, and it employs a non-typical [ti0me1 s2ig3na4tu5re6], [T1I2M3E4_5S6I7G8N9A0T1U2R3E4].</t>
  </si>
  <si>
    <t>['K1_1', 'R3_0', 'TS1_1', 'I1_0', 'S4_1']</t>
  </si>
  <si>
    <t>The use of [[K01E12Y23]3 k4ey5] in this music creates a distinct atmosphere that is enhanced by the meditative beat. The meter of the music is [T1I2M3E4_5S6I7G8N9A0T1U2R3E4], further contributing to its unique sound. Interestingly, this song's arrangement omits the use of [I1N2S3T4R5U6M7E8N9T0S1], yet it remains a true representation of the [G1E2N3R4E5] genre. Altogether, these elements come together to form a compelling piece of music that stands out within its genre.</t>
  </si>
  <si>
    <t>The pitch range of [R1A2N3G4E5] [oc0ta1ve2s3] adds a distinctive character to the music, emphasizing its emotional depth. This music is composed in the [[K01E12Y23]3 k4ey5] with a track length of [T1M213] seconds. It features a fast-paced [te0mp1o2], incorporating [I1N2S3T4R5U6M7E8N9T0S1] in the musical performance. The [ti0me1 s2ig3na4tu5re6] employed in this song is not typical, contributing to its moderate pace. Overall, the music radiates [E1M2O3T4I5O6N7].</t>
  </si>
  <si>
    <t>['P4_1', 'TM1_1', 'TS1_o', 'I1_0', 'T1_1', 'EM1_1']</t>
  </si>
  <si>
    <t>The use of a specific pitch range of [R1A2N3G4E5] [oc0ta1ve2s3] creates a cohesive and unified sound throughout the musical piece, which has a runtime of [T1M213] seconds. An uncommon [ti0me1 s2ig3na4tu5re6] is utilized, and you won't find any [I1N2S3T4R5U6M7E8N9T0S1] in this song. It is played at a leisurely pace and is imbued with [E1M2O3T4I5O6N7].</t>
  </si>
  <si>
    <t>The musical piece is an exceptional creation that features a pitch range within [R1A2N3G4E5] [oc0ta1ve2s3]. The use of [[K01E12Y23]3 k4ey5] in this composition adds a unique flavor that enhances its overall quality. At [T1M213] seconds in length, the song has a highly intense rhythm that demands attention. To fully realize the song's potential, [I1N2S3T4R5U6M7E8N9T0S1] should be included in the music. The song's [ti0me1 s2ig3na4tu5re6] is out of the norm, with [T1I2M3E4_5S6I7G8N9A0T1U2R3E4] creating a distinctive musical experience. This song is performed at a moderate pace, allowing the listener to savor its rich and complex sound. The music itself is [E1M2O3T4I5O6N7] in nature, evoking deep emotions and leaving a lasting impression on those who hear it.</t>
  </si>
  <si>
    <t>['TS1_o', 'T1_2', 'R3_1', 'I1_1']</t>
  </si>
  <si>
    <t>The chosen [ti0me1 s2ig3na4tu5re6] for this song is not ordinary, as the song is performed at a moderate speed, but with a very rapid [te0mp1o2]. The use of [I1N2S3T4R5U6M7E8N9T0S1] is vital to the music, as they add to the unique quality of the composition and contribute to the overall sound. Together, these elements create a distinct and memorable musical experience.</t>
  </si>
  <si>
    <t>The music, defined by [E1M2O3T4I5O6N7], progresses through [[N01U12M23_34B45A56R67S78]8 b9ar0s1] and lasts [T1M213] seconds. In this song, you won't hear any [I1N2S3T4R5U6M7E8N9T0S1].</t>
  </si>
  <si>
    <t>['P4_1', 'K1_1', 'R3_2', 'TS1_1', 'I1_1', 'EM1_1', 'B1_1']</t>
  </si>
  <si>
    <t>The pitch range of [R1A2N3G4E5] [oc0ta1ve2s3] adds a distinctive character to the music, emphasizing its emotional depth, while its use of [[K01E12Y23]3 k4ey5] conveys a unique and resonant sound. This song has a steady and moderate rhythm, with a [ti0me1 s2ig3na4tu5re6 o7f 8[T91I02M13E24_35S46I57G68N79A80T91U02R13E24]3]. It should feature [I1N2S3T4R5U6M7E8N9T0S1] to complement its [E1M2O3T4I5O6N7] feeling. Overall, the song progresses over [[N01U12M23_34B45A56R67S78]8 b9ar0s1], creating a captivating musical experience.</t>
  </si>
  <si>
    <t>['P4_1', 'K1_1', 'TM1_1', 'R3_0', 'S4_1', 'B1_1']</t>
  </si>
  <si>
    <t>This music offers a diverse and dynamic listening experience with a pitch range spanning [R1A2N3G4E5] [oc0ta1ve2s3]. The [[K01E12Y23]3 k4ey5] adds a unique flavor to the music, while the beat in the [T1M213]-second-long track is calming and soothing. Reflective of [G1E2N3R4E5] musical traditions, the song spans approximately [[N01U12M23_34B45A56R67S78]8 b9ar0s1], showcasing a style that is both captivating and engaging.</t>
  </si>
  <si>
    <t>['P4_1', 'T1_0', 'B1_1']</t>
  </si>
  <si>
    <t>The musical piece showcases a pitch range within [R1A2N3G4E5] [oc0ta1ve2s3] and has a quick [te0mp1o2]. The song progresses over [[N01U12M23_34B45A56R67S78]8 b9ar0s1].</t>
  </si>
  <si>
    <t>['P4_1', 'K1_1', 'TM1_1', 'T1_1', 'S4_0']</t>
  </si>
  <si>
    <t>The pitch range of [R1A2N3G4E5] [oc0ta1ve2s3] adds a distinctive character to the music, emphasizing its emotional depth, while the [[K01E12Y23]3 k4ey5] provides a powerful and memorable sound. The track lasts for [T1M213] seconds and is played at a low [te0mp1o2]. This music does not embody the typical features of [G1E2N3R4E5] style.</t>
  </si>
  <si>
    <t>['T1_1', 'K1_1', 'EM1_1', 'R3_1']</t>
  </si>
  <si>
    <t>The low-speed music, with its use of [[K01E12Y23]3 k4ey5], creates a distinct atmosphere and is filled with [E1M2O3T4I5O6N7]. Additionally, the song features a heavy beat.</t>
  </si>
  <si>
    <t>['K1_1', 'T1_0', 'S4_1']</t>
  </si>
  <si>
    <t>The captivating and memorable experience of this music is due in part to its choice of [[K01E12Y23]3 k4ey5]. Additionally, the rapid [te0mp1o2] contributes to the overall energy of the song. The sound of the music is heavily influenced by [G1E2N3R4E5] style, which adds a distinct flavor to the composition. Together, these elements create a unique and engaging listening experience that is sure to leave a lasting impression on the audience.</t>
  </si>
  <si>
    <t>This song is a true representation of the [G1E2N3R4E5] genre, with [I1N2S3T4R5U6M7E8N9T0S1] notably absent.</t>
  </si>
  <si>
    <t>This music's pitch range is within [R1A2N3G4E5] [oc0ta1ve2s3], and its use of the [[K01E12Y23]3 k4ey5] creates a rich and dynamic sonic palette. The song has a playtime of [T1M213] seconds and features a calming rhythm. [I1N2S3T4R5U6M7E8N9T0S1] are utilized in the musical performance. It does not conform to a common [ti0me1 s2ig3na4tu5re6], [T1I2M3E4_5S6I7G8N9A0T1U2R3E4], and is characterized by a slow-paced [te0mp1o2]. Additionally, this song does not exhibit the defining characteristics of [G1E2N3R4E5] style.</t>
  </si>
  <si>
    <t>The pitch range of [R1A2N3G4E5] [oc0ta1ve2s3] adds a distinctive character to the music, emphasizing its emotional depth, while the [[K01E12Y23]3 k4ey5] adds a unique flavor to this music. With a running time of [T1M213] seconds, the song maintains a moderate and consistent rhythm. The incorporation of [I1N2S3T4R5U6M7E8N9T0S1] enhances the overall musical composition, and the chosen [[T01I12M23E34_45S56I67G78N89A90T01U12R23E34]4 t5im6e 7si8gn9at0ur1e2] further sets it apart from the ordinary. Played at a fast [te0mp1o2], this music exemplifies the quintessential sound of the [G1E2N3R4E5].</t>
  </si>
  <si>
    <t>The [G1E2N3R4E5] song has a special emotional quality thanks to the [[K01E12Y23]3 k4ey5] it's played in. It has a balanced rhythm and a [[T01I12M23E34_45S56I67G78N89A90T01U12R23E34]4 t5im6e 7si8gn9at0ur1e2], which sets it apart from more conventional music. The track runs for [T1M213] seconds, allowing for a deep immersion into the atmosphere of the music. Overall, this song showcases a unique combination of musical elements that make it stand out within its genre.</t>
  </si>
  <si>
    <t>['K1_1', 'T1_2', 'TM1_1', 'TS1_o']</t>
  </si>
  <si>
    <t>The use of [[K01E12Y23]3 k4ey5] in this music creates a distinct atmosphere, while its moderate [te0mp1o2] sets the pace. The song lasts for [T1M213] seconds, and its [ti0me1 s2ig3na4tu5re6] is not regular, adding to its unique character. Overall, the combination of the distinctive [ke0y1], moderate [te0mp1o2], irregular [ti0me1 s2ig3na4tu5re6], and length of the song work together to create a memorable musical experience.</t>
  </si>
  <si>
    <t>['P4_1', 'K1_1', 'TS1_1', 'T1_0', 'EM1_1']</t>
  </si>
  <si>
    <t>The use of a specific pitch range of [R1A2N3G4E5] [oc0ta1ve2s3] creates a cohesive and unified sound throughout the musical piece, which, combined with its use of [[K01E12Y23]3 k4ey5], conveys a unique and resonant sound. Based on a [[T01I12M23E34_45S56I67G78N89A90T01U12R23E34]4 t5im6e 7si8gn9at0ur1e2], this music is characterized by its speed and evokes a [E1M2O3T4I5O6N7] feeling.</t>
  </si>
  <si>
    <t>This music offers a diverse and dynamic listening experience with a pitch range spanning [R1A2N3G4E5] [oc0ta1ve2s3]. Its use of [[K01E12Y23]3 k4ey5] creates a rich and dynamic sonic palette, and it is given its sound through [I1N2S3T4R5U6M7E8N9T0S1]. The length of this song is [T1M213] seconds, and it has an unusual [[T01I12M23E34_45S56I67G78N89A90T01U12R23E34]4 t5im6e 7si8gn9at0ur1e2]. Despite the unusual [ti0me1 s2ig3na4tu5re6], the [te0mp1o2] of this song is moderate, though it does slow down at times. Overall, this song is a classic example of the [G1E2N3R4E5] style, showcasing the genre's characteristic features while also exploring new sonic territory.</t>
  </si>
  <si>
    <t>The music's limited pitch range of [R1A2N3G4E5] [oc0ta1ve2s3] allows for a greater emphasis on the nuances of tone and phrasing, while its choice of [[K01E12Y23]3 k4ey5] results in a captivating and memorable experience. Running for [T1M213] seconds, the song maintains a smooth and steady rhythm, accompanied by the melodic interplay of [I1N2S3T4R5U6M7E8N9T0S1]. It follows a [T1I2M3E4_5S6I7G8N9A0T1U2R3E4] meter and is played at a medium [te0mp1o2], showcasing its unique departure from the typical characteristics of the [G1E2N3R4E5] genre.</t>
  </si>
  <si>
    <t>The pitch range of [R1A2N3G4E5] [oc0ta1ve2s3] adds a distinctive character to the music, emphasizing its emotional depth. Additionally, the [te0mp1o2] in this song is very soft and smooth, further contributing to the overall mood of the piece. Together, these elements create a unique listening experience that showcases the emotional complexity of the music.</t>
  </si>
  <si>
    <t>This song is a beautiful expression of [E1M2O3T4I5O6N7]. The [[K01E12Y23]3 k4ey5] adds a special emotional quality to the music. The song is divided into [[N01U12M23_34B45A56R67S78]8 b9ar0s1], each one building upon the last to create a captivating melody that draws the listener in. Through the combination of emotional expression and careful composition, this piece of music is a true work of art.</t>
  </si>
  <si>
    <t>The song has a balanced beat and its meter is [T1I2M3E4_5S6I7G8N9A0T1U2R3E4]. The balanced beat provides a steady rhythm and pulse that makes it easy to dance or tap your foot to the music. Meanwhile, the [ti0me1 s2ig3na4tu5re6] indicates the number of beats in each measure and the type of note that receives the emphasis. This combination of a balanced beat and a specific [ti0me1 s2ig3na4tu5re6] creates a cohesive musical structure that allows the listener to follow along with the rhythm and melody. Overall, the song's balanced beat and meter work together to create a cohesive and enjoyable musical experience.</t>
  </si>
  <si>
    <t>This song does not embody the typical features of [G1E2N3R4E5] style, as [I1N2S3T4R5U6M7E8N9T0S1] are notably absent and its duration is [T1M213] seconds.</t>
  </si>
  <si>
    <t>The musical piece showcases a pitch range within [R1A2N3G4E5] [oc0ta1ve2s3], and the [[K01E12Y23]3 k4ey5] adds a unique flavor to this music. The track is [T1M213] seconds long with a very energetic beat, while [I1N2S3T4R5U6M7E8N9T0S1] are not featured in this song. The music is in [T1I2M3E4_5S6I7G8N9A0T1U2R3E4] and played at a medium pace, deviating from the typical [G1E2N3R4E5] sound.</t>
  </si>
  <si>
    <t>The song has a [ti0me1 s2ig3na4tu5re6 o7f 8[T91I02M13E24_35S46I57G68N79A80T91U02R13E24]3] and moves at a rapid rate. Its arrangement intentionally omits the use of [I1N2S3T4R5U6M7E8N9T0S1].</t>
  </si>
  <si>
    <t>The song has a unique structure of [[N01U12M23_34B45A56R67S78]8 b9ar0s1] and a fast-paced [te0mp1o2], yet it manages to maintain a relaxed feel throughout. Despite its speed, the music is composed in a way that creates a calming atmosphere, making it perfect for listeners who want to enjoy an energetic beat without feeling overwhelmed.</t>
  </si>
  <si>
    <t>['T1_0', 'P4_1', 'K1_1', 'R3_1']</t>
  </si>
  <si>
    <t>The musical piece has a brisk [te0mp1o2] and showcases a pitch range within [R1A2N3G4E5] [oc0ta1ve2s3]. Its use of the [[K01E12Y23]3 k4ey5] creates a rich and dynamic sonic palette. Additionally, the beat in this song is very energetic, adding to the overall lively feel of the music.</t>
  </si>
  <si>
    <t>This music offers a diverse and dynamic listening experience with a pitch range spanning [R1A2N3G4E5] [oc0ta1ve2s3]. It conveys a unique and resonant sound by using [[K01E12Y23]3 k4ey5]. The song lasts [T1M213] seconds, and its [te0mp1o2] is very soothing and peaceful, played at a slow rate. The arrangement has omitted the use of [I1N2S3T4R5U6M7E8N9T0S1], and the [ti0me1 s2ig3na4tu5re6] is not conventional, with [T1I2M3E4_5S6I7G8N9A0T1U2R3E4]. Despite the unconventional [ti0me1 s2ig3na4tu5re6], you can hear [[N01U12M23_34B45A56R67S78]8 b9ar0s1] in this song, which is [E1M2O3T4I5O6N7] in nature.</t>
  </si>
  <si>
    <t>['P4_1', 'R3_0', 'I1_0', 'T1_2', 'B1_1']</t>
  </si>
  <si>
    <t>The song's pitch range is within [R1A2N3G4E5] [oc0ta1ve2s3], and its rhythm is very gentle. You won't find any [I1N2S3T4R5U6M7E8N9T0S1] in this music, which has a moderate [te0mp1o2]. The song's length is around [[N01U12M23_34B45A56R67S78]8 b9ar0s1].</t>
  </si>
  <si>
    <t>['P4_1', 'TS1_o', 'I1_0', 'T1_1', 'B1_1']</t>
  </si>
  <si>
    <t>The song has a pitch range within [R1A2N3G4E5] [oc0ta1ve2s3] and features an unusual [ti0me1 s2ig3na4tu5re6 o7f 8[T91I02M13E24_35S46I57G68N79A80T91U02R13E24]3]. Notably absent in this song are [I1N2S3T4R5U6M7E8N9T0S1]. The music is played slowly and there are approximately [[N01U12M23_34B45A56R67S78]8 b9ar0s1] in the song.</t>
  </si>
  <si>
    <t>This music moves at a fast rate and features an unusual [ti0me1 s2ig3na4tu5re6]. The [ti0me1 s2ig3na4tu5re6] used in this song sets a unique rhythmic structure that deviates from the standard [ti0me1 s2ig3na4tu5re6]s commonly found in most music. Despite this, the fast pace of the music keeps the listener engaged and adds an exciting energy to the piece.</t>
  </si>
  <si>
    <t>['B1_1', 'TM1_1']</t>
  </si>
  <si>
    <t>This song has a total of [[N01U12M23_34B45A56R67S78]8 b9ar0s1]. The length of the track is [T1M213] seconds.</t>
  </si>
  <si>
    <t>The rhythm in this song is incredibly stimulating, thanks in part to the chosen [ti0me1 s2ig3na4tu5re6] which is not ordinary. The unique [ti0me1 s2ig3na4tu5re6] adds to the song's overall appeal, creating a sense of unpredictability and complexity that keeps the listener engaged. By deviating from the more common [ti0me1 s2ig3na4tu5re6]s found in popular music, the artist has created a distinctive sound that sets their music apart and showcases their creativity. The use of an unusual [ti0me1 s2ig3na4tu5re6] is just one example of the many ways in which musicians can experiment with different elements of music to create something new and exciting.</t>
  </si>
  <si>
    <t>With a pitch range spanning [R1A2N3G4E5] [oc0ta1ve2s3], this music offers a diverse and dynamic listening experience. It is composed in the [[K01E12Y23]3 k4ey5] and has a length of [T1M213] seconds, with a moderate and consistent rhythm. This song has opted not to incorporate [I1N2S3T4R5U6M7E8N9T0S1], and its [ti0me1 s2ig3na4tu5re6] is not standard, set to [T1I2M3E4_5S6I7G8N9A0T1U2R3E4]. Despite these unconventional choices, the song is played at a swift pace, and its music is defined by [E1M2O3T4I5O6N7], evoking a unique and powerful emotional response from the listener.</t>
  </si>
  <si>
    <t>['B1_1', 'S4_0']</t>
  </si>
  <si>
    <t>The song is around [[N01U12M23_34B45A56R67S78]8 b9ar0s1] in length and is not rooted in the traditions of the classic [G1E2N3R4E5] style.</t>
  </si>
  <si>
    <t>['TM1_1', 'K1_1', 'EM1_1', 'R3_0']</t>
  </si>
  <si>
    <t>This music radiates a distinct atmosphere with its use of the [[K01E12Y23]3 k4ey5], evoking [E1M2O3T4I5O6N7]. The [te0mp1o2] of the song is very soothing and peaceful, and it plays for [T1M213] seconds, allowing listeners to fully immerse themselves in the emotions conveyed by the music.</t>
  </si>
  <si>
    <t>['P4_1', 'T1_1', 'R3_1', 'I1_1']</t>
  </si>
  <si>
    <t>To create a cohesive and unified sound throughout the musical piece, a specific pitch range of [R1A2N3G4E5] [oc0ta1ve2s3] can be used. This approach can be complemented by a slow and dynamic rhythm, which adds further depth and interest to the song. To achieve the desired musical effect, [I1N2S3T4R5U6M7E8N9T0S1] should be featured prominently in the music. By combining these elements, a powerful and engaging musical composition can be created, which resonates with audiences and showcases the skill and creativity of the composer.</t>
  </si>
  <si>
    <t>['P4_1', 'K1_1', 'TM1_1', 'R3_2', 'I1_1', 'TS1_o', 'T1_1', 'EM1_1', 'B1_1']</t>
  </si>
  <si>
    <t>The music's limited pitch range of [R1A2N3G4E5] [oc0ta1ve2s3] allows for a greater emphasis on the nuances of tone and phrasing, while its use of [[K01E12Y23]3 k4ey5] conveys a unique and resonant sound. This song, with a runtime of [T1M213] seconds, features steady and moderate rhythm, complemented by the addition of [I1N2S3T4R5U6M7E8N9T0S1] that add to the musical composition. Despite the atypical [[T01I12M23E34_45S56I67G78N89A90T01U12R23E34]4 t5im6e 7si8gn9at0ur1e2], the music is performed slowly, conveying a strong sense of [E1M2O3T4I5O6N7]. In total, the song has [[N01U12M23_34B45A56R67S78]8 b9ar0s1], providing ample time for the music to develop and express its emotional depth.</t>
  </si>
  <si>
    <t>['T1_2', 'B1_1', 'TM1_1']</t>
  </si>
  <si>
    <t>The music of the song is played at a moderate pace and consists of a total of [[N01U12M23_34B45A56R67S78]8 b9ar0s1]. The track has a duration of [T1M213] seconds, which is the length of time it takes for the entire piece of music to be played.</t>
  </si>
  <si>
    <t>['P4_1', 'K1_1', 'TM1_1', 'R3_0', 'T1_1']</t>
  </si>
  <si>
    <t>This track is [T1M213] seconds long and features music composed in the [[K01E12Y23]3 k4ey5] with a pitch range within [R1A2N3G4E5] [oc0ta1ve2s3]. The beat in this song is very calming and soothing, played at a relaxed pace, making it a great choice for relaxation or meditation.</t>
  </si>
  <si>
    <t>The use of [[K01E12Y23]3 k4ey5] in this moderate-speed music creates a rich and dynamic sonic palette. Additionally, the song features a [ti0me1 s2ig3na4tu5re6] that is not commonly found, which further adds to its uniqueness and appeal.</t>
  </si>
  <si>
    <t>['P4_1', 'K1_1', 'R3_1', 'I1_0']</t>
  </si>
  <si>
    <t>The musical piece utilizes a specific pitch range of [R1A2N3G4E5] [oc0ta1ve2s3], which creates a cohesive and unified sound throughout. Additionally, the use of the [[K01E12Y23]3 k4ey5] provides a powerful and memorable sound. The rhythm in this song is also extremely invigorating. Interestingly, [I1N2S3T4R5U6M7E8N9T0S1] are notably absent, yet the piece still manages to be musically compelling.</t>
  </si>
  <si>
    <t>The compact pitch range of [R1A2N3G4E5] [oc0ta1ve2s3] results in a focused and impactful musical performance composed in the [[K01E12Y23]3 k4ey5]. With a duration of [T1M213] seconds, this song maintains a calm and moderate rhythm and does not feature [I1N2S3T4R5U6M7E8N9T0S1]. Its [ti0me1 s2ig3na4tu5re6] is not regular, denoted by [T1I2M3E4_5S6I7G8N9A0T1U2R3E4], while possessing a quick [te0mp1o2]. Falling squarely within the [G1E2N3R4E5] genre, this music encapsulates a cohesive and engaging musical experience.</t>
  </si>
  <si>
    <t>The high-[te0mp1o2] music lasts for [T1M213] seconds and doesn't feature [I1N2S3T4R5U6M7E8N9T0S1].</t>
  </si>
  <si>
    <t>In this musical piece, the pitch range is showcased within [R1A2N3G4E5] [oc0ta1ve2s3]. The composer has carefully chosen the range of notes to create a specific mood and atmosphere. The pitch range can have a significant impact on the emotional impact of the music, as higher notes tend to feel brighter and more uplifting, while lower notes can feel darker and more somber. By using a specific pitch range, the composer can effectively communicate their intended emotional message to the listener. The range of notes also allows for variation and complexity within the piece, creating interest and engaging the listener throughout the composition.</t>
  </si>
  <si>
    <t>['P4_1', 'TM1_1', 'R1_1']</t>
  </si>
  <si>
    <t>With its pitch range spanning [R1A2N3G4E5] [oc0ta1ve2s3], this music provides a distinctive and unforgettable listening experience. Lasting [T1M213] seconds, the song's energetic beat is so infectious that it's nearly impossible to resist dancing along to it.</t>
  </si>
  <si>
    <t>It is perfect for dancing or exercise. The upbeat rhythm gets people moving and feeling energized. Many people enjoy listening to music with a fast [te0mp1o2] because it can boost their mood and make them feel happier. The brisk [te0mp1o2] of this music can also be helpful for increasing focus and productivity, as it can help people stay alert and engaged. Overall, the lively and energetic nature of this music can make it a great addition to any workout playlist or dance party.</t>
  </si>
  <si>
    <t>The music being described here has several notable features that contribute to its unique character. For one, its pitch range spans [R1A2N3G4E5] [oc0ta1ve2s3], which adds depth and emotional resonance to the music. Additionally, the use of the [[K01E12Y23]3 k4ey5] creates a rich and dynamic sonic palette that further enhances the music's impact. The song itself lasts [T1M213] seconds, and its beat is notably soothing. Interestingly, there are no [I1N2S3T4R5U6M7E8N9T0S1] featured in this song, and its [ti0me1 s2ig3na4tu5re6] deviates from the norm with [T1I2M3E4_5S6I7G8N9A0T1U2R3E4]. Despite these unconventional elements, the music maintains a medium [te0mp1o2] and is filled with powerful [E1M2O3T4I5O6N7] that adds to its overall impact and emotional depth.</t>
  </si>
  <si>
    <t>['B1_1', 'R3_1', 'I1_1']</t>
  </si>
  <si>
    <t>The song comprises [[N01U12M23_34B45A56R67S78]8 b9ar0s1] and features a very energetic beat. The music should include [I1N2S3T4R5U6M7E8N9T0S1].</t>
  </si>
  <si>
    <t>The song has a moderate pace and conveys a unique and resonant sound through its use of [[K01E12Y23]3 k4ey5]. Its rhythm is also very harmonious, and the [I1N2S3T4R5U6M7E8N9T0S1] add to the musical composition, creating a complete and well-rounded sound.</t>
  </si>
  <si>
    <t>The music's choice of [[K01E12Y23]3 k4ey5] results in a captivating and memorable experience, and it consists of [[N01U12M23_34B45A56R67S78]8 b9ar0s1]. The selection of the [ke0y1] enhances the overall impact of the music, while the number of bars provides structure and organization to the composition. Together, these elements contribute to creating a cohesive and engaging musical piece that can leave a lasting impression on the listener. Whether it's a complex symphony or a simple melody, the [ke0y1] and number of bars play an essential role in shaping the music's emotional impact and overall effectiveness.</t>
  </si>
  <si>
    <t>The use of a specific pitch range of [R1A2N3G4E5] [oc0ta1ve2s3] is instrumental in creating a cohesive and unified sound throughout a musical piece, especially when paired with a consistent [ti0me1 s2ig3na4tu5re6] like [T1I2M3E4_5S6I7G8N9A0T1U2R3E4]. By limiting the range of notes used, the composer can establish a consistent tonal palette that can enhance the overall structure and flow of the music. Meanwhile, a steady and unchanging [ti0me1 s2ig3na4tu5re6] helps to maintain a consistent rhythmic feel that can reinforce the sense of unity and coherence established by the pitch range. Together, these elements can help to create a compelling and memorable musical experience.</t>
  </si>
  <si>
    <t>['P4_1', 'S4_1', 'I1_0']</t>
  </si>
  <si>
    <t>The music is a true representation of the classic [G1E2N3R4E5] style with a pitch range within [R1A2N3G4E5] [oc0ta1ve2s3]. Notably absent in this song are [I1N2S3T4R5U6M7E8N9T0S1].</t>
  </si>
  <si>
    <t>The pitch range of a musical instrument refers to the range of frequencies it can produce. This range is typically measured in [oc0ta1ve2s3], with each [oc0ta1ve2] containing a doubling of the frequency. Depending on the instrument, the pitch range can vary widely. However, for most common instruments, the pitch range falls within a specific range of [oc0ta1ve2s3], which is typically determined by the physical characteristics of the instrument and its tuning. Therefore, when discussing the pitch range of a musical instrument, it is important to specify the range of [oc0ta1ve2s3] within which it falls, denoted as [R1A2N3G4E5].</t>
  </si>
  <si>
    <t>This track, belonging to the [G1E2N3R4E5] genre, showcases a rich and dynamic sonic palette through its use of the [[K01E12Y23]3 k4ey5]. Its pitch range spans [R1A2N3G4E5] [oc0ta1ve2s3], while the [te0mp1o2] varies from fast-paced to moderate. The song, [T1M213] seconds in length, features a combination of [I1N2S3T4R5U6M7E8N9T0S1] to create a captivating musical experience. Additionally, the song's [ti0me1 s2ig3na4tu5re6] deviates from the norm, adding an intriguing element to its composition.</t>
  </si>
  <si>
    <t>The music that features a compact pitch range of [R1A2N3G4E5] [oc0ta1ve2s3] creates a focused and impactful performance that is enhanced by its use of the [[K01E12Y23]3 k4ey5], which creates a distinct atmosphere. At a length of [T1M213] seconds, the song's easy-on-the-ears rhythm is perfectly complemented by the chosen instruments, the [I1N2S3T4R5U6M7E8N9T0S1]. The song's moderate speed, measured by its [T1I2M3E4_5S6I7G8N9A0T1U2R3E4] meter, radiates [E1M2O3T4I5O6N7], making for an emotive and memorable musical experience.</t>
  </si>
  <si>
    <t>['K1_1', 'TM1_1', 'R3_0', 'I1_0', 'T1_2', 'EM1_1', 'B1_1']</t>
  </si>
  <si>
    <t>This song's composition does not involve the use of instruments, yet the music's use of [[K01E12Y23]3 k4ey5] creates a distinct atmosphere that is imbued with [E1M2O3T4I5O6N7]. The track lasts for [T1M213] seconds and is played at a medium pace, with [[N01U12M23_34B45A56R67S78]8 b9ar0s1] that showcase the song's very calming and soothing beat.</t>
  </si>
  <si>
    <t>['P4_1', 'K1_1', 'TM1_1', 'R3_1', 'I1_0', 'TS1_o', 'T1_2', 'S4_1']</t>
  </si>
  <si>
    <t>With a pitch range spanning [R1A2N3G4E5] [oc0ta1ve2s3], this music offers a diverse and dynamic listening experience, while the [[K01E12Y23]3 k4ey5] adds a unique flavor. The track's duration is [T1M213] seconds, and its [te0mp1o2] is very upbeat. Notably absent are [I1N2S3T4R5U6M7E8N9T0S1], giving the song a distinct quality. Additionally, it employs a non-standard [ti0me1 s2ig3na4tu5re6 o7f 8[T91I02M13E24_35S46I57G68N79A80T91U02R13E24]3] and maintains a moderate [te0mp1o2]. Overall, this unmistakably [G1E2N3R4E5] music captivates listeners with its distinctive character.</t>
  </si>
  <si>
    <t>With a pitch range spanning [R1A2N3G4E5] [oc0ta1ve2s3], this music offers a diverse and dynamic listening experience. The duration of the song is [T1M213] seconds, and the meter of the music is [T1I2M3E4_5S6I7G8N9A0T1U2R3E4]. It is worth noting that this music is not a typical representation of the classic [G1E2N3R4E5] sound, and there are [[N01U12M23_34B45A56R67S78]8 b9ar0s1] throughout the song.</t>
  </si>
  <si>
    <t>The song's structure follows [[N01U12M23_34B45A56R67S78]8 b9ar0s1] and has a very powerful and driving beat.</t>
  </si>
  <si>
    <t>This music's pitch range of [R1A2N3G4E5] [oc0ta1ve2s3] offers a unique and memorable listening experience with its slow rhythm and composition spanning [[N01U12M23_34B45A56R67S78]8 b9ar0s1].</t>
  </si>
  <si>
    <t>The music's limited pitch range of [R1A2N3G4E5] [oc0ta1ve2s3] allows for a greater emphasis on the nuances of tone and phrasing, while its use of [[K01E12Y23]3 k4ey5] creates a rich and dynamic sonic palette. With a duration of [T1M213] seconds, this song captivates listeners with its calming and soothing beat, conveyed through [I1N2S3T4R5U6M7E8N9T0S1]. Its non-standard [[T01I12M23E34_45S56I67G78N89A90T01U12R23E34]4 t5im6e 7si8gn9at0ur1e2] sets it apart, while being played at a medium pace. Overall, the music radiates [E1M2O3T4I5O6N7], evoking a powerful and immersive experience.</t>
  </si>
  <si>
    <t>['P4_1', 'K1_1', 'TM1_1', 'R3_1', 'I1_1', 'TS1_o', 'S4_0', 'S2_1']</t>
  </si>
  <si>
    <t>The musical piece showcases a pitch range within [R1A2N3G4E5] [oc0ta1ve2s3] and is composed in the [[K01E12Y23]3 k4ey5]. It has a duration of [T1M213] seconds, and its beat is extremely strong. The inclusion of [I1N2S3T4R5U6M7E8N9T0S1] adds to the overall musical composition. Although the [ti0me1 s2ig3na4tu5re6] employed in this song is not typical, the song is not easily classified as [G1E2N3R4E5] style. Additionally, the music pays homage to [A1R2T3I4S5T6].</t>
  </si>
  <si>
    <t>The melody in this music is very moving and has a beautiful rhythm. It is clear that the composer has put a lot of thought into the arrangement of the different elements. The [ke0y1] used in the music is also significant, as it gives the piece a special emotional quality. Overall, this music is a masterpiece that is sure to touch the hearts of many listeners.</t>
  </si>
  <si>
    <t>['T1_2', 'I1_1']</t>
  </si>
  <si>
    <t>The music being played is of moderate speed and is enriched by the addition of instruments.</t>
  </si>
  <si>
    <t>The music played at a rapid pace with the addition of the [[K01E12Y23]3 k4ey5], which adds a unique flavor to the overall sound. The fast-paced melody conveys a sense of [E1M2O3T4I5O6N7], making the song particularly powerful. The song lasts for [T1M213] seconds, providing a brief but intense experience for the listener.</t>
  </si>
  <si>
    <t>Instruments play an important role in music. They can be used to create melody, harmony, rhythm, and texture in a composition. There are countless types of instruments, including strings, brass, woodwinds, percussion, and [ke0y1]boards, each with their own unique sound and character. From a simple acoustic guitar to a grand piano to an electronic synthesizer, instruments are integral to the creation and performance of music. Musicians use their instruments to express themselves and to connect with their audiences, making instruments a vital part of the human experience of music.</t>
  </si>
  <si>
    <t>The musical piece is a prime example of the [G1E2N3R4E5] genre, showcasing a pitch range within [R1A2N3G4E5] [oc0ta1ve2s3] and composed in the [[K01E12Y23]3 k4ey5]. The music is played for [T1M213] seconds with a fast [te0mp1o2] and is given its sound through [I1N2S3T4R5U6M7E8N9T0S1]. The [te0mp1o2] in the song is very soft and smooth despite its fast pace. The music follows a [[T01I12M23E34_45S56I67G78N89A90T01U12R23E34]4 t5im6e 7si8gn9at0ur1e2], creating a unique and captivating sound that perfectly represents the genre.</t>
  </si>
  <si>
    <t>['P4_1', 'TM1_1', 'R3_2', 'I1_0', 'EM1_1']</t>
  </si>
  <si>
    <t>The pitch range of [R1A2N3G4E5] [oc0ta1ve2s3] in this song adds a distinctive character to the music, emphasizing its emotional depth, while the relaxed and moderate rhythm contributes to its overall feel. The song plays for [T1M213] seconds and features no [I1N2S3T4R5U6M7E8N9T0S1], but still manages to project [E1M2O3T4I5O6N7]. This combination of musical elements creates a unique and emotionally impactful listening experience.</t>
  </si>
  <si>
    <t>['K1_1', 'TM1_1', 'R3_1', 'TS1_1', 'I1_1', 'B1_1']</t>
  </si>
  <si>
    <t>The [[K01E12Y23]3 k4ey5] adds a unique flavor to this music, while the track is [T1M213] seconds in length. The rhythm in this song is very pronounced, and the [[T01I12M23E34_45S56I67G78N89A90T01U12R23E34]4 t5im6e 7si8gn9at0ur1e2] is used in the music. Additionally, the [I1N2S3T4R5U6M7E8N9T0S1] add to the musical composition, and the song's length is around [[N01U12M23_34B45A56R67S78]8 b9ar0s1].</t>
  </si>
  <si>
    <t>The music in this track has a limited pitch range of [R1A2N3G4E5] [oc0ta1ve2s3], which creates an environment where the nuances of tone and phrasing can be emphasized. The song consists of [[N01U12M23_34B45A56R67S78]8 b9ar0s1], with a duration of [T1M213] seconds.</t>
  </si>
  <si>
    <t>This music's pitch range of [R1A2N3G4E5] [oc0ta1ve2s3] offers a unique and memorable listening experience, enhanced by the [[K01E12Y23]3 k4ey5] that adds a unique flavor. With a runtime of [T1M213] seconds, the song captivates with its mellow rhythm, incorporating [I1N2S3T4R5U6M7E8N9T0S1] to enrich the composition. The meter of the music is [T1I2M3E4_5S6I7G8N9A0T1U2R3E4], propelling the song forward as it moves quickly, evoking a [E1M2O3T4I5O6N7] feeling throughout.</t>
  </si>
  <si>
    <t>This music, composed in the [[K01E12Y23]3 k4ey5], moves swiftly.</t>
  </si>
  <si>
    <t>This song features a [ti0me1 s2ig3na4tu5re6] that is not commonly found and has deliberately excluded certain instruments. By incorporating an unusual [ti0me1 s2ig3na4tu5re6], the song creates a unique and distinct rhythm that sets it apart from more typical compositions. Additionally, the deliberate exclusion of certain instruments allows other instruments to shine and creates a specific sound for the song. These choices demonstrate the thought and intention that went into crafting the piece of music and contribute to its overall artistic expression.</t>
  </si>
  <si>
    <t>['T1_1', 'S4_1', 'R3_0', 'I1_0']</t>
  </si>
  <si>
    <t>The song's style is defined by its [G1E2N3R4E5] influences, but the music itself feels sluggish. Although the beat in this song is very calming and soothing, [I1N2S3T4R5U6M7E8N9T0S1] are not a part of the instrumentation. Overall, the song has a relaxed and mellow vibe, but the absence of [I1N2S3T4R5U6M7E8N9T0S1] and the slow [te0mp1o2] may not appeal to everyone's tastes.</t>
  </si>
  <si>
    <t>This music offers a diverse and dynamic listening experience with a pitch range spanning [R1A2N3G4E5] [oc0ta1ve2s3]. Additionally, the music incorporates the use of the [[T01I12M23E34_45S56I67G78N89A90T01U12R23E34]4 t5im6e 7si8gn9at0ur1e2], adding further complexity and interest to the composition. The combination of these elements creates a unique and engaging listening experience for the audience.</t>
  </si>
  <si>
    <t>The pitch range of [R1A2N3G4E5] [oc0ta1ve2s3] in combination with the use of the [[K01E12Y23]3 k4ey5] creates a distinct atmosphere and adds a distinctive character to the music, emphasizing its emotional depth.</t>
  </si>
  <si>
    <t>The music offers a unique and memorable listening experience with its pitch range of [R1A2N3G4E5] [oc0ta1ve2s3] and captivating choice of [[K01E12Y23]3 k4ey5]. The forceful beat of the song, lasting [T1M213] seconds, is accompanied by a moderate rhythm and lacks any [I1N2S3T4R5U6M7E8N9T0S1]. The music's [ti0me1 s2ig3na4tu5re6] is [T1I2M3E4_5S6I7G8N9A0T1U2R3E4] and is imbued with [E1M2O3T4I5O6N7], making for a truly captivating and unforgettable musical experience.</t>
  </si>
  <si>
    <t>With a pitch range spanning [R1A2N3G4E5] [oc0ta1ve2s3], this music offers a diverse and dynamic listening experience, while the [[K01E12Y23]3 k4ey5] provides a powerful and memorable sound. The song lasts [T1M213] seconds and maintains a [te0mp1o2] in the middle range. It intentionally excludes [I1N2S3T4R5U6M7E8N9T0S1] to create its unique composition. Following a [T1I2M3E4_5S6I7G8N9A0T1U2R3E4] meter, the music is played at a low [te0mp1o2], evoking a [E1M2O3T4I5O6N7] feeling.</t>
  </si>
  <si>
    <t>['P4_1', 'K1_1', 'EM1_1', 'TS1_o']</t>
  </si>
  <si>
    <t>The compact pitch range of [R1A2N3G4E5] [oc0ta1ve2s3] results in a focused and impactful musical performance, while the [[K01E12Y23]3 k4ey5] gives this music a special emotional quality. Filled with [E1M2O3T4I5O6N7], the music also utilizes an unusual [ti0me1 s2ig3na4tu5re6 o7f 8[T91I02M13E24_35S46I57G68N79A80T91U02R13E24]3] to create a unique composition.</t>
  </si>
  <si>
    <t>The music's limited pitch range of [R1A2N3G4E5] [oc0ta1ve2s3] allows for a greater emphasis on the nuances of tone and phrasing, while its choice of [[K01E12Y23]3 k4ey5] results in a captivating and memorable experience. With a duration of [T1M213] seconds, the track creates a tranquil rhythm and intentionally omits [I1N2S3T4R5U6M7E8N9T0S1]. The [ti0me1 s2ig3na4tu5re6] of this song is not regular [T1I2M3E4_5S6I7G8N9A0T1U2R3E4], but it moves at a moderate pace, characterized by [E1M2O3T4I5O6N7]. In total, there are roughly [[N01U12M23_34B45A56R67S78]8 b9ar0s1] in this song.</t>
  </si>
  <si>
    <t>The music's limited pitch range of [R1A2N3G4E5] [oc0ta1ve2s3] allows for a greater emphasis on the nuances of tone and phrasing, while the [[K01E12Y23]3 k4ey5] adds a unique flavor to this [T1M213]-second-long song. With a very calming and soothing beat, the inclusion of [I1N2S3T4R5U6M7E8N9T0S1] contributes to its overall composition. An uncommon [ti0me1 s2ig3na4tu5re6 o7f 8[T91I02M13E24_35S46I57G68N79A80T91U02R13E24]3] is utilized in this brisk-[te0mp1o2]ed song, embodying the essence of classic [G1E2N3R4E5] music.</t>
  </si>
  <si>
    <t>With a pitch range spanning [R1A2N3G4E5] [oc0ta1ve2s3], this music offers a diverse and dynamic listening experience. The song's composition does not involve the use of [I1N2S3T4R5U6M7E8N9T0S1], and it is in [T1I2M3E4_5S6I7G8N9A0T1U2R3E4]. The use of [[K01E12Y23]3 k4ey5] creates a rich and dynamic sonic palette, while the [te0mp1o2] of the song is moderate and enjoyable. The song's playtime is [T1M213] seconds, and it moves quickly, expressing [E1M2O3T4I5O6N7]. Overall, the music provides a captivating listening experience that combines a wide range of pitch and dynamic changes with a melodic and rhythmic structure that evokes a particular emotional response.</t>
  </si>
  <si>
    <t>['P4_1', 'K1_1', 'R3_2', 'T1_1', 'B1_1']</t>
  </si>
  <si>
    <t>The music's limited pitch range of [R1A2N3G4E5] [oc0ta1ve2s3] allows for a greater emphasis on the nuances of tone and phrasing, while its choice of [[K01E12Y23]3 k4ey5] results in a captivating and memorable experience. With a smooth and steady rhythm, the song moves at a gentle pace, divided into [[N01U12M23_34B45A56R67S78]8 b9ar0s1].</t>
  </si>
  <si>
    <t>The music has a distinctive character emphasized by its pitch range of [R1A2N3G4E5] [oc0ta1ve2s3], which adds to its emotional depth. Furthermore, the use of [I1N2S3T4R5U6M7E8N9T0S1] is vital to the music, while the unique flavor of the [[K01E12Y23]3 k4ey5] complements it. The rhythm in the song is easy on the ears, despite the unusual [[T01I12M23E34_45S56I67G78N89A90T01U12R23E34]4 t5im6e 7si8gn9at0ur1e2] and the rapid [te0mp1o2]. This music is not bound by the typical patterns of the [G1E2N3R4E5] genre, and its duration of [T1M213] seconds allows listeners to fully immerse themselves in its captivating sounds.</t>
  </si>
  <si>
    <t>The song in question has a unique style that sets it apart from other pieces of music. Its pitch range spans [R1A2N3G4E5] [oc0ta1ve2s3], giving it a wide and varied tonal palette. Despite this, the song maintains a balanced beat that keeps the rhythm flowing smoothly. The [te0mp1o2] of the song is also noteworthy, as it is very soft and gentle, creating a relaxed and soothing atmosphere. Adding to its distinctiveness, an unusual [ti0me1 s2ig3na4tu5re6] [T1I2M3E4_5S6I7G8N9A0T1U2R3E4] is employed throughout the piece, adding an element of complexity to the composition. Overall, this song showcases a blend of diverse musical elements that come together to create a captivating and memorable listening experience.</t>
  </si>
  <si>
    <t>It has a driving rhythm that is sure to get your heart pumping. The quick pace and energetic beat make it perfect for workouts or any activity where you need to stay focused and motivated. Whether you're a runner, a cyclist, or just someone who needs a little extra push to get through the day, this music will give you the boost you need. With its high energy and dynamic sound, it's no wonder why so many people turn to this genre for inspiration and motivation. So turn up the volume and let the music take you to new heights of productivity and performance.</t>
  </si>
  <si>
    <t>['P4_1', 'K1_1', 'R3_0', 'TS1_o', 'I1_0', 'T1_0', 'S4_1']</t>
  </si>
  <si>
    <t>The music's limited pitch range of [R1A2N3G4E5] [oc0ta1ve2s3] allows for a greater emphasis on the nuances of tone and phrasing, while the [[K01E12Y23]3 k4ey5] provides a powerful and memorable sound. Additionally, the lulling beat and employment of a non-standard [ti0me1 s2ig3na4tu5re6 o7f 8[T91I02M13E24_35S46I57G68N79A80T91U02R13E24]3] contribute to the song's unique character. The arrangement deliberately omits the use of [I1N2S3T4R5U6M7E8N9T0S1], further enhancing its distinctive quality. With its high-speed [te0mp1o2] and reflective style, this song embodies the rich traditions of [G1E2N3R4E5] music.</t>
  </si>
  <si>
    <t>The music playing has a moderate speed, but the beat in the song is very heavy.</t>
  </si>
  <si>
    <t>The music being played has a leisurely pace.</t>
  </si>
  <si>
    <t>The use of a specific pitch range of [R1A2N3G4E5] [oc0ta1ve2s3] creates a cohesive and unified sound throughout the musical piece, while the [[K01E12Y23]3 k4ey5] gives it a special emotional quality. The length of the song is [T1M213] seconds, and the beat is very calming and soothing. Additionally, there are no [I1N2S3T4R5U6M7E8N9T0S1] present in this piece, which has a [ti0me1 s2ig3na4tu5re6 o7f 8[T91I02M13E24_35S46I57G68N79A80T91U02R13E24]3]. Despite its high-speed [te0mp1o2], the music projects a [E1M2O3T4I5O6N7] vibe.</t>
  </si>
  <si>
    <t>The music in question has a pitch range that falls within [R1A2N3G4E5] [oc0ta1ve2s3] and is played in the [[K01E12Y23]3 k4ey5], giving it a unique emotional quality. It lasts for [T1M213] seconds and features a highly vigorous rhythm, with the addition of [I1N2S3T4R5U6M7E8N9T0S1] that contribute to the overall musical composition. The music is based on a [[T01I12M23E34_45S56I67G78N89A90T01U12R23E34]4 t5im6e 7si8gn9at0ur1e2] and has a rapid [te0mp1o2], which combined with its [E1M2O3T4I5O6N7]-filled content creates a powerful auditory experience.</t>
  </si>
  <si>
    <t>The music in question has a limited pitch range of [R1A2N3G4E5] [oc0ta1ve2s3], which allows for a greater emphasis on the nuances of tone and phrasing. The use of [I1N2S3T4R5U6M7E8N9T0S1] is vital to the music, and an uncommon [ti0me1 s2ig3na4tu5re6 o7f 8[T91I02M13E24_35S46I57G68N79A80T91U02R13E24]3] is utilized in this [T1M213]-second song, which is [[N01U12M23_34B45A56R67S78]8 b9ar0s1] long. The song's [ke0y1], [K1E2Y3], gives it a special emotional quality, and its rhythm is comfortably moderate, performed at a leisurely pace. Filled with [E1M2O3T4I5O6N7], the music showcases the skillful interplay of its various elements, creating a unique listening experience.</t>
  </si>
  <si>
    <t>The song has a lively and energetic [te0mp1o2], making it an upbeat tune that can get you moving.</t>
  </si>
  <si>
    <t>This song employs an uncommon [ti0me1 s2ig3na4tu5re6], and moves at a gentle pace while being devoid of any instruments. The absence of instruments gives the song a raw and stripped-down feel, allowing the focus to be on the unique rhythm created by the unconventional [ti0me1 s2ig3na4tu5re6]. Despite the lack of instrumentation, the song's pace and melody still manage to create a tranquil and soothing atmosphere, showcasing the power of simplicity in music. Overall, the combination of the unusual [ti0me1 s2ig3na4tu5re6] and minimalistic approach to instrumentation makes this song a standout in its genre.</t>
  </si>
  <si>
    <t xml:space="preserve">
The instruments play an important role in the overall musical composition. Whether it's a guitar, piano, drums, or any other instrument, each one has a unique sound that contributes to the creation of the final piece. Without the instruments, the music would lack depth and texture, and would not be as engaging for the listener. Additionally, skilled musicians who can play the instruments well are essential to bringing the composition to life and conveying the intended emotions and messages through the music. Overall, the instruments are a vital component of any musical composition.</t>
  </si>
  <si>
    <t>The use of a specific pitch range of [R1A2N3G4E5] [oc0ta1ve2s3] creates a cohesive and unified sound throughout the musical piece, which has a runtime of [T1M213] seconds. No [I1N2S3T4R5U6M7E8N9T0S1] are featured in this song.</t>
  </si>
  <si>
    <t>The [ke0y1] of the music adds a unique flavor to it and there are a total of [[N01U12M23_34B45A56R67S78]8 b9ar0s1] for this song.</t>
  </si>
  <si>
    <t>['K1_1', 'T1_0', 'TS1_o']</t>
  </si>
  <si>
    <t>This music is composed in the [[K01E12Y23]3 k4ey5] and has a quick [te0mp1o2]. Additionally, the [ti0me1 s2ig3na4tu5re6] of this song is unconventional, featuring [T1I2M3E4_5S6I7G8N9A0T1U2R3E4].</t>
  </si>
  <si>
    <t>The compact pitch range of [R1A2N3G4E5] [oc0ta1ve2s3] can have a significant impact on a musical performance. By restricting the available notes to a smaller range, musicians are forced to be more intentional in their choices and can create a more focused and impactful sound. This can be particularly effective in genres such as rock and pop, where a narrower range can help to create a sense of energy and drive. Additionally, a compact pitch range can be useful for vocalists, as it allows them to stay within a comfortable range and showcase their abilities without straining their voices. Overall, the use of a limited pitch range can be a powerful tool in creating a dynamic and memorable musical performance.</t>
  </si>
  <si>
    <t>The musical piece showcases a pitch range within [R1A2N3G4E5] [oc0ta1ve2s3], and the [[K01E12Y23]3 k4ey5] gives this music a special emotional quality. The song is [T1M213] seconds in length with a moderate and consistent rhythm. [I1N2S3T4R5U6M7E8N9T0S1] are not a part of the instrumentation in this song, which features an unusual [ti0me1 s2ig3na4tu5re6 o7f 8[T91I02M13E24_35S46I57G68N79A80T91U02R13E24]3]. It is performed slowly and falls squarely within the [G1E2N3R4E5] genre. In total, the music has [[N01U12M23_34B45A56R67S78]8 b9ar0s1].</t>
  </si>
  <si>
    <t>['P4_1', 'K1_1', 'R3_1', 'TS1_o', 'I1_0', 'S4_1', 'B1_1']</t>
  </si>
  <si>
    <t>The musical piece is composed in the [[K01E12Y23]3 k4ey5] and features a specific pitch range of [R1A2N3G4E5] [oc0ta1ve2s3], resulting in a cohesive and unified sound throughout. The beat is particularly strong, while the [ti0me1 s2ig3na4tu5re6] [T1I2M3E4_5S6I7G8N9A0T1U2R3E4] is not commonly used. Interestingly, the song does not feature any [I1N2S3T4R5U6M7E8N9T0S1]. It embodies the characteristics of [G1E2N3R4E5] style and progresses through [[N01U12M23_34B45A56R67S78]8 b9ar0s1].</t>
  </si>
  <si>
    <t>['P4_1', 'T1_0', 'TM1_1', 'TS1_o']</t>
  </si>
  <si>
    <t>This song offers a unique and memorable listening experience with its pitch range of [R1A2N3G4E5] [oc0ta1ve2s3]. It has a quick beat and lasts for [T1M213] seconds. However, the [ti0me1 s2ig3na4tu5re6] of the track is not regular, adding an element of unpredictability to the music. Despite this irregularity, the song's pitch range and [te0mp1o2] work together to create a dynamic and engaging listening experience for the audience.</t>
  </si>
  <si>
    <t>The music's limited pitch range of [R1A2N3G4E5] [oc0ta1ve2s3] creates an opportunity to emphasize the nuances of tone and phrasing, which is enhanced by the powerful and memorable sound of the [[K01E12Y23]3 k4ey5]. Additionally, the song has a duration of [T1M213] seconds, providing enough time for these nuances to be explored and developed further.</t>
  </si>
  <si>
    <t>['S4_1', 'TM1_1', 'TS1_o']</t>
  </si>
  <si>
    <t>This music falls squarely within the [G1E2N3R4E5] genre and has a duration of [T1M213] seconds. The [ti0me1 s2ig3na4tu5re6] employed in this song is uncommon, adding to its uniqueness and distinguishing it from other songs within the genre. Despite the unusual [ti0me1 s2ig3na4tu5re6], the song maintains its rhythm and melody, showcasing the talent and skill of the musicians involved in its creation. Overall, this song is a standout example of the [G1E2N3R4E5] genre, with its distinctive characteristics and impressive musicality.</t>
  </si>
  <si>
    <t>['TS1_o', 'T1_2', 'I1_1']</t>
  </si>
  <si>
    <t>The [ti0me1 s2ig3na4tu5re6] employed in this song is not typical, and this music is played at a moderate pace. To enhance the overall sound, [I1N2S3T4R5U6M7E8N9T0S1] should be included in the music.</t>
  </si>
  <si>
    <t>The song's fast [te0mp1o2] and the music's limited pitch range of [R1A2N3G4E5] [oc0ta1ve2s3] combine to create a unique musical experience. The restricted pitch range allows for a greater focus on the subtleties of tone and phrasing, while the fast [te0mp1o2] adds energy and excitement to the performance. Together, these elements contribute to the overall character of the music and provide listeners with a dynamic and engaging listening experience.</t>
  </si>
  <si>
    <t>['P4_1', 'K1_1', 'R3_1', 'I1_1']</t>
  </si>
  <si>
    <t>The use of [I1N2S3T4R5U6M7E8N9T0S1] in the [[K01E12Y23]3 k4ey5] with a compact pitch range of [R1A2N3G4E5] [oc0ta1ve2s3] results in a focused and impactful musical performance that carries a special emotional quality. The rhythm in this song is incredibly powerful, adding to its overall impact. The combination of all these elements highlights the importance of the instrumental arrangement and how it contributes to the overall effect of the music.</t>
  </si>
  <si>
    <t>['P4_1', 'R3_2', 'I1_1']</t>
  </si>
  <si>
    <t>The compact pitch range of [R1A2N3G4E5] [oc0ta1ve2s3] contributes to a focused and impactful musical performance, which is further enhanced by the moderate [te0mp1o2] of this song and the use of [I1N2S3T4R5U6M7E8N9T0S1]. These instruments add richness and depth to the music, resulting in a well-rounded and engaging listening experience. Overall, the combination of a limited pitch range, moderate [te0mp1o2], and carefully selected instruments creates a compelling musical composition that is sure to captivate and entertain its audience.</t>
  </si>
  <si>
    <t>['K1_1', 'TM1_1', 'R3_0', 'TS1_o', 'T1_0', 'EM1_1', 'B1_1']</t>
  </si>
  <si>
    <t>The [[K01E12Y23]3 k4ey5] adds a unique flavor to this music, with a running time of [T1M213] seconds. The [te0mp1o2] in this song is very soothing and peaceful, while the [ti0me1 s2ig3na4tu5re6] chosen is non-standard [T1I2M3E4_5S6I7G8N9A0T1U2R3E4]. Played at a rapid pace, the music radiates [E1M2O3T4I5O6N7], and you can hear [[N01U12M23_34B45A56R67S78]8 b9ar0s1] in this song.</t>
  </si>
  <si>
    <t>['K1_1', 'TM1_1', 'R3_0', 'TS1_1', 'I1_1', 'S4_0']</t>
  </si>
  <si>
    <t>The distinct atmosphere in this music is created by its use of the [[K01E12Y23]3 k4ey5]. The song lasts [T1M213] seconds and features a comforting rhythm. The music employs a [[T01I12M23E34_45S56I67G78N89A90T01U12R23E34]4 t5im6e 7si8gn9at0ur1e2] and is brought to life through the use of [I1N2S3T4R5U6M7E8N9T0S1]. Despite these unique qualities, it does not embody the typical features of [G1E2N3R4E5] style.</t>
  </si>
  <si>
    <t>['P4_1', 'K1_1', 'R3_2', 'TS1_o', 'I1_1', 'EM1_1', 'B1_1']</t>
  </si>
  <si>
    <t>The music offers a unique and memorable listening experience with its pitch range of [R1A2N3G4E5] [oc0ta1ve2s3]. It creates a rich and dynamic sonic palette by using the [[K01E12Y23]3 k4ey5], while its moderate beat makes it easy to follow. Although the [ti0me1 s2ig3na4tu5re6 o7f 8[T91I02M13E24_35S46I57G68N79A80T91U02R13E24]3] is not usual, it adds to the music's charm. The music should include [I1N2S3T4R5U6M7E8N9T0S1] to complete its sound. Defined by [E1M2O3T4I5O6N7], the music covers [[N01U12M23_34B45A56R67S78]8 b9ar0s1] and is sure to leave a lasting impression on listeners.</t>
  </si>
  <si>
    <t>The music in this song has a limited pitch range of [R1A2N3G4E5] [oc0ta1ve2s3], which allows for a greater emphasis on the nuances of tone and phrasing. Additionally, its use of [[K01E12Y23]3 k4ey5] creates a rich and dynamic sonic palette. Furthermore, this song does not conform to a common [ti0me1 s2ig3na4tu5re6 o7f 8[T91I02M13E24_35S46I57G68N79A80T91U02R13E24]3]. Together, these musical elements contribute to the unique and expressive nature of the composition.</t>
  </si>
  <si>
    <t>The quick [te0mp1o2] of this music, combined with its compact pitch range of [R1A2N3G4E5] [oc0ta1ve2s3], results in a focused and impactful musical performance. The limited range forces the performer to concentrate on a narrower set of notes, creating a sense of urgency and energy that is accentuated by the fast [te0mp1o2]. This combination can result in a thrilling and memorable musical experience for both the performer and the audience.</t>
  </si>
  <si>
    <t>['I4_0', 'B1_1', 'I1_0']</t>
  </si>
  <si>
    <t>This track features a melody that is not created using a specific instrument. It has a length of approximately [[N01U12M23_34B45A56R67S78]8 b9ar0s1] and intentionally omits the incorporation of certain instruments.</t>
  </si>
  <si>
    <t>This song has [[N01U12M23_34B45A56R67S78]8 b9ar0s1] in its composition and the beat is very tranquilizing.</t>
  </si>
  <si>
    <t>The musical performance in [[K01E12Y23]3 k4ey5] with a compact pitch range of [R1A2N3G4E5] [oc0ta1ve2s3] is focused and impactful, creating a powerful and memorable sound. The rhythm in this [N1U2M3_4B5A6R7S8]-bar track is incredibly powerful, and the moderate [te0mp1o2] adds to its impact. Radiating [E1M2O3T4I5O6N7], the music captures the listener's attention throughout its [T1M213]-second duration. Overall, the combination of these elements results in a highly engaging and emotionally charged musical experience.</t>
  </si>
  <si>
    <t>['EM1_1', 'TS1_1']</t>
  </si>
  <si>
    <t>The music evokes a strong sense of [E1M2O3T4I5O6N7] and is composed in a [T1I2M3E4_5S6I7G8N9A0T1U2R3E4] meter. The emotive quality of the music and the structured rhythm provided by the [ti0me1 s2ig3na4tu5re6] work together to create a powerful and engaging musical experience. Whether the listener is drawn to the emotional resonance of the music or the technical precision of its composition, the combination of these two elements ensures that the music leaves a lasting impression on all who hear it.</t>
  </si>
  <si>
    <t>The musical piece showcases a pitch range within [R1A2N3G4E5] [oc0ta1ve2s3] and features a brisk [te0mp1o2]. Additionally, the rhythm of this song is moderate and consistent.</t>
  </si>
  <si>
    <t>The use of a specific pitch range of [R1A2N3G4E5] [oc0ta1ve2s3] creates a cohesive and unified sound throughout the musical piece, while the [[K01E12Y23]3 k4ey5] adds a distinct atmosphere. With a duration of [T1M213] seconds, the rhythm of this song strikes a balance between not being too fast nor too slow. It is accompanied by [I1N2S3T4R5U6M7E8N9T0S1], highlighting their presence in the music. Employing an uncommon [ti0me1 s2ig3na4tu5re6 o7f 8[T91I02M13E24_35S46I57G68N79A80T91U02R13E24]3], the song maintains a high [te0mp1o2]. Overall, this composition serves as a quintessential example of the [G1E2N3R4E5] sound.</t>
  </si>
  <si>
    <t>This song offers a unique and memorable listening experience with its pitch range of [R1A2N3G4E5] [oc0ta1ve2s3]. It plays for [T1M213] seconds and features an invigorating rhythm. The use of an unusual [[T01I12M23E34_45S56I67G78N89A90T01U12R23E34]4 t5im6e 7si8gn9at0ur1e2] adds to its distinctive sound. Interestingly, this song doesn't incorporate [I1N2S3T4R5U6M7E8N9T0S1], but still manages to create a captivating sound. It's played at a moderate pace, making it easy to enjoy and appreciate all the musical elements that come together to make this song a standout piece.</t>
  </si>
  <si>
    <t>['S2_0', 'T1_0', 'TM1_1']</t>
  </si>
  <si>
    <t>This song played at a high [te0mp1o2] does not have the typical elements of [A1R2T3I4S5T6]'s music, despite its running time of [T1M213] seconds.</t>
  </si>
  <si>
    <t>The musical piece showcases a pitch range within [R1A2N3G4E5] [oc0ta1ve2s3] and is composed in the [[K01E12Y23]3 k4ey5]. The song runs for [T1M213] seconds and has a smooth and steady rhythm. The music is given its sound through [I1N2S3T4R5U6M7E8N9T0S1], while featuring an unusual [ti0me1 s2ig3na4tu5re6 o7f 8[T91I02M13E24_35S46I57G68N79A80T91U02R13E24]3]. Played at a leisurely pace, this music is imbued with [E1M2O3T4I5O6N7].</t>
  </si>
  <si>
    <t>This music's use of [[K01E12Y23]3 k4ey5] creates a rich and dynamic sonic palette, with a moderate [te0mp1o2] and a [T1I2M3E4_5S6I7G8N9A0T1U2R3E4] meter. Despite its musical complexity, you won't hear any [I1N2S3T4R5U6M7E8N9T0S1] in this [T1M213]-second track.</t>
  </si>
  <si>
    <t>['P4_1', 'TM1_1', 'R3_0', 'TS1_1', 'I1_0', 'T1_1', 'EM1_1']</t>
  </si>
  <si>
    <t>This music offers a diverse and dynamic listening experience with a pitch range spanning [R1A2N3G4E5] [oc0ta1ve2s3]. The song has a playtime of [T1M213] seconds and features a rhythm that is very relaxing and tranquil, played at a leisurely pace. The meter of the music is [T1I2M3E4_5S6I7G8N9A0T1U2R3E4], and the composition does not involve the use of [I1N2S3T4R5U6M7E8N9T0S1]. Additionally, the music expresses [E1M2O3T4I5O6N7], evoking a particular feeling or mood within the listener. Overall, this song provides a unique and enjoyable musical experience.</t>
  </si>
  <si>
    <t>The pitch range of a musical instrument refers to the range of notes that it can produce. This range is typically measured in [oc0ta1ve2s3], with one [oc0ta1ve2] comprising a range of twelve semitones or half-steps. The specific range of an instrument can vary depending on its design and construction, as well as the skill of the player. However, regardless of these factors, every instrument has a pitch range that defines the highest and lowest notes it is capable of producing. This range can be as narrow as a few notes or as wide as several [oc0ta1ve2s3], but it is always defined by the physical characteristics of the instrument and the technique of the musician. Therefore, it can be said that the pitch range of a musical instrument is within [R1A2N3G4E5] [oc0ta1ve2s3].</t>
  </si>
  <si>
    <t>['P4_1', 'K1_1', 'TM1_1', 'R3_1', 'I1_0', 'TS1_o', 'T1_2', 'S4_0', 'B1_1']</t>
  </si>
  <si>
    <t>The pitch range of [R1A2N3G4E5] [oc0ta1ve2s3] adds a distinctive character to the music, emphasizing its emotional depth, while the [[K01E12Y23]3 k4ey5] gives this music a special emotional quality. Running for [T1M213] seconds, the song captivates with its electrifying rhythm, devoid of [I1N2S3T4R5U6M7E8N9T0S1]. Its unconventional [[T01I12M23E34_45S56I67G78N89A90T01U12R23E34]4 t5im6e 7si8gn9at0ur1e2] and moderate [te0mp1o2] further set it apart from the typical [G1E2N3R4E5] sound. Comprising [[N01U12M23_34B45A56R67S78]8 b9ar0s1], this song's unique structure showcases its individuality.</t>
  </si>
  <si>
    <t>In order to create the desired sound for the piece, the music should feature a variety of instruments. These could include percussion, string, wind, or brass instruments. By incorporating a diverse range of instruments, the music will have a richer and more complex texture. Additionally, the choice of instruments can also convey different emotions or moods within the music, adding another layer of depth to the composition. Ultimately, the selection of instruments will play a critical role in shaping the overall sound and impact of the music.</t>
  </si>
  <si>
    <t>The music's limited pitch range of [R1A2N3G4E5] [oc0ta1ve2s3] allows for a greater emphasis on the nuances of tone and phrasing, while its choice of [[K01E12Y23]3 k4ey5] results in a captivating and memorable experience. With a length of [T1M213] seconds, this song showcases a very mellow rhythm, devoid of [I1N2S3T4R5U6M7E8N9T0S1]. Its meter, [T1I2M3E4_5S6I7G8N9A0T1U2R3E4], sets the foundation for the composition, which defies the typical characteristics of the [G1E2N3R4E5] genre. Divided into [[N01U12M23_34B45A56R67S78]8 b9ar0s1], this music invites listeners into a unique and distinct musical realm.</t>
  </si>
  <si>
    <t>['P4_1', 'R3_1', 'TS1_1', 'I1_1', 'T1_2', 'S4_0', 'B1_1']</t>
  </si>
  <si>
    <t>This music offers a diverse and dynamic listening experience with a pitch range spanning [R1A2N3G4E5] [oc0ta1ve2s3]. The rhythm in the song is incredibly powerful and the [ti0me1 s2ig3na4tu5re6] is [T1I2M3E4_5S6I7G8N9A0T1U2R3E4]. [I1N2S3T4R5U6M7E8N9T0S1] are utilized in the musical performance, contributing to the balanced beat of the song. Despite not being a true representation of the typical [G1E2N3R4E5] genre, this song features [[N01U12M23_34B45A56R67S78]8 b9ar0s1] in its composition.</t>
  </si>
  <si>
    <t>['P4_1', 'B1_1', 'R3_2', 'TS1_1']</t>
  </si>
  <si>
    <t>The music in this song has a limited pitch range of [R1A2N3G4E5] [oc0ta1ve2s3], which allows for a greater emphasis on the nuances of tone and phrasing. Additionally, the song is roughly [[N01U12M23_34B45A56R67S78]8 b9ar0s1] in length and has a relaxed and moderate rhythm. It is based on a [[T01I12M23E34_45S56I67G78N89A90T01U12R23E34]4 t5im6e 7si8gn9at0ur1e2]. Overall, these musical elements come together to create a piece that showcases subtleties in tone and phrasing while maintaining a relaxed and moderate [te0mp1o2].</t>
  </si>
  <si>
    <t xml:space="preserve">
The music's pitch range, which is limited to [R1A2N3G4E5] [oc0ta1ve2s3], provides a unique opportunity for musicians to focus on the finer details of tone and phrasing. By working within this constrained range, musicians are encouraged to explore the nuances of each note and express themselves through subtle variations in pitch and rhythm. This emphasis on precision and subtlety can create a powerful emotional impact on listeners, making the music even more powerful and evocative. Overall, the limited pitch range of this music enables musicians to showcase their skills and creativity in new and exciting ways, making it a fascinating and rewarding genre to explore.</t>
  </si>
  <si>
    <t>['K1_1', 'TM1_1', 'I1_1', 'T1_2', 'B1_1']</t>
  </si>
  <si>
    <t>The captivating and memorable experience of this music is partly due to its choice of [[K01E12Y23]3 k4ey5]. The track runs for [T1M213] seconds and its sound is created through the use of [I1N2S3T4R5U6M7E8N9T0S1]. With a moderate pace, the composition of this song includes [[N01U12M23_34B45A56R67S78]8 b9ar0s1], which further adds to its overall structure and appeal.</t>
  </si>
  <si>
    <t>This song has a very meditative beat and a duration of [T1M213] seconds.</t>
  </si>
  <si>
    <t>['K1_1', 'T1_2', 'TM1_1', 'S4_1']</t>
  </si>
  <si>
    <t>The choice of [[K01E12Y23]3 k4ey5] in this music creates a captivating and memorable experience that is enhanced by the moderate [te0mp1o2] and [T1M213]-second running time of the song. This music is a true representation of the classic [G1E2N3R4E5] style, which adds to its overall appeal.</t>
  </si>
  <si>
    <t>['R3_1', 'I1_0']</t>
  </si>
  <si>
    <t>The [te0mp1o2] in this song is very fast-paced and its composition does not involve the use of instruments. Despite the absence of instruments, the song still manages to maintain a high level of energy due to its lively [te0mp1o2]. The focus is on the rhythm and the vocals, which create a dynamic and engaging listening experience. Without the distraction of instrumentation, the song is able to showcase the power of vocal delivery and the importance of rhythm in music. Overall, this song is a testament to the fact that music can be created in a variety of ways and still be effective in its message and impact.</t>
  </si>
  <si>
    <t>This music's pitch range of [R1A2N3G4E5] [oc0ta1ve2s3] offers a unique and memorable listening experience, while its choice of [[K01E12Y23]3 k4ey5] results in a captivating and memorable experience. With a duration of [T1M213] seconds, the song's soothing beat and the notable absence of [I1N2S3T4R5U6M7E8N9T0S1] create an intriguing atmosphere. Additionally, this song features an unconventional [ti0me1 s2ig3na4tu5re6 o7f 8[T91I02M13E24_35S46I57G68N79A80T91U02R13E24]3] and is played at a leisurely pace. Overall, the music evokes a [E1M2O3T4I5O6N7] nature, leaving a lasting impression on the listener.</t>
  </si>
  <si>
    <t>['TM1_1', 'R3_2', 'S4_0']</t>
  </si>
  <si>
    <t>This track is TM1 seconds in length and has a relaxed and moderate rhythm. Unlike the traditional [G1E2N3R4E5] genre, this music does not have a firm grounding in its conventions.</t>
  </si>
  <si>
    <t>['P4_1', 'R3_0', 'TS1_1', 'I1_0', 'T1_1']</t>
  </si>
  <si>
    <t>This music offers a diverse and dynamic listening experience with a pitch range spanning [R1A2N3G4E5] [oc0ta1ve2s3]. The rhythm is very comforting and the meter of the music is [T1I2M3E4_5S6I7G8N9A0T1U2R3E4]. Interestingly, the composition of this song does not involve the use of [I1N2S3T4R5U6M7E8N9T0S1]. Despite the absence of instruments, the song still has a gentle beat that complements its overall relaxing vibe.</t>
  </si>
  <si>
    <t>['P4_1', 'K1_1', 'R3_0', 'TS1_o', 'T1_2', 'B1_1']</t>
  </si>
  <si>
    <t>This song has a very tranquil and peaceful rhythm, played at a medium pace, consisting of [[N01U12M23_34B45A56R67S78]8 b9ar0s1]. Its pitch range is within [R1A2N3G4E5] [oc0ta1ve2s3], and the [[K01E12Y23]3 k4ey5] gives this music a special emotional quality. Additionally, the song's [ti0me1 s2ig3na4tu5re6] deviates from the norm, being [T1I2M3E4_5S6I7G8N9A0T1U2R3E4].</t>
  </si>
  <si>
    <t>The compact pitch range of [R1A2N3G4E5] [oc0ta1ve2s3] results in a focused and impactful musical performance, while the use of [[K01E12Y23]3 k4ey5] creates a distinct atmosphere. With a duration of [T1M213] seconds, the song captivates listeners with its fast-paced [te0mp1o2]. The inclusion of [I1N2S3T4R5U6M7E8N9T0S1] enhances the overall musical composition, complemented by the [T1I2M3E4_5S6I7G8N9A0T1U2R3E4] meter. Although performed at a moderate speed, the song's style deviates from the typical characteristics of the [G1E2N3R4E5] genre.</t>
  </si>
  <si>
    <t>It features a unique blend of different musical elements and doesn't conform to typical [G1E2N3R4E5] conventions. The artist takes creative risks and experiments with different sounds, resulting in a distinct and unconventional sound that sets them apart from other musicians in the genre. Despite not fitting neatly into one specific category, the song showcases the artist's versatility and willingness to push boundaries.</t>
  </si>
  <si>
    <t>In this musical piece, a specific pitch range of [R1A2N3G4E5] [oc0ta1ve2s3] is used to create a cohesive and unified sound that is maintained throughout the [N1U2M3_4B5A6R7S8]-bar composition. Despite the use of this pitch range, the [ti0me1 s2ig3na4tu5re6] of the song is out of the norm, featuring [T1I2M3E4_5S6I7G8N9A0T1U2R3E4].</t>
  </si>
  <si>
    <t>The music in this song is speedy, and it features a [ti0me1 s2ig3na4tu5re6] that is not commonly used. The combination of the quick [te0mp1o2] and unusual [ti0me1 s2ig3na4tu5re6] creates a unique sound that stands out from more conventional music. Despite its unconventional nature, the song is still enjoyable to listen to, and its catchy melody and upbeat rhythm make it a popular choice for those who appreciate experimental music. Overall, this song is a great example of how musicians can push the boundaries of traditional music to create something fresh and exciting.</t>
  </si>
  <si>
    <t>The musical piece showcases a pitch range within [R1A2N3G4E5] [oc0ta1ve2s3], utilizing [[K01E12Y23]3 k4ey5] to convey a unique and resonant sound. With a playtime of [T1M213] seconds, this song carries a peaceful beat, incorporating [I1N2S3T4R5U6M7E8N9T0S1] in the musical performance. Deviating from the norm, its [ti0me1 s2ig3na4tu5re6] is [T1I2M3E4_5S6I7G8N9A0T1U2R3E4], while maintaining a moderate [te0mp1o2]. Overall, the music radiates [E1M2O3T4I5O6N7].</t>
  </si>
  <si>
    <t>['P4_1', 'TM1_1', 'R3_0', 'I1_0', 'T1_0', 'B1_1']</t>
  </si>
  <si>
    <t>With a pitch range spanning [R1A2N3G4E5] [oc0ta1ve2s3], this music offers a diverse and dynamic listening experience. The song has a duration of [T1M213] seconds and a very peaceful beat. Notably absent are [I1N2S3T4R5U6M7E8N9T0S1], as the song is performed at a rapid pace and consists of [[N01U12M23_34B45A56R67S78]8 b9ar0s1].</t>
  </si>
  <si>
    <t>['P4_1', 'T1_2', 'TM1_1', 'R3_0']</t>
  </si>
  <si>
    <t>With a pitch range spanning [R1A2N3G4E5] [oc0ta1ve2s3], this music offers a diverse and dynamic listening experience, while its rhythm remains moderate. Lasting [T1M213] seconds, this song creates a relaxing and tranquil atmosphere with its soothing rhythm.</t>
  </si>
  <si>
    <t>The melody flows gently, carrying a soothing sensation throughout the piece. The rhythm is slow and consistent, adding to the overall peaceful mood of the song. With each note played, the listener is transported to a tranquil state, allowing them to fully immerse themselves in the calming atmosphere. Overall, the soft and smooth [te0mp1o2] of this song creates a tranquil and peaceful ambiance that is perfect for relaxing and unwinding.</t>
  </si>
  <si>
    <t>['T1_0', 'TM1_1', 'S4_1', 'TS1_o']</t>
  </si>
  <si>
    <t>This [G1E2N3R4E5]-rooted song employs a non-standard [ti0me1 s2ig3na4tu5re6 o7f 8[T91I02M13E24_35S46I57G68N79A80T91U02R13E24]3] and runs for [T1M213] seconds, all while being played at a fast rate.</t>
  </si>
  <si>
    <t>The song has a calm and steady pace, allowing the listener to enjoy its melody without feeling rushed or hurried. With its relaxed rhythm and moderate [te0mp1o2], the song creates a soothing atmosphere that can help to relieve stress and promote relaxation. Whether you're listening to it while driving, working, or simply relaxing at home, the song's easygoing [te0mp1o2] can help to enhance your mood and provide a sense of calm and tranquility. Overall, the song's relaxed rhythm and moderate pace make it a great choice for anyone looking to unwind and relax.</t>
  </si>
  <si>
    <t>['I4_0', 'P4_1', 'B1_1']</t>
  </si>
  <si>
    <t>In this track, [I1N2S3T4R5U6M7E8N9T0] is not the main instrument used for the melody. Despite this, the musical piece showcases a pitch range within [R1A2N3G4E5] [oc0ta1ve2s3] and comprises [[N01U12M23_34B45A56R67S78]8 b9ar0s1].</t>
  </si>
  <si>
    <t>['K1_1', 'R3_0', 'TS1_1', 'S4_1', 'B1_1']</t>
  </si>
  <si>
    <t>The [[K01E12Y23]3 k4ey5] in this music provides a powerful and memorable sound, complemented by a very serene rhythm. With a [T1I2M3E4_5S6I7G8N9A0T1U2R3E4] meter, the music is unmistakably [G1E2N3R4E5] in character, consisting of [[N01U12M23_34B45A56R67S78]8 b9ar0s1].</t>
  </si>
  <si>
    <t>The compact pitch range of [R1A2N3G4E5] [oc0ta1ve2s3] results in a focused and impactful musical performance, enhanced by its use of [[K01E12Y23]3 k4ey5], conveying a unique and resonant sound. With a duration of [T1M213] seconds, the song maintains a rapid [te0mp1o2], while [I1N2S3T4R5U6M7E8N9T0S1] play an important role in shaping its composition. Employing an uncommon [[T01I12M23E34_45S56I67G78N89A90T01U12R23E34]4 t5im6e 7si8gn9at0ur1e2], the song is performed at a rapid pace, showcasing its quintessential example of the [G1E2N3R4E5] sound.</t>
  </si>
  <si>
    <t>The music's compact pitch range of [R1A2N3G4E5] [oc0ta1ve2s3] not only allows for a focused and impactful performance, but also accommodates its [[N01U12M23_34B45A56R67S78]8 b9ar0s1] structure. With this range, the musical performance is able to maintain a sense of cohesion and direction throughout, creating a powerful and engaging experience for the audience. The limited pitch range also gives the performer more control over the expression of each note and allows for more precise and nuanced musical phrasing. Overall, the combination of a compact pitch range and a structured composition results in a dynamic and memorable musical performance.</t>
  </si>
  <si>
    <t>With a pitch range spanning [R1A2N3G4E5] [oc0ta1ve2s3], this music offers a diverse and dynamic listening experience that is imbued with [E1M2O3T4I5O6N7]. The wide pitch range allows for a variety of tones and moods to be expressed, creating a rich and multi-layered sound that is sure to captivate the listener. Whether it's the soaring highs or the haunting lows, the emotional depth of this music is felt throughout, evoking a range of feelings and emotions in the listener. From joy and excitement to sadness and introspection, this music takes the listener on a journey through the full spectrum of human emotion.</t>
  </si>
  <si>
    <t>The song is performed at a moderate pace, with a [te0mp1o2] that is both enjoyable and easy to follow.</t>
  </si>
  <si>
    <t>['K1_1', 'T1_1', 'R3_1', 'TS1_1']</t>
  </si>
  <si>
    <t>The music uses [[K01E12Y23]3 k4ey5], which conveys a unique and resonant sound. Despite its sluggish [te0mp1o2], the rhythm in this song is really lively. The music is in [T1I2M3E4_5S6I7G8N9A0T1U2R3E4].</t>
  </si>
  <si>
    <t>['T1_1', 'EM1_1', 'TS1_o']</t>
  </si>
  <si>
    <t>The music in question has a relaxed [te0mp1o2] and is defined by a particular emotion. Additionally, the [ti0me1 s2ig3na4tu5re6] of this song is out of the ordinary, adding a unique element to the overall sound. Despite its unconventional [ti0me1 s2ig3na4tu5re6], the music maintains its relaxed pace and emotional quality, making for a distinctive listening experience.</t>
  </si>
  <si>
    <t>['T1_1', 'EM1_1']</t>
  </si>
  <si>
    <t>The slow rhythm of the song is defined by [E1M2O3T4I5O6N7]. The music is designed to convey a particular feeling or mood, which is captured by the song's [te0mp1o2] and pacing. Whether it's a sense of longing, sadness, joy, or some other emotion, the music sets the tone and creates an atmosphere that draws the listener in. Through its careful use of melody, harmony, and instrumentation, the song takes on a life of its own, inviting the audience to experience and connect with the emotions it expresses. So, the combination of the slow rhythm and the emotional depth of the music make for a powerful and moving listening experience.</t>
  </si>
  <si>
    <t>['P4_1', 'K1_1', 'TM1_1', 'R3_0', 'I1_1', 'B1_1']</t>
  </si>
  <si>
    <t>The music in question possesses several defining characteristics. Firstly, its pitch range spans [R1A2N3G4E5] [oc0ta1ve2s3], which imbues it with a unique character and emphasizes its emotional depth. Additionally, the use of the [[K01E12Y23]3 k4ey5] provides a powerful and memorable sound that is sure to capture listeners' attention. The song's playtime of [T1M213] seconds is just right, and its comfortable beat is conducive to relaxation and enjoyment. To fully realize the song's potential, it is essential that [I1N2S3T4R5U6M7E8N9T0S1] are included in the music. Finally, it is worth noting that the song consists of [[N01U12M23_34B45A56R67S78]8 b9ar0s1] in total, adding to its complexity and musicality.</t>
  </si>
  <si>
    <t>The compact pitch range of [R1A2N3G4E5] [oc0ta1ve2s3] results in a focused and impactful musical performance. This track is [T1M213] seconds long with [T1I2M3E4_5S6I7G8N9A0T1U2R3E4] as the meter of the music. You won't hear any [I1N2S3T4R5U6M7E8N9T0S1] in this song, as the music is steeped in the traditions of [G1E2N3R4E5] style.</t>
  </si>
  <si>
    <t>The pitch range of [R1A2N3G4E5] [oc0ta1ve2s3] adds a distinctive character to the music, emphasizing its emotional depth, while the [[K01E12Y23]3 k4ey5] gives this music a special emotional quality. The track lasts for [T1M213] seconds and features a very peaceful beat. The inclusion of [I1N2S3T4R5U6M7E8N9T0S1] further enhances the overall musical composition. Moreover, this song's [ti0me1 s2ig3na4tu5re6] deviates from the norm, represented by [T1I2M3E4_5S6I7G8N9A0T1U2R3E4], while its rhythm is intentionally slow. Through its melodic arrangement and rhythmic elements, the music effectively conveys [E1M2O3T4I5O6N7].</t>
  </si>
  <si>
    <t>The compact pitch range of [R1A2N3G4E5] [oc0ta1ve2s3] results in a focused and impactful musical performance, while the [[K01E12Y23]3 k4ey5] provides a powerful and memorable sound. With a duration of [T1M213] seconds, the rhythm of this song strikes a balance between not being too fast or too slow. By opting not to incorporate [I1N2S3T4R5U6M7E8N9T0S1], the song takes on a unique character. Additionally, the unconventional [ti0me1 s2ig3na4tu5re6 o7f 8[T91I02M13E24_35S46I57G68N79A80T91U02R13E24]3] adds further interest. Played at a moderate pace, the music conveys [E1M2O3T4I5O6N7] to captivate listeners.</t>
  </si>
  <si>
    <t>The song's structure follows [[N01U12M23_34B45A56R67S78]8 b9ar0s1]. This refers to the way the song is organized in terms of its musical form and the number of measures or beats in each section. Typically, a song's structure will include a combination of verses, choruses, bridges, and other elements that repeat or change throughout the course of the song. Understanding the structure of a song is an important aspect of analyzing and interpreting its meaning and impact on listeners.</t>
  </si>
  <si>
    <t>This music has a pitch range of [R1A2N3G4E5] [oc0ta1ve2s3] and utilizes the [[K01E12Y23]3 k4ey5] to create a distinct atmosphere. It has a running time of [T1M213] seconds and features a smooth and steady rhythm. Interestingly, the song is devoid of any [I1N2S3T4R5U6M7E8N9T0S1] and is played at a moderate speed in [[T01I12M23E34_45S56I67G78N89A90T01U12R23E34]4 t5im6e 7si8gn9at0ur1e2]. Despite the lack of traditional instrumentation, this music is filled with [E1M2O3T4I5O6N7], creating a unique and memorable listening experience.</t>
  </si>
  <si>
    <t>['P4_1', 'TM1_1', 'TS1_o', 'I1_0', 'EM1_1', 'B1_1']</t>
  </si>
  <si>
    <t>The pitch range of [R1A2N3G4E5] [oc0ta1ve2s3] is a notable feature of the music, adding a distinctive character and emphasizing its emotional depth. This track has a duration of [T1M213] seconds and is composed in an unusual [[T01I12M23E34_45S56I67G78N89A90T01U12R23E34]4 t5im6e 7si8gn9at0ur1e2]. Devoid of [I1N2S3T4R5U6M7E8N9T0S1], the music is filled with [E1M2O3T4I5O6N7], conveying a raw and unfiltered expression. The song consists of [[N01U12M23_34B45A56R67S78]8 b9ar0s1], allowing for a deliberate and measured progression of the emotions conveyed through the music.</t>
  </si>
  <si>
    <t>The musical piece I am describing showcases a pitch range within [R1A2N3G4E5] [oc0ta1ve2s3] and is played at a quick [te0mp1o2]. It is a [T1M213]-second-long song that employs a non-standard [ti0me1 s2ig3na4tu5re6 o7f 8[T91I02M13E24_35S46I57G68N79A80T91U02R13E24]3]. Despite the non-standard [ti0me1 s2ig3na4tu5re6], the quick pace of the music showcases the range of pitches within the piece, making for an engaging and unique listening experience.</t>
  </si>
  <si>
    <t>['P4_1', 'TM1_1', 'I1_0', 'S4_0', 'S2_1', 'B1_1']</t>
  </si>
  <si>
    <t>This song is composed of approximately [[N01U12M23_34B45A56R67S78]8 b9ar0s1] and has a runtime of [T1M213] seconds. The pitch range of [R1A2N3G4E5] [oc0ta1ve2s3] adds a distinctive character to the music, emphasizing its emotional depth. The arrangement of this song deliberately omits the use of [I1N2S3T4R5U6M7E8N9T0S1], which contributes to the music's unique sound. Although it's not representative of the usual [G1E2N3R4E5] sound, it is similar to [A1R2T3I4S5T6]'s style, making it an interesting deviation from the norm.</t>
  </si>
  <si>
    <t>The use of a specific pitch range of [R1A2N3G4E5] [oc0ta1ve2s3] creates a cohesive and unified sound throughout the musical piece, while the [[K01E12Y23]3 k4ey5] contributes to a distinct atmosphere. With a duration of [T1M213] seconds, the song showcases an extremely strong beat, omitting [I1N2S3T4R5U6M7E8N9T0S1] from its instrumentation. It follows a [[T01I12M23E34_45S56I67G78N89A90T01U12R23E34]4 t5im6e 7si8gn9at0ur1e2], resulting in a fast-paced beat that reflects [G1E2N3R4E5] musical traditions. Additionally, the song encompasses approximately [[N01U12M23_34B45A56R67S78]8 b9ar0s1].</t>
  </si>
  <si>
    <t>['TM1_1', 'R3_0', 'I1_0', 'EM1_1', 'B1_1']</t>
  </si>
  <si>
    <t>This is a [T1M213]-second song with a very peaceful beat, devoid of instruments. The music is [E1M2O3T4I5O6N7] in nature, and the song spans approximately [[N01U12M23_34B45A56R67S78]8 b9ar0s1].</t>
  </si>
  <si>
    <t>With a pitch range spanning [R1A2N3G4E5] [oc0ta1ve2s3], the music offers a diverse and dynamic listening experience that is [E1M2O3T4I5O6N7] in nature. Whether soaring through high notes or delving into deep bass tones, the range of this music creates a thrilling and captivating sound. The emotional nature of the music is conveyed through the expressive melodies and harmonies, which evoke a range of feelings and moods in the listener. Overall, this music is a rich and rewarding experience for those who appreciate complex and evocative musical compositions.</t>
  </si>
  <si>
    <t>The musical piece is a showcase of a pitch range spanning [R1A2N3G4E5] [oc0ta1ve2s3]. Adding to its unique flavor is the use of the [[K01E12Y23]3 k4ey5]. The music is imbued with a strong sense of [E1M2O3T4I5O6N7], further enhancing its expressive qualities. With a playtime of [T1M213] seconds, the song is a captivating listening experience that fully captures the essence of its musical elements.</t>
  </si>
  <si>
    <t>['I4_0', 'P4_1', 'K1_1', 'TM1_1']</t>
  </si>
  <si>
    <t>The melody in this track is not created using [I1N2S3T4R5U6M7E8N9T0], but it still manages to offer a unique and memorable listening experience with its pitch range of [R1A2N3G4E5] [oc0ta1ve2s3]. This music is composed in the [[K01E12Y23]3 k4ey5] and has a song length of [T1M213] seconds, making it a distinctive and noteworthy composition. Despite the absence of [I1N2S3T4R5U6M7E8N9T0] in the melody, the composition's use of pitch range and [ke0y1] signature contribute to its overall sound and style, showcasing the creativity and skill of its composer.</t>
  </si>
  <si>
    <t>['P4_1', 'TM1_1', 'R3_0', 'TS1_1', 'T1_1', 'EM1_1', 'B1_1']</t>
  </si>
  <si>
    <t>The music's limited pitch range of [R1A2N3G4E5] [oc0ta1ve2s3] allows for a greater emphasis on the nuances of tone and phrasing, while the duration of the track is [T1M213] seconds. The rhythm in this song is very easy-going, complemented by the meter of the music in [T1I2M3E4_5S6I7G8N9A0T1U2R3E4]. This music moves slowly, filled with [E1M2O3T4I5O6N7], and consists of [[N01U12M23_34B45A56R67S78]8 b9ar0s1].</t>
  </si>
  <si>
    <t>['K1_1', 'R3_0', 'S4_1']</t>
  </si>
  <si>
    <t>The music's use of the [[K01E12Y23]3 k4ey5] creates a rich and dynamic sonic palette, which is a quintessential example of the [G1E2N3R4E5] genre. Additionally, this song has a very peaceful and easy rhythm, adding to the overall aesthetic of the music.</t>
  </si>
  <si>
    <t>['K1_1', 'TM1_1', 'R3_1', 'I1_0', 'TS1_o', 'T1_2', 'S4_1', 'S2_1']</t>
  </si>
  <si>
    <t>This music is composed in the [[K01E12Y23]3 k4ey5] and has a playtime of [T1M213] seconds. The beat in this energetic song is accompanied by the deliberate absence of [I1N2S3T4R5U6M7E8N9T0S1]. It features a non-typical [[T01I12M23E34_45S56I67G78N89A90T01U12R23E34]4 t5im6e 7si8gn9at0ur1e2] and moves at a moderate pace. Belonging to the [G1E2N3R4E5] genre, the music embodies [A1R2T3I4S5T6]'s distinct sound.</t>
  </si>
  <si>
    <t>The music being described here has a limited pitch range of [R1A2N3G4E5] [oc0ta1ve2s3], which creates a focus on the nuances of tone and phrasing. It is played in the [[K01E12Y23]3 k4ey5], giving it a distinct and resonant sound. The song's length is [T1M213] seconds, but despite its brevity, it boasts an exceptionally energetic beat. The music is further enriched by the use of [I1N2S3T4R5U6M7E8N9T0S1], and its [[T01I12M23E34_45S56I67G78N89A90T01U12R23E34]4 t5im6e 7si8gn9at0ur1e2] gives it a unique structure. This music is played at a moderate [te0mp1o2] and is imbued with a strong sense of [E1M2O3T4I5O6N7]. Overall, it is a captivating piece that showcases the skillful composition and performance of its creators.</t>
  </si>
  <si>
    <t>This music offers a unique and memorable listening experience with its pitch range of [R1A2N3G4E5] [oc0ta1ve2s3] and distinct atmosphere created by its use of [[K01E12Y23]3 k4ey5]. With a playtime of [T1M213] seconds and a smooth, steady rhythm, this song's deliberate exclusion of [I1N2S3T4R5U6M7E8N9T0S1] creates a fast-paced and representative sound of the typical [G1E2N3R4E5] style. The [ti0me1 s2ig3na4tu5re6] of the music is [T1I2M3E4_5S6I7G8N9A0T1U2R3E4], further enhancing its distinctive rhythm and overall impact on the listener.</t>
  </si>
  <si>
    <t>['P4_1', 'TM1_1', 'R3_1', 'TS1_1', 'T1_1', 'B1_1']</t>
  </si>
  <si>
    <t>The song has a duration of [T1M213] seconds and is comprised of [[N01U12M23_34B45A56R67S78]8 b9ar0s1]. Its pitch range is within [R1A2N3G4E5] [oc0ta1ve2s3], and the meter of the music is [T1I2M3E4_5S6I7G8N9A0T1U2R3E4]. The rhythm in this song is highly vigorous, yet it moves at a gentle pace.</t>
  </si>
  <si>
    <t>The musical piece showcases a pitch range within [R1A2N3G4E5] [oc0ta1ve2s3] and the [[K01E12Y23]3 k4ey5] adds a unique flavor to this music. With a runtime of [T1M213] seconds, the rhythm in this song is very dynamic. The musical performance employs [I1N2S3T4R5U6M7E8N9T0S1] and the [ti0me1 s2ig3na4tu5re6] of the music is [T1I2M3E4_5S6I7G8N9A0T1U2R3E4]. Played at a fast [te0mp1o2], this music is defined by [E1M2O3T4I5O6N7].</t>
  </si>
  <si>
    <t>['P4_1', 'S4_0', 'R3_0', 'TS1_o']</t>
  </si>
  <si>
    <t>With a pitch range spanning [R1A2N3G4E5] [oc0ta1ve2s3], this music offers a diverse and dynamic listening experience that is not firmly rooted in the traditions of [G1E2N3R4E5] genre. Despite its departure from tradition, this song has a very peaceful beat. However, the [ti0me1 s2ig3na4tu5re6] of this song is not regular [T1I2M3E4_5S6I7G8N9A0T1U2R3E4], which adds an element of unpredictability to the overall composition. As a result, listeners can expect to be pleasantly surprised by the unique and unconventional soundscape created by this music.</t>
  </si>
  <si>
    <t>The song is performed at a moderate pace and employs an uncommon [ti0me1 s2ig3na4tu5re6]. Despite its unfamiliar [ti0me1 s2ig3na4tu5re6], the song manages to maintain a steady rhythm that complements its moderate pace. The unusual [ti0me1 s2ig3na4tu5re6] may add a sense of complexity or intrigue to the piece, potentially piquing the interest of listeners who enjoy music that deviates from more traditional structures. Overall, the combination of the moderate [te0mp1o2] and unconventional [ti0me1 s2ig3na4tu5re6] creates a unique listening experience that stands out from more typical musical compositions.</t>
  </si>
  <si>
    <t>The choice of [[K01E12Y23]3 k4ey5] in this music contributes to a captivating and memorable experience for the listener. Additionally, [I1N2S3T4R5U6M7E8N9T0S1] play an important role in the music, further enhancing the overall impact of the piece. Together, the selection of [ke0y1] and the instrumental arrangement work harmoniously to create a rich and engaging musical composition. Whether it's the melody, harmony, or rhythm, every aspect of the music is carefully crafted to produce a cohesive and enjoyable listening experience.</t>
  </si>
  <si>
    <t>The music evokes a strong sense of [E1M2O3T4I5O6N7] in nature, and interestingly, this song is devoid of [I1N2S3T4R5U6M7E8N9T0S1]. Despite the absence of instruments, the composition manages to capture the essence of the emotion it intends to convey, showcasing the power of the human voice or perhaps highlighting the importance of silence and simplicity in music.</t>
  </si>
  <si>
    <t>['P4_1', 'K1_1', 'I1_0', 'EM1_1', 'B1_1']</t>
  </si>
  <si>
    <t>The music on offer provides a diverse and dynamic listening experience, with a pitch range spanning [R1A2N3G4E5] [oc0ta1ve2s3]. The use of [[K01E12Y23]3 k4ey5] creates a rich and dynamic sonic palette that complements the music's emotional nature. Notably absent in this song are [I1N2S3T4R5U6M7E8N9T0S1], allowing the listener to focus on the intricate interplay of the instruments that are present. With [[N01U12M23_34B45A56R67S78]8 b9ar0s1], the song's structure creates a sense of coherence that enhances the emotional impact of the music.</t>
  </si>
  <si>
    <t>This music offers a diverse and dynamic listening experience with a pitch range spanning [R1A2N3G4E5] [oc0ta1ve2s3]. The use of [[K01E12Y23]3 k4ey5] creates a distinct atmosphere that reflects [G1E2N3R4E5] musical traditions. At [T1M213] seconds, the song's length is just right to fully experience the lively rhythm and musical performance that employs [I1N2S3T4R5U6M7E8N9T0S1]. An unusual [[T01I12M23E34_45S56I67G78N89A90T01U12R23E34]4 t5im6e 7si8gn9at0ur1e2] adds to the unique musical structure, while the moderate [te0mp1o2] allows for a comfortable listening experience. Overall, this song showcases the intricate and captivating elements that define the genre and will leave listeners thoroughly satisfied.</t>
  </si>
  <si>
    <t>['TM1_1', 'T1_1', 'B1_1', 'R3_2']</t>
  </si>
  <si>
    <t>The song in question has a running time of [T1M213] seconds and features a smooth and steady rhythm. It is played at a slow rate, with roughly [[N01U12M23_34B45A56R67S78]8 b9ar0s1] in total. Despite its deliberate [te0mp1o2], the song maintains a consistent flow, carrying listeners along with its unvarying beat.</t>
  </si>
  <si>
    <t>The music featured in this song offers a diverse and dynamic listening experience with a pitch range spanning [R1A2N3G4E5] [oc0ta1ve2s3]. Additionally, the rhythm is very pronounced, further adding to the unique qualities of the piece. Overall, the combination of the expansive pitch range and the prominent rhythm make for a captivating and engaging musical experience.</t>
  </si>
  <si>
    <t>This music conveys a unique and resonant sound with its use of [[K01E12Y23]3 k4ey5]. Its pitch range is within [R1A2N3G4E5] [oc0ta1ve2s3], and the song's length is [T1M213] seconds. The rhythm in this highly vigorous song is balanced, and you won't find any [I1N2S3T4R5U6M7E8N9T0S1] in it. Additionally, the [ti0me1 s2ig3na4tu5re6] of this song is not commonly used [T1I2M3E4_5S6I7G8N9A0T1U2R3E4]. It breaks away from the typical patterns of [G1E2N3R4E5] genre.</t>
  </si>
  <si>
    <t>This music offers a unique and memorable listening experience with its pitch range of [R1A2N3G4E5] [oc0ta1ve2s3]. The use of [[K01E12Y23]3 k4ey5] creates a distinct atmosphere, while the rhythm is comfortably moderate with a playtime of [T1M213] seconds. The music is brought to life through the use of [I1N2S3T4R5U6M7E8N9T0S1], with the [[T01I12M23E34_45S56I67G78N89A90T01U12R23E34]4 t5im6e 7si8gn9at0ur1e2] being used. Additionally, the song is played at a moderate rate and has a [E1M2O3T4I5O6N7] feeling. Overall, this music is a beautifully crafted piece that incorporates various musical elements to evoke a specific emotion and create a lasting impression on the listener.</t>
  </si>
  <si>
    <t>['P4_1', 'K1_1', 'TM1_1', 'R1_0', 'I1_0', 'T1_1', 'S4_0']</t>
  </si>
  <si>
    <t>This music offers a diverse and dynamic listening experience with a pitch range spanning [R1A2N3G4E5] [oc0ta1ve2s3]. It features the [[K01E12Y23]3 k4ey5], providing a powerful and memorable sound. The song runs for [T1M213] seconds but won't be suitable for dancing as it moves gently and does not feature [I1N2S3T4R5U6M7E8N9T0S1]. The song's style also does not adhere to the typical characteristics of the [G1E2N3R4E5] genre.</t>
  </si>
  <si>
    <t>Additionally, the [te0mp1o2] is [T1E2M3P4O5] beats per minute and the [ke0y1] signature is [K1E2Y3_4S5I6G7N8A9T0U1R2E3]. The piece features a variety of instruments including [I1N2S3T4R5U6M7E8N9T0S1_2U3S4E5D6]. The composer of the music is [C1O2M3P4O5S6E7R8_9N0A1M2E3]. The music itself has a [MOOD/GENRE] feel to it and is often played in [OCCASIONS/SETTINGS]. Overall, the music is a complex and well-crafted piece that showcases the composer's talent and skill.</t>
  </si>
  <si>
    <t>['I4_1', 'K1_1', 'R3_1']</t>
  </si>
  <si>
    <t>The melody track of this song is characterized by the distinct sound of [I1N2S3T4R5U6M7E8N9T0], which is further emphasized by the fact that it is composed in the [[K01E12Y23]3 k4ey5]. Additionally, the beat of this track is exceptionally strong, creating an energetic and dynamic listening experience.</t>
  </si>
  <si>
    <t>The pitch range of this song is within [R1A2N3G4E5] [oc0ta1ve2s3], and it is divided into [[N01U12M23_34B45A56R67S78]8 b9ar0s1]. The use of [I1N2S3T4R5U6M7E8N9T0S1] is vital to the music, as they contribute to the overall sound and help create the desired mood and atmosphere. Whether it's the striking of a piano [ke0y1], the plucking of a guitar string, or the blowing of a saxophone, each instrument plays a crucial role in bringing the composition to life. Without the proper use of these instruments, the music would lack depth and complexity, making it difficult for listeners to fully appreciate the beauty of the piece.</t>
  </si>
  <si>
    <t>['P4_1', 'K1_1', 'TM1_1', 'R3_1', 'I1_0', 'TS1_1', 'T1_1', 'S4_0']</t>
  </si>
  <si>
    <t>The pitch range of [R1A2N3G4E5] [oc0ta1ve2s3] adds a distinctive character to the music, emphasizing its emotional depth, while the [[K01E12Y23]3 k4ey5] provides a powerful and memorable sound. With a running time of [T1M213] seconds, the song showcases a dynamic rhythm. Deliberately excluding [I1N2S3T4R5U6M7E8N9T0S1], this composition follows a [T1I2M3E4_5S6I7G8N9A0T1U2R3E4] meter and is played at a slow rate. Not representative of the usual [G1E2N3R4E5] sound, this music stands out with its unique qualities.</t>
  </si>
  <si>
    <t>The musical piece is performed at a moderate pace and showcases a pitch range within [R1A2N3G4E5] [oc0ta1ve2s3]. The choice of [[K01E12Y23]3 k4ey5] adds to its captivating and memorable experience, making it a truly remarkable composition.</t>
  </si>
  <si>
    <t>['EM1_1', 'T1_0', 'B1_1']</t>
  </si>
  <si>
    <t>The music project evokes a strong emotional response. The song within the project moves at a rapid pace and is composed of approximately [[N01U12M23_34B45A56R67S78]8 b9ar0s1].</t>
  </si>
  <si>
    <t>['K1_1', 'R3_2', 'I1_1', 'T1_2', 'EM1_1', 'B1_1']</t>
  </si>
  <si>
    <t>The [[K01E12Y23]3 k4ey5] in this music provides a powerful and memorable sound, while the [te0mp1o2] of the song is moderate-speed, not too fast or too slow. The music is enriched by [I1N2S3T4R5U6M7E8N9T0S1], and it spans [[N01U12M23_34B45A56R67S78]8 b9ar0s1], creating an [E1M2O3T4I5O6N7] nature to the overall composition.</t>
  </si>
  <si>
    <t>This music is composed in the [[K01E12Y23]3 k4ey5] and has a length of [T1M213] seconds. It features a [T1I2M3E4_5S6I7G8N9A0T1U2R3E4] meter.</t>
  </si>
  <si>
    <t>['TM1_1', 'R3_1', 'I1_0']</t>
  </si>
  <si>
    <t>This song has a duration of [T1M213] seconds and features a very pronounced rhythm. Interestingly, it is devoid of any instruments, highlighting the vocal or percussive elements of the performance. The lack of instruments allows for a unique listening experience and emphasizes the raw and organic qualities of the music.</t>
  </si>
  <si>
    <t>This music's pitch range of [R1A2N3G4E5] [oc0ta1ve2s3] offers a unique and memorable listening experience, while the [[K01E12Y23]3 k4ey5] gives it a special emotional quality. Running for [T1M213] seconds, the track's calming and soothing beat sets a relaxing tone. It is distinct in that it lacks any [I1N2S3T4R5U6M7E8N9T0S1], and it is based on a [[T01I12M23E34_45S56I67G78N89A90T01U12R23E34]4 t5im6e 7si8gn9at0ur1e2]. The song is performed at a leisurely pace and, although not a quintessential example of [G1E2N3R4E5] style, it carries its own distinct charm.</t>
  </si>
  <si>
    <t>['TM1_1', 'R3_1', 'I1_0', 'T1_2', 'B1_1']</t>
  </si>
  <si>
    <t>The song has a playtime of [T1M213] seconds and features a lively rhythm, while notably lacking [I1N2S3T4R5U6M7E8N9T0S1]. With a moderate [te0mp1o2], this song is composed of [[N01U12M23_34B45A56R67S78]8 b9ar0s1].</t>
  </si>
  <si>
    <t>The musical piece showcases a pitch range within [R1A2N3G4E5] [oc0ta1ve2s3] and is composed in the [[K01E12Y23]3 k4ey5], providing a powerful and memorable sound. Running for [T1M213] seconds, the song's rhythm is very comforting. It has opted not to incorporate [I1N2S3T4R5U6M7E8N9T0S1] and features a non-conventional [[T01I12M23E34_45S56I67G78N89A90T01U12R23E34]4 t5im6e 7si8gn9at0ur1e2]. With a slow-paced beat, the music projects [E1M2O3T4I5O6N7].</t>
  </si>
  <si>
    <t>The compact pitch range of [R1A2N3G4E5] [oc0ta1ve2s3] results in a focused and impactful musical performance, while the [[K01E12Y23]3 k4ey5] gives this music a special emotional quality. With a length of [T1M213] seconds, the song captivates listeners with a rhythm that is relaxing and tranquil. There are no [I1N2S3T4R5U6M7E8N9T0S1] present in this composition, which is accompanied by a moderate [te0mp1o2].</t>
  </si>
  <si>
    <t>The music in question is a true representation of the [G1E2N3R4E5] genre, composed in the [[K01E12Y23]3 k4ey5] and performed utilizing [I1N2S3T4R5U6M7E8N9T0S1]. It features an unusual [[T01I12M23E34_45S56I67G78N89A90T01U12R23E34]4 t5im6e 7si8gn9at0ur1e2] and has a runtime of [T1M213] seconds. Despite the limited pitch range of [R1A2N3G4E5] [oc0ta1ve2s3], the music places a greater emphasis on the nuances of tone and phrasing, and the rhythm is very pronounced. The song is performed at a moderate speed, showcasing a combination of intricate musical elements that make it a unique and captivating piece within its genre.</t>
  </si>
  <si>
    <t>This is a [T1M213]-second-long song with a [T1I2M3E4_5S6I7G8N9A0T1U2R3E4] meter.</t>
  </si>
  <si>
    <t>The musical piece is played at a moderate pace with a playtime of [T1M213] seconds. A specific pitch range of [R1A2N3G4E5] [oc0ta1ve2s3] is utilized, creating a cohesive and unified sound throughout the song. The [[K01E12Y23]3 k4ey5] adds to the powerful and memorable sound of the piece.</t>
  </si>
  <si>
    <t>This [T1M213]-second track utilizes an uncommon [ti0me1 s2ig3na4tu5re6] to convey [E1M2O3T4I5O6N7] through the music. Despite its unique [ti0me1 s2ig3na4tu5re6], the song effectively communicates [E1M2O3T4I5O6N7] to the listener. The unconventional rhythm adds to the overall impact of the music, drawing the audience into the experience and creating a lasting impression. Overall, the combination of the unusual [ti0me1 s2ig3na4tu5re6] and the emotional content of the music creates a powerful and memorable listening experience.</t>
  </si>
  <si>
    <t>This song's use of the [[K01E12Y23]3 k4ey5] creates a rich and dynamic sonic palette, complementing its middle-range [te0mp1o2]. With a playtime of [T1M213] seconds, the music showcases a balanced and harmonious sound, allowing for a captivating listening experience. The combination of [ke0y1] and [te0mp1o2] highlights the song's versatility and ability to captivate a wide audience. Overall, the use of these musical elements creates a compelling composition that is both engaging and pleasing to the ear.</t>
  </si>
  <si>
    <t>The use of a specific pitch range of [R1A2N3G4E5] [oc0ta1ve2s3] creates a cohesive and unified sound throughout the musical piece, which has a length of [T1M213] seconds. By sticking to this particular range, the composer is able to maintain a consistent sound that ties the various elements of the composition together, creating a sense of unity and coherence. The duration of the song also contributes to its overall effect, allowing the listener to fully immerse themselves in the sound world that the composer has created. Together, these elements work to create a powerful and impactful musical experience.</t>
  </si>
  <si>
    <t>The [[K01E12Y23]3 k4ey5] of this music gives it a special emotional quality that sets it apart from other pieces. Additionally, the [[T01I12M23E34_45S56I67G78N89A90T01U12R23E34]4 t5im6e 7si8gn9at0ur1e2] of the song is not conventional, further contributing to its unique and distinctive sound. Together, these elements create a powerful musical experience that captures the listener's attention and evokes strong emotions.</t>
  </si>
  <si>
    <t>['P4_1', 'TS1_1', 'I1_0', 'T1_0', 'S4_0', 'B1_1']</t>
  </si>
  <si>
    <t>The music's limited pitch range of [R1A2N3G4E5] [oc0ta1ve2s3] allows for a greater emphasis on the nuances of tone and phrasing, while [T1I2M3E4_5S6I7G8N9A0T1U2R3E4] serves as the meter. Opting not to incorporate [I1N2S3T4R5U6M7E8N9T0S1], this song is played at a fast [te0mp1o2] and does not embody the typical features of [G1E2N3R4E5] style. Progressing over [[N01U12M23_34B45A56R67S78]8 b9ar0s1], the music captivates with its focused range, highlighting the intricacies of tone and phrasing while adhering to a specific meter.</t>
  </si>
  <si>
    <t>In creating a musical piece, the use of a specific pitch range spanning [R1A2N3G4E5] [oc0ta1ve2s3] can be instrumental in achieving a cohesive and unified sound. This technique helps to maintain consistency in the overall musical structure. Additionally, the duration of the song is also a crucial factor to consider. With a duration of [T1M213] seconds, the composer has a finite amount of time to convey their intended message, and the pitch range is one of the tools they can use to create a memorable and impactful musical experience.</t>
  </si>
  <si>
    <t>This song is a classic example of the [G1E2N3R4E5] style and has a length of [T1M213] seconds. However, what makes it stand out is that its [ti0me1 s2ig3na4tu5re6] deviates from the norm, adding a unique touch to the piece. Despite this deviation, the song still manages to capture the essence of the [G1E2N3R4E5] genre and showcases its distinctive characteristics. Overall, this song's unconventional [ti0me1 s2ig3na4tu5re6] only adds to its charm and makes it a noteworthy piece in the [G1E2N3R4E5] repertoire.</t>
  </si>
  <si>
    <t>The music's limited pitch range of [R1A2N3G4E5] [oc0ta1ve2s3] allows for a greater emphasis on the nuances of tone and phrasing, while its use of [[K01E12Y23]3 k4ey5] conveys a unique and resonant sound. With a running time of [T1M213] seconds, this song has a very calming and soothing beat, brought to life through the use of [I1N2S3T4R5U6M7E8N9T0S1]. Based on a [[T01I12M23E34_45S56I67G78N89A90T01U12R23E34]4 t5im6e 7si8gn9at0ur1e2] and played at a leisurely pace, this music is a quintessential example of the [G1E2N3R4E5] sound.</t>
  </si>
  <si>
    <t>['I4_1', 'R3_2', 'I1_0']</t>
  </si>
  <si>
    <t>The melody track of this song is characterized by the distinct sound of [I1N2S3T4R5U6M7E8N9T0], while the rhythm is steady and moderate. Unlike other songs, [I1N2S3T4R5U6M7E8N9T0S1] are not included as part of the instrumentation in this particular track.</t>
  </si>
  <si>
    <t>The music being described offers a diverse and dynamic listening experience with a pitch range spanning [R1A2N3G4E5] [oc0ta1ve2s3]. It's composed in the captivating and memorable [[K01E12Y23]3 k4ey5] and has a length of [T1M213] seconds. The [te0mp1o2] is very soft and smooth, but it also has a fast [te0mp1o2]. Interestingly, the song's composition does not involve the use of [I1N2S3T4R5U6M7E8N9T0S1], and the [ti0me1 s2ig3na4tu5re6] is atypical [T1I2M3E4_5S6I7G8N9A0T1U2R3E4]. The music is characterized by [E1M2O3T4I5O6N7], making it a unique and compelling piece to listen to.</t>
  </si>
  <si>
    <t>The sound of the song is heavily influenced by the [G1E2N3R4E5] genre, with [I1N2S3T4R5U6M7E8N9T0S1] notably absent.</t>
  </si>
  <si>
    <t>The [ke0y1] used in this music gives it a special emotional quality that enhances its overall character. The music is known for its [E1M2O3T4I5O6N7] and is easily recognizable by its unique and atypical [T1I2M3E4_5S6I7G8N9A0T1U2R3E4]. Despite deviating from the standard [ti0me1 s2ig3na4tu5re6], the song's distinct rhythm and melody still manage to captivate listeners and convey its intended emotional impact. Together, the unconventional [ti0me1 s2ig3na4tu5re6], expressive [ke0y1], and emotional character of the music create a truly unique and memorable listening experience.</t>
  </si>
  <si>
    <t>['T1_2', 'B1_1', 'R1_0', 'I1_0']</t>
  </si>
  <si>
    <t>The song's rhythm is moderate, and there are roughly [[N01U12M23_34B45A56R67S78]8 b9ar0s1] in this song. However, despite its beat, you won't be able to move your feet to this song, as you won't hear any [I1N2S3T4R5U6M7E8N9T0S1] in it.</t>
  </si>
  <si>
    <t>['K1_1', 'P4_1', 'T1_0', 'TS1_o']</t>
  </si>
  <si>
    <t>The use of [[K01E12Y23]3 k4ey5] in this music adds a unique flavor to the overall sound. Despite the song's fast-paced beat, the [R1A2N3G4E5] [oc0ta1ve2] pitch range creates a focused and impactful musical performance. Additionally, the song's [ti0me1 s2ig3na4tu5re6] is atypical, further contributing to its distinctiveness.</t>
  </si>
  <si>
    <t>['K1_1', 'R1_0', 'R3_0', 'I1_0', 'T1_2', 'S4_0', 'B1_1']</t>
  </si>
  <si>
    <t>The [[K01E12Y23]3 k4ey5] in this music provides a powerful and memorable sound, while the song itself is not intended for dancing. With its peaceful beat and arrangement that omits the use of [I1N2S3T4R5U6M7E8N9T0S1], this music is played at a balanced pace, creating a unique composition that deviates from the typical features of [G1E2N3R4E5] style. Spanning [[N01U12M23_34B45A56R67S78]8 b9ar0s1], it captures a distinct and captivating atmosphere.</t>
  </si>
  <si>
    <t>This song has a running time of [T1M213] seconds and consists of [[N01U12M23_34B45A56R67S78]8 b9ar0s1]. The rhythm of the song is relaxed and moderate.</t>
  </si>
  <si>
    <t>['P4_1', 'K1_1', 'TM1_1', 'R3_1', 'I1_0', 'T1_2', 'EM1_1', 'B1_1']</t>
  </si>
  <si>
    <t>The music's limited pitch range of [R1A2N3G4E5] [oc0ta1ve2s3] allows for a greater emphasis on the nuances of tone and phrasing, while its use of [[K01E12Y23]3 k4ey5] creates a distinct atmosphere. With a running time of [T1M213] seconds, this song showcases a rapid [te0mp1o2] and omits any presence of [I1N2S3T4R5U6M7E8N9T0S1]. Additionally, the music's moderate [te0mp1o2] complements its overall character, characterized by [E1M2O3T4I5O6N7], as the song progresses over [[N01U12M23_34B45A56R67S78]8 b9ar0s1].</t>
  </si>
  <si>
    <t>This music has a pitch range within [R1A2N3G4E5] [oc0ta1ve2s3] and is played in [K1E2Y3], which gives it a special emotional quality. The song plays for [T1M213] seconds and has a tranquilizing beat. Its [ti0me1 s2ig3na4tu5re6] is [T1I2M3E4_5S6I7G8N9A0T1U2R3E4] and it features [I1N2S3T4R5U6M7E8N9T0S1]. The sound of the music is heavily influenced by the [G1E2N3R4E5] genre.</t>
  </si>
  <si>
    <t>['TS1_1', 'K1_1', 'B1_1', 'I1_1']</t>
  </si>
  <si>
    <t>This music has a meter of [T1I2M3E4_5S6I7G8N9A0T1U2R3E4], and its use of the [[K01E12Y23]3 k4ey5] creates a distinct atmosphere. The song consists of roughly [[N01U12M23_34B45A56R67S78]8 b9ar0s1] and should feature specific instruments.</t>
  </si>
  <si>
    <t>The pitch range of [R1A2N3G4E5] [oc0ta1ve2s3] adds a distinctive character to the music, emphasizing its emotional depth, while the use of [[K01E12Y23]3 k4ey5] creates a rich and dynamic sonic palette. With a length of [T1M213] seconds, the track unfolds with a gentle and easy rhythm. The music should feature [I1N2S3T4R5U6M7E8N9T0S1], and [T1I2M3E4_5S6I7G8N9A0T1U2R3E4] serves as the meter of the music. Although the song is not a quintessential example of [G1E2N3R4E5] style, it spans [[N01U12M23_34B45A56R67S78]8 b9ar0s1], showcasing its unique composition.</t>
  </si>
  <si>
    <t>This music offers a diverse and dynamic listening experience with a pitch range spanning [R1A2N3G4E5] [oc0ta1ve2s3]. Additionally, the song has a playtime of [T1M213] seconds, providing ample time for listeners to immerse themselves in the intricate melodies and harmonies. Whether enjoyed as background music or as the main focus of a listening session, this song's broad pitch range and lengthy playtime make it an engaging and captivating musical experience.</t>
  </si>
  <si>
    <t>In creating a musical piece, the use of a specific pitch range spanning [R1A2N3G4E5] [oc0ta1ve2s3] can produce a cohesive and unified sound. This is further enhanced by the choice of instruments used to bring the music to life. By carefully selecting the instruments, the composer can imbue the piece with a particular character or mood, which, when combined with the pitch range, contributes to the overall sonic experience. Whether it's the strum of a guitar, the resonance of a piano, or the sharp attack of a snare drum, the careful use of instrumentation can elevate a musical composition to new heights of expression.</t>
  </si>
  <si>
    <t>The [[K01E12Y23]3 k4ey5] in this music is vital as it provides a powerful and memorable sound, while the beat of the song is just right, neither too fast nor too slow. Additionally, the use of [I1N2S3T4R5U6M7E8N9T0S1] is also crucial to the overall sound and feel of the music, contributing significantly to its impact and effectiveness.</t>
  </si>
  <si>
    <t>['P4_1', 'TM1_1', 'I1_1', 'S4_1', 'B1_1']</t>
  </si>
  <si>
    <t>The musical piece utilizes a specific pitch range of [R1A2N3G4E5] [oc0ta1ve2s3], which helps to create a cohesive and unified sound. With a duration of [T1M213] seconds, the track incorporates [I1N2S3T4R5U6M7E8N9T0S1] that contribute to the overall composition. This song is a classic example of the [G1E2N3R4E5] style, spanning [[N01U12M23_34B45A56R67S78]8 b9ar0s1] in its musical arrangement. Together, these elements combine to form a well-crafted piece of music that showcases the beauty and power of [G1E2N3R4E5] music.</t>
  </si>
  <si>
    <t>In this musical piece, a specific pitch range of [R1A2N3G4E5] [oc0ta1ve2s3] is utilized to create a cohesive and unified sound that lasts for [T1M213] seconds. The use of [[K01E12Y23]3 k4ey5] adds a unique flavor to the music, while the electrifying rhythm brings it to life. The music is produced through the use of [I1N2S3T4R5U6M7E8N9T0S1], and follows a [T1I2M3E4_5S6I7G8N9A0T1U2R3E4] meter. Despite its fast [te0mp1o2], this song is not a prime example of the typical [G1E2N3R4E5] style.</t>
  </si>
  <si>
    <t>['P4_1', 'B1_1', 'R3_0', 'S4_1']</t>
  </si>
  <si>
    <t>This song, which is a quintessential example of the [G1E2N3R4E5] genre, features a pitch range of [R1A2N3G4E5] [oc0ta1ve2s3], adding a distinctive character to the music and emphasizing its emotional depth. With a duration of [[N01U12M23_34B45A56R67S78]8 b9ar0s1], the rhythm in the song is also very relaxing and tranquil. Overall, the combination of pitch range, rhythm, and genre make this song a unique and compelling piece of music.</t>
  </si>
  <si>
    <t>It is an upbeat and energetic song with a fast [te0mp1o2], featuring a blend of electronic and acoustic instruments. The melody is catchy and memorable, with a strong emphasis on the chorus. Overall, the track has a positive and uplifting vibe that is sure to get listeners dancing. At [T1M213] seconds in length, it is a perfect choice for radio play or inclusion in a workout playlist.</t>
  </si>
  <si>
    <t>['R3_0', 'TS1_o', 'I1_1', 'I4_1', 'T1_2']</t>
  </si>
  <si>
    <t>The song has a very gentle and calming beat, but what makes it unique is its unconventional [ti0me1 s2ig3na4tu5re6]. To fully appreciate the music, [T1I2M3E4_5S6I7G8N9A0T1U2R3E4] [I1N2S3T4R5U6M7E8N9T0S1] should be included in the arrangement, with the [I1N2S3T4R5U6M7E8N9T0] being the primary instrument for the melody track. The song is played at a moderate speed, allowing listeners to fully immerse themselves in its soothing rhythm.</t>
  </si>
  <si>
    <t>This music is a moderate-speed song that lasts [T1M213] seconds and has a pitch range within [R1A2N3G4E5] [oc0ta1ve2s3].</t>
  </si>
  <si>
    <t>In this song, the music's pitch range is limited to [R1A2N3G4E5] [oc0ta1ve2s3]. This limitation allows for a greater emphasis on the nuances of tone and phrasing. Additionally, you can hear [[N01U12M23_34B45A56R67S78]8 b9ar0s1] in the song, which further showcases the musician's ability to explore these nuances within a set structure. Overall, the music's constrained pitch range and structured composition create an environment where the musician's skill and artistry can shine through.</t>
  </si>
  <si>
    <t>The given sentence is incomplete and doesn't contain any information that can be combined with other sentences to form a paragraph. I would need more context or additional sentences to create a coherent paragraph. Please provide me with more details or information so that I can assist you better.</t>
  </si>
  <si>
    <t>This music conveys a unique and resonant sound with its use of the [[K01E12Y23]3 k4ey5], and its pitch range is within [R1A2N3G4E5] [oc0ta1ve2s3].</t>
  </si>
  <si>
    <t>The pitch range of [R1A2N3G4E5] [oc0ta1ve2s3] adds a distinctive character to the music, emphasizing its emotional depth, while the [[K01E12Y23]3 k4ey5] provides a powerful and memorable sound. Clocking in at [T1M213] seconds, this song captivates with its highly intense rhythm and features a variety of [I1N2S3T4R5U6M7E8N9T0S1]. Set in the [[T01I12M23E34_45S56I67G78N89A90T01U12R23E34]4 t5im6e 7si8gn9at0ur1e2], the music moves at a quick [te0mp1o2], effectively conveying [E1M2O3T4I5O6N7].</t>
  </si>
  <si>
    <t>['P4_1', 'K1_1', 'I1_0', 'S4_1', 'B1_1']</t>
  </si>
  <si>
    <t>The music in this song, which belongs to the [G1E2N3R4E5] genre, conveys a unique and resonant sound by utilizing the compact pitch range of [R1A2N3G4E5] [oc0ta1ve2s3] and the [[K01E12Y23]3 k4ey5]. The focused and impactful musical performance is achieved through these techniques. Interestingly, there are no [I1N2S3T4R5U6M7E8N9T0S1] in the song, and it comprises approximately [[N01U12M23_34B45A56R67S78]8 b9ar0s1], making it a prime example of its genre.</t>
  </si>
  <si>
    <t>['TM1_1', 'R3_2', 'TS1_1', 'T1_0', 'S4_0', 'B1_1']</t>
  </si>
  <si>
    <t>This song has a running time of [T1M213] seconds and features a comfortably moderate rhythm. The meter of the music is [T1I2M3E4_5S6I7G8N9A0T1U2R3E4], allowing it to move swiftly. Despite its swift pace, the song's style deviates from the typical characteristics of the [G1E2N3R4E5] genre. Throughout its progression of [[N01U12M23_34B45A56R67S78]8 b9ar0s1], this music showcases a unique and unconventional approach.</t>
  </si>
  <si>
    <t>The music in [[K01E12Y23]3 k4ey5] with a compact pitch range of [R1A2N3G4E5] [oc0ta1ve2s3] results in a focused and impactful performance that carries a special emotional quality. The track, lasting [T1M213] seconds, features a calm and moderate rhythm and excludes the use of any instruments. The music follows a [T1I2M3E4_5S6I7G8N9A0T1U2R3E4] meter and is played at a quick pace, while being characterized by a distinct [E1M2O3T4I5O6N7].</t>
  </si>
  <si>
    <t>With a pitch range spanning [R1A2N3G4E5] [oc0ta1ve2s3], this music offers a diverse and dynamic listening experience, complemented by its use of [[K01E12Y23]3 k4ey5], creating a rich and dynamic sonic palette. Clocking in at [T1M213] seconds, this song boasts a rapid [te0mp1o2] and a swift pace, while its arrangement intentionally omits the use of [I1N2S3T4R5U6M7E8N9T0S1]. The meter of the music, [T1I2M3E4_5S6I7G8N9A0T1U2R3E4], further contributes to its energetic atmosphere. Above all, this music is imbued with [E1M2O3T4I5O6N7], evoking a powerful and engaging experience for the listener.</t>
  </si>
  <si>
    <t>With a pitch range spanning [R1A2N3G4E5] [oc0ta1ve2s3], this music offers a diverse and dynamic listening experience. It is composed in the [[K01E12Y23]3 k4ey5] and has a length of [T1M213] seconds, with a [te0mp1o2] that falls within the middle range. Interestingly, this song is devoid of [I1N2S3T4R5U6M7E8N9T0S1], and its [ti0me1 s2ig3na4tu5re6] [T1I2M3E4_5S6I7G8N9A0T1U2R3E4] is not commonly used. Despite its unconventional composition, the song is performed slowly and is filled with [E1M2O3T4I5O6N7], making it a unique and emotional listening experience.</t>
  </si>
  <si>
    <t>['K1_1', 'T1_0', 'R3_0', 'S4_0']</t>
  </si>
  <si>
    <t>The [[K01E12Y23]3 k4ey5] in this music provides a powerful and memorable sound, as the music moves swiftly with a calming rhythm. Despite not being typical of the classic [G1E2N3R4E5] sound, this music offers a unique experience that sets it apart from the norm.</t>
  </si>
  <si>
    <t>['K1_1', 'EM1_1', 'R3_1', 'TS1_o']</t>
  </si>
  <si>
    <t>The choice of [[K01E12Y23]3 k4ey5] in this music creates a captivating and memorable experience that is characterized by [E1M2O3T4I5O6N7]. The beat is very energetic, and the song employs an uncommon [ti0me1 s2ig3na4tu5re6 o7f 8[T91I02M13E24_35S46I57G68N79A80T91U02R13E24]3]. Together, these elements contribute to the unique and compelling nature of the music, drawing listeners in with its dynamic sound and rhythmic complexity. Whether enjoyed for its emotional resonance or its technical intricacies, this song offers a rich and engaging musical experience that is sure to leave a lasting impression.</t>
  </si>
  <si>
    <t>['P4_1', 'K1_1', 'TS1_1', 'I4_0', 'T1_2']</t>
  </si>
  <si>
    <t>This music provides a diverse and dynamic listening experience with a pitch range spanning [R1A2N3G4E5] [oc0ta1ve2s3]. Its use of [[K01E12Y23]3 k4ey5] creates a distinct atmosphere, and it is in [T1I2M3E4_5S6I7G8N9A0T1U2R3E4]. The melody track does not incorporate the use of [I1N2S3T4R5U6M7E8N9T0], and the song moves at a moderate pace. Overall, the combination of these elements results in a unique and engaging musical composition.</t>
  </si>
  <si>
    <t>['K1_1', 'TM1_1', 'R3_2', 'I1_0', 'TS1_o', 'T1_0', 'S4_0', 'B1_1']</t>
  </si>
  <si>
    <t>The use of [[K01E12Y23]3 k4ey5] in this music creates a rich and dynamic sonic palette, while the brisk [te0mp1o2] adds to its energetic feel. The song runs for [T1M213] seconds and has roughly [[N01U12M23_34B45A56R67S78]8 b9ar0s1]. Although the [te0mp1o2] is moderate, the [ti0me1 s2ig3na4tu5re6] is out of the ordinary, making the composition unique. Interestingly, this song does not involve the use of [I1N2S3T4R5U6M7E8N9T0S1], and its unconventional sound does not fall squarely within the conventions of the [G1E2N3R4E5] genre. Overall, the combination of unusual elements in this music creates a one-of-a-kind listening experience that is sure to captivate its audience.</t>
  </si>
  <si>
    <t>The use of a specific pitch range of [R1A2N3G4E5] [oc0ta1ve2s3] is an effective technique for creating a cohesive and unified sound throughout a musical piece. By limiting the range of pitches used, the composer can ensure that the various instruments and voices blend together seamlessly, resulting in a harmonious and balanced sound. This approach can also help to create a sense of continuity and coherence within the piece, making it easier for listeners to follow the musical narrative and understand the emotional content of the music. Overall, the careful use of pitch range is an important consideration for any composer or arranger seeking to create a polished and professional musical work.</t>
  </si>
  <si>
    <t>The [[K01E12Y23]3 k4ey5] in this music provides a powerful and memorable sound, while the [[T01I12M23E34_45S56I67G78N89A90T01U12R23E34]4 t5im6e 7si8gn9at0ur1e2] of the song is not commonly used. Together, these elements create a unique and distinctive musical composition that stands out from more typical pieces. The use of an unconventional [ti0me1 s2ig3na4tu5re6] adds complexity and interest to the music, while the choice of [ke0y1] helps to create a specific emotional tone or atmosphere that resonates with listeners. Overall, the combination of these two musical elements demonstrates the creativity and skill of the composer and makes for a compelling listening experience.</t>
  </si>
  <si>
    <t>['TS1_1', 'TM1_1', 'I1_1']</t>
  </si>
  <si>
    <t>The music, enriched by various instruments, has a [ti0me1 s2ig3na4tu5re6 o7f 8[T91I02M13E24_35S46I57G68N79A80T91U02R13E24]3], and the song's length is [T1M213] seconds.</t>
  </si>
  <si>
    <t>The music played at a low [te0mp1o2] is brought to life through the use of instruments, and the addition of the [[K01E12Y23]3 k4ey5] adds a unique flavor to it.</t>
  </si>
  <si>
    <t>['P4_1', 'K1_1', 'TM1_1', 'R3_0', 'I1_1', 'TS1_1', 'T1_1', 'EM1_1', 'B1_1']</t>
  </si>
  <si>
    <t>The musical performance of this song is both focused and impactful due to its compact pitch range of [R1A2N3G4E5] [oc0ta1ve2s3]. The use of the [[K01E12Y23]3 k4ey5] creates a rich and dynamic sonic palette, while the soft and smooth rhythm of the song, played at a relaxed [te0mp1o2], further enriches the music. The addition of [I1N2S3T4R5U6M7E8N9T0S1] adds depth to the overall sound, which is characterized by a [ti0me1 s2ig3na4tu5re6 o7f 8[T91I02M13E24_35S46I57G68N79A80T91U02R13E24]3] and covers [[N01U12M23_34B45A56R67S78]8 b9ar0s1]. With a playtime of [T1M213] seconds, this music conveys [E1M2O3T4I5O6N7], providing listeners with a truly immersive experience.</t>
  </si>
  <si>
    <t>['K1_1', 'S4_0', 'TS1_1']</t>
  </si>
  <si>
    <t>This music's use of the [[K01E12Y23]3 k4ey5] creates a distinct atmosphere, but it does not embody the essence of the [G1E2N3R4E5] genre. Additionally, the music has a [ti0me1 s2ig3na4tu5re6 o7f 8[T91I02M13E24_35S46I57G68N79A80T91U02R13E24]3]. Despite its unique atmospheric quality, the music does not fully align with the characteristics commonly associated with the [G1E2N3R4E5] genre. Nonetheless, its choice of [ke0y1] contributes to the overall mood, while the [ti0me1 s2ig3na4tu5re6] provides a rhythmic foundation for the composition.</t>
  </si>
  <si>
    <t>The compact pitch range of [R1A2N3G4E5] [oc0ta1ve2s3], combined with the [T1M213]-second duration of the song, results in a focused and impactful musical performance.</t>
  </si>
  <si>
    <t>This music is a prime example of [G1E2N3R4E5] style, featuring a diverse and dynamic listening experience with a pitch range spanning [R1A2N3G4E5] [oc0ta1ve2s3]. The captivating and memorable experience is further enhanced by the choice of [[K01E12Y23]3 k4ey5]. The song lasts [T1M213] seconds and is performed at a moderate speed, with a very fast-paced [te0mp1o2]. The use of [I1N2S3T4R5U6M7E8N9T0S1] is vital to the music, and it is composed in [T1I2M3E4_5S6I7G8N9A0T1U2R3E4] meter. Overall, this music is a must-listen for anyone looking for a unique and engaging musical experience.</t>
  </si>
  <si>
    <t>['P4_1', 'TM1_1', 'TS1_1', 'T1_0', 'EM1_1']</t>
  </si>
  <si>
    <t>The music's limited pitch range of [R1A2N3G4E5] [oc0ta1ve2s3] allows for a greater emphasis on the nuances of tone and phrasing in this [T1M213]-second-long song, where [T1I2M3E4_5S6I7G8N9A0T1U2R3E4] serves as the meter. Performed quickly, the music radiates [E1M2O3T4I5O6N7].</t>
  </si>
  <si>
    <t>The music in question offers a unique and memorable listening experience with its pitch range of [R1A2N3G4E5] [oc0ta1ve2s3]. It employs the [[K01E12Y23]3 k4ey5], creating a rich and dynamic sonic palette that is unmistakably [G1E2N3R4E5] in character. The track lasts for [T1M213] seconds and has a fast rhythm with a [te0mp1o2] in the middle range. Deliberately excluding [I1N2S3T4R5U6M7E8N9T0S1], the music is based on a [[T01I12M23E34_45S56I67G78N89A90T01U12R23E34]4 t5im6e 7si8gn9at0ur1e2], all of which contribute to its distinctive sound.</t>
  </si>
  <si>
    <t>['EM1_1', 'K1_1', 'TM1_1', 'I1_0']</t>
  </si>
  <si>
    <t>This music conveys a strong emotion that is enhanced by the unique flavor added by its [ke0y1]. The song's duration is [T1M213] seconds, and it is interesting to note that its composition does not involve the use of any instruments.</t>
  </si>
  <si>
    <t>The duration of the track is [T1M213] seconds.</t>
  </si>
  <si>
    <t>This song provides a unique and memorable listening experience with its pitch range of [R1A2N3G4E5] [oc0ta1ve2s3]. Additionally, the rhythm in the music is incredibly stimulating, adding to the overall appeal of the composition. Together, these elements make for a captivating and enjoyable listening experience that is sure to leave a lasting impression.</t>
  </si>
  <si>
    <t>['P4_1', 'K1_1', 'R3_0', 'TS1_1', 'I1_0']</t>
  </si>
  <si>
    <t>The specific pitch range of [R1A2N3G4E5] [oc0ta1ve2s3] used in this musical piece creates a cohesive and unified sound. The use of [[K01E12Y23]3 k4ey5] adds to the unique and resonant quality of the music. The rhythm is very tranquil and the [ti0me1 s2ig3na4tu5re6] is [T1I2M3E4_5S6I7G8N9A0T1U2R3E4]. [I1N2S3T4R5U6M7E8N9T0S1] are not included in the instrumentation for this song. Together, these elements result in a distinct and unified musical composition.</t>
  </si>
  <si>
    <t>The musical piece showcases a pitch range within [R1A2N3G4E5] [oc0ta1ve2s3] and uses the [[K01E12Y23]3 k4ey5] to convey a unique and resonant sound. With a duration of [T1M213] seconds, the rhythm of the song is very tranquil and employs [I1N2S3T4R5U6M7E8N9T0S1] in its musical performance. The music features a [T1I2M3E4_5S6I7G8N9A0T1U2R3E4] meter and a moderate pace, while radiating [E1M2O3T4I5O6N7]. Overall, this musical composition presents an impressive display of pitch range, rhythmic tranquility, and emotional expression.</t>
  </si>
  <si>
    <t>This music offers a diverse and dynamic listening experience with a pitch range spanning [R1A2N3G4E5] [oc0ta1ve2s3] and a captivating choice of [[K01E12Y23]3 k4ey5]. Despite being a [T1M213]-second song, its laid-back [te0mp1o2] and atypical [[T01I12M23E34_45S56I67G78N89A90T01U12R23E34]4 t5im6e 7si8gn9at0ur1e2] make it a memorable experience. Interestingly, the arrangement of this music omits the use of [I1N2S3T4R5U6M7E8N9T0S1], and its [[N01U12M23_34B45A56R67S78]8 b9ar0s1] contribute to its unique character. While not a true representation of the typical [G1E2N3R4E5] genre, this music offers a fresh take on the style and showcases the artist's creativity and versatility.</t>
  </si>
  <si>
    <t>This music has a unique and resonant sound due to its use of [[K01E12Y23]3 k4ey5] and limited pitch range of [R1A2N3G4E5] [oc0ta1ve2s3], which allows for a greater emphasis on the nuances of tone and phrasing. The song has a very powerful and driving beat, enriched by the use of [I1N2S3T4R5U6M7E8N9T0S1], and is played at a high [te0mp1o2]. Additionally, this song deviates from the norm in terms of its [ti0me1 s2ig3na4tu5re6], which is [T1I2M3E4_5S6I7G8N9A0T1U2R3E4], and its style is not reflective of the usual features of the [G1E2N3R4E5] genre. Overall, this music offers a distinct and captivating listening experience that stands out from traditional expectations.</t>
  </si>
  <si>
    <t>Despite the absence of [I1N2S3T4R5U6M7E8N9T0S1], the rhythm in this song is very calming.</t>
  </si>
  <si>
    <t>With a pitch range spanning [R1A2N3G4E5] [oc0ta1ve2s3], this music offers a diverse and dynamic listening experience, while the [[K01E12Y23]3 k4ey5] gives it a special emotional quality. The song has a playtime of [T1M213] seconds and features a tranquil rhythm. [I1N2S3T4R5U6M7E8N9T0S1] are included in the music, contributing to its unique sound. Additionally, its [ti0me1 s2ig3na4tu5re6] is out of the ordinary, [T1I2M3E4_5S6I7G8N9A0T1U2R3E4], adding to its distinctiveness. Moving swiftly, this music is imbued with [E1M2O3T4I5O6N7].</t>
  </si>
  <si>
    <t>['T1_2', 'K1_1', 'B1_1', 'R3_0']</t>
  </si>
  <si>
    <t>This music moves at a balanced rate, and the [[K01E12Y23]3 k4ey5] gives it a special emotional quality. There are [[N01U12M23_34B45A56R67S78]8 b9ar0s1] throughout the song, while the rhythm remains easy-going.</t>
  </si>
  <si>
    <t>['P4_1', 'TM1_1', 'R3_1', 'TS1_o', 'S4_0']</t>
  </si>
  <si>
    <t>The song, with a pitch range within [R1A2N3G4E5] [oc0ta1ve2s3], lasts [T1M213] seconds. It features a forceful beat and utilizes an unusual [[T01I12M23E34_45S56I67G78N89A90T01U12R23E34]4 t5im6e 7si8gn9at0ur1e2]. Furthermore, it stands out from the typical [G1E2N3R4E5] sound, offering a unique musical experience.</t>
  </si>
  <si>
    <t>The choice of [[K01E12Y23]3 k4ey5] in this music creates a captivating and memorable experience for the listener. The composition consists of [[N01U12M23_34B45A56R67S78]8 b9ar0s1], and the performance utilizes [I1N2S3T4R5U6M7E8N9T0S1], further enhancing the musical experience.</t>
  </si>
  <si>
    <t>The compact pitch range of [R1A2N3G4E5] [oc0ta1ve2s3], along with the [[K01E12Y23]3 k4ey5], results in a focused and impactful musical performance that provides a powerful and memorable sound. Despite its short playtime of [T1M213] seconds, the [te0mp1o2] in this song is very rapid, and you won't find any [I1N2S3T4R5U6M7E8N9T0S1] in it. The meter of the music is [T1I2M3E4_5S6I7G8N9A0T1U2R3E4], and the song's beat is balanced. The music radiates [E1M2O3T4I5O6N7], making it a unique and captivating musical experience.</t>
  </si>
  <si>
    <t>['P4_1', 'K1_1', 'TM1_1', 'EM1_1', 'B1_1']</t>
  </si>
  <si>
    <t>This song has a limited pitch range of [R1A2N3G4E5] [oc0ta1ve2s3], which allows for a greater emphasis on the nuances of tone and phrasing. The [[K01E12Y23]3 k4ey5] in which it is composed gives it a special emotional quality that contributes to its overall impact. The song lasts for [T1M213] seconds and is comprised of [[N01U12M23_34B45A56R67S78]8 b9ar0s1]. The music projects a strong sense of [E1M2O3T4I5O6N7], which is amplified by the expressive possibilities created by the limited pitch range and the emotional quality of the [ke0y1].</t>
  </si>
  <si>
    <t>The musical piece is a beautiful composition that showcases a pitch range within [R1A2N3G4E5] [oc0ta1ve2s3] and is composed in the [[K01E12Y23]3 k4ey5]. Running for [T1M213] seconds, the song has a gentle and calming beat, and its sound is achieved through the use of [I1N2S3T4R5U6M7E8N9T0S1]. The music is based on a [[T01I12M23E34_45S56I67G78N89A90T01U12R23E34]4 t5im6e 7si8gn9at0ur1e2] and moves slowly, evoking a strong sense of [E1M2O3T4I5O6N7]. Altogether, this musical piece is a stunning example of artistry, craftsmanship, and emotion.</t>
  </si>
  <si>
    <t>The use of a specific pitch range of [R1A2N3G4E5] [oc0ta1ve2s3] creates a cohesive and unified sound throughout the musical piece, while its use of [[K01E12Y23]3 k4ey5] conveys a unique and resonant sound. The song plays for [T1M213] seconds and features a soothing and peaceful [te0mp1o2]. [I1N2S3T4R5U6M7E8N9T0S1] are not included in this song, and it utilizes the [[T01I12M23E34_45S56I67G78N89A90T01U12R23E34]4 t5im6e 7si8gn9at0ur1e2]. Moving slowly, the music effectively expresses [E1M2O3T4I5O6N7].</t>
  </si>
  <si>
    <t>The music being played is characterized by a high [te0mp1o2] and follows a [T1I2M3E4_5S6I7G8N9A0T1U2R3E4] meter. This combination of musical elements contributes to the overall feel and rhythm of the piece, creating a sense of energy and movement that propels the listener forward. Whether it's a lively dance tune or an upbeat pop song, music played at a fast [te0mp1o2] with a clear and consistent [ti0me1 s2ig3na4tu5re6] can be both exhilarating and invigorating to hear.</t>
  </si>
  <si>
    <t>['P4_1', 'K1_1', 'TM1_1', 'TS1_o', 'T1_1', 'EM1_1']</t>
  </si>
  <si>
    <t>The music has a distinctive character due to its pitch range, spanning [R1A2N3G4E5] [oc0ta1ve2s3], which emphasizes its emotional depth. Furthermore, its choice of [[K01E12Y23]3 k4ey5] adds to the captivating and memorable experience. Although the track is [T1M213] seconds long, its [ti0me1 s2ig3na4tu5re6] [T1I2M3E4_5S6I7G8N9A0T1U2R3E4] is not commonly used, and the slow-paced beat helps convey [E1M2O3T4I5O6N7] through the music.</t>
  </si>
  <si>
    <t>With a pitch range spanning [R1A2N3G4E5] [oc0ta1ve2s3], the music offers a diverse and dynamic listening experience, despite being played at a leisurely pace. The music effectively projects [E1M2O3T4I5O6N7], capturing the listener's attention and imagination for the entire [T1M213]-second duration of the track.</t>
  </si>
  <si>
    <t>['TS1_o', 'P4_1', 'R3_1', 'I1_0']</t>
  </si>
  <si>
    <t>The [ti0me1 s2ig3na4tu5re6] used in this song is not ordinary, and the specific pitch range of [R1A2N3G4E5] [oc0ta1ve2s3] creates a cohesive and unified sound throughout the musical piece. Despite the absence of [I1N2S3T4R5U6M7E8N9T0S1], this song has an exceptionally energetic beat. Together, these musical elements produce a unique and captivating sound that distinguishes this song from others in its genre.</t>
  </si>
  <si>
    <t>The song conveys a unique and resonant sound with its use of [[K01E12Y23]3 k4ey5] and has a slow [te0mp1o2].</t>
  </si>
  <si>
    <t>['P4_1', 'K1_1', 'TM1_1', 'R3_0', 'I1_1', 'TS1_o', 'T1_0', 'S4_0', 'B1_1']</t>
  </si>
  <si>
    <t>The music's limited pitch range of [R1A2N3G4E5] [oc0ta1ve2s3] allows for a greater emphasis on the nuances of tone and phrasing, and it is composed in the [[K01E12Y23]3 k4ey5] with a length of [T1M213] seconds. [I1N2S3T4R5U6M7E8N9T0S1] are utilized in the musical performance, which features a relaxing and tranquil rhythm. Although the [ti0me1 s2ig3na4tu5re6] of this song is not regular, the [te0mp1o2] is fast and the music is not typical of the classic [G1E2N3R4E5] sound. Overall, this piece consists of [[N01U12M23_34B45A56R67S78]8 b9ar0s1] and showcases a unique blend of musical elements.</t>
  </si>
  <si>
    <t>['TM1_1', 'R3_2', 'TS1_o', 'I1_0', 'T1_1', 'EM1_1']</t>
  </si>
  <si>
    <t>This track runs for [T1M213] seconds and has a moderate and enjoyable [te0mp1o2], despite its uncommon [ti0me1 s2ig3na4tu5re6]. [I1N2S3T4R5U6M7E8N9T0S1] are not included in the instrumentation, contributing to the song's slow pace. Despite this, the music effectively expresses [E1M2O3T4I5O6N7].</t>
  </si>
  <si>
    <t>['T1_2', 'K1_1', 'I1_1']</t>
  </si>
  <si>
    <t>The song, which moves at a moderate speed, features the [[K01E12Y23]3 k4ey5] to provide a powerful and memorable sound. The use of [I1N2S3T4R5U6M7E8N9T0S1] is also vital to the music, contributing to its overall impact and tone. Together, these elements create a dynamic and engaging musical experience for the listener.</t>
  </si>
  <si>
    <t>['P4_1', 'K1_1', 'R3_0', 'TS1_o', 'I1_1']</t>
  </si>
  <si>
    <t>This music's pitch range is within [R1A2N3G4E5] [oc0ta1ve2s3] and its use of [[K01E12Y23]3 k4ey5] creates a distinct atmosphere. The [te0mp1o2] is very soothing and peaceful, while the chosen [ti0me1 s2ig3na4tu5re6] for this song is not ordinary, being [T1I2M3E4_5S6I7G8N9A0T1U2R3E4]. The musical performance employs [I1N2S3T4R5U6M7E8N9T0S1], which all contribute to the unique sound and feel of the piece. Overall, this composition showcases an impressive range of musical elements that work together to create a memorable listening experience.</t>
  </si>
  <si>
    <t>['TM1_1', 'R3_0', 'TS1_o', 'I1_1', 'T1_2', 'EM1_1', 'B1_1']</t>
  </si>
  <si>
    <t>This song is [T1M213] seconds long and features a calming rhythm with an unusual [ti0me1 s2ig3na4tu5re6]. [I1N2S3T4R5U6M7E8N9T0S1] are utilized in the musical performance, with a moderate [te0mp1o2] and [[N01U12M23_34B45A56R67S78]8 b9ar0s1] in total. The music is filled with [E1M2O3T4I5O6N7], creating a unique and powerful listening experience.</t>
  </si>
  <si>
    <t>['K1_1', 'TM1_1', 'R3_1', 'TS1_1', 'I1_0', 'T1_0']</t>
  </si>
  <si>
    <t>The [ke0y1] gives this music a special emotional quality, while the length of the track is [T1M213] seconds. The rhythm in this song is highly vigorous, and the meter of the music is [T1I2M3E4_5S6I7G8N9A0T1U2R3E4]. Additionally, this song's composition does not involve the use of [I1N2S3T4R5U6M7E8N9T0S1], and it moves at a fast rate.</t>
  </si>
  <si>
    <t>The musical piece showcases a pitch range within [R1A2N3G4E5] [oc0ta1ve2s3], and the [[K01E12Y23]3 k4ey5] adds a unique flavor to this music. The song plays for [T1M213] seconds, with a moderate and easy-to-follow beat. It does not feature [I1N2S3T4R5U6M7E8N9T0S1], and its [ti0me1 s2ig3na4tu5re6] is unconventional, being [T1I2M3E4_5S6I7G8N9A0T1U2R3E4]. The [te0mp1o2] of this slow-paced song falls into the category of [G1E2N3R4E5] music, spanning [[N01U12M23_34B45A56R67S78]8 b9ar0s1].</t>
  </si>
  <si>
    <t>This song offers a unique and memorable listening experience with its pitch range of [R1A2N3G4E5] [oc0ta1ve2s3]. Notably, there are no [I1N2S3T4R5U6M7E8N9T0S1] featured in the music, which adds to its distinctive sound. Whether you're a music enthusiast or simply looking for something new and different to listen to, this song is sure to captivate your attention with its unconventional approach to composition. So sit back, relax, and enjoy the one-of-a-kind soundscape that this song has to offer.</t>
  </si>
  <si>
    <t>['P4_1', 'R3_0', 'I1_1', 'T1_1', 'S4_0']</t>
  </si>
  <si>
    <t>In order to create a cohesive and unified sound throughout the musical piece, a specific pitch range of [R1A2N3G4E5] [oc0ta1ve2s3] is utilized. Additionally, the beat in the song is designed to be very lulling, and it should feature [I1N2S3T4R5U6M7E8N9T0S1] to further enhance its unique sound. The song is performed slowly, deviating from the fast-paced nature of classic [G1E2N3R4E5] style and carving out its own distinct style and identity.</t>
  </si>
  <si>
    <t>The [G1E2N3R4E5] song moves at a rapid rate, with a length of [T1M213] seconds. However, this track is not representative of the usual sound associated with this genre.</t>
  </si>
  <si>
    <t>The music, which features a [T1I2M3E4_5S6I7G8N9A0T1U2R3E4] meter, benefits from the compact pitch range of [R1A2N3G4E5] [oc0ta1ve2s3], resulting in a focused and impactful musical performance. By limiting the range of notes used, the performer is able to emphasize specific pitches and create a more intentional and deliberate sound, which can be especially effective in music with a strong sense of rhythm and meter. Additionally, the compact pitch range can create a sense of unity and coherence throughout the piece, allowing the listener to more easily follow and appreciate the musical ideas being expressed.</t>
  </si>
  <si>
    <t>The compact pitch range of [R1A2N3G4E5] [oc0ta1ve2s3] can contribute significantly to the impact and focus of a musical performance. By limiting the range of notes used, the performer can create a more cohesive and powerful musical statement. This approach can be especially effective in certain genres, such as blues or rock, where the use of a limited pitch range can help create a distinctive and recognizable sound. Additionally, a focused pitch range can help to highlight the performer's technical abilities and musicality, as they are required to make the most of the available notes and create a compelling performance within those constraints.</t>
  </si>
  <si>
    <t>The melody in this song is driven by the sound of [I1N2S3T4R5U6M7E8N9T0], and its structure follows [[N01U12M23_34B45A56R67S78]8 b9ar0s1]. Notably, [I1N2S3T4R5U6M7E8N9T0S1] are not featured in the composition.</t>
  </si>
  <si>
    <t>['I4_0', 'K1_1', 'B1_1', 'I1_0']</t>
  </si>
  <si>
    <t>The melody track in this music does not rely on the use of a specific instrument. Instead, it conveys a unique and resonant sound through its use of the [[K01E12Y23]3 k4ey5]. The song is composed of a total of [[N01U12M23_34B45A56R67S78]8 b9ar0s1]. Interestingly, the deliberate exclusion of certain instruments in this piece has resulted in a distinct and intentional sound.</t>
  </si>
  <si>
    <t>['P4_1', 'K1_1', 'I1_1', 'T1_1', 'EM1_1']</t>
  </si>
  <si>
    <t>The musical piece features a distinct pitch range spanning [R1A2N3G4E5] [oc0ta1ve2s3] and is played at a slow [te0mp1o2]. Its use of the [[K01E12Y23]3 k4ey5] creates a particular atmosphere, while the instrumentation gives the music its unique sound. Overall, the piece evokes [E1M2O3T4I5O6N7] in nature, creating a powerful emotional experience for the listener.</t>
  </si>
  <si>
    <t>['P4_1', 'R3_2', 'TS1_1', 'S4_1', 'B1_1']</t>
  </si>
  <si>
    <t>The music's limited pitch range of [R1A2N3G4E5] [oc0ta1ve2s3] allows for a greater emphasis on the nuances of tone and phrasing, while the [te0mp1o2] of this song falls within the middle range. Its [ti0me1 s2ig3na4tu5re6] is [T1I2M3E4_5S6I7G8N9A0T1U2R3E4], and the song's sound is steeped in the conventions of [G1E2N3R4E5] style. Comprised of [[N01U12M23_34B45A56R67S78]8 b9ar0s1], the music encapsulates a unique blend of limited pitch range, precise [te0mp1o2], distinct [ti0me1 s2ig3na4tu5re6], and the rich stylistic elements of its genre.</t>
  </si>
  <si>
    <t>['P4_1', 'K1_1', 'R3_0', 'TS1_1', 'I1_0', 'T1_0', 'S4_0']</t>
  </si>
  <si>
    <t>This song has a very peaceful beat and moves swiftly with a limited pitch range of [R1A2N3G4E5] [oc0ta1ve2s3], allowing for a greater emphasis on the nuances of tone and phrasing. Its use of [[K01E12Y23]3 k4ey5] creates a rich and dynamic sonic palette. The meter of the music is [T1I2M3E4_5S6I7G8N9A0T1U2R3E4], and the arrangement of this song has omitted the use of [I1N2S3T4R5U6M7E8N9T0S1]. However, despite its unique characteristics, this music does not embody the essence of [G1E2N3R4E5] genre.</t>
  </si>
  <si>
    <t>The song is characterized by its atypical [ti0me1 s2ig3na4tu5re6], and it progresses through [[N01U12M23_34B45A56R67S78]8 b9ar0s1]. Despite the unconventional [ti0me1 s2ig3na4tu5re6], the song maintains a steady and consistent flow throughout its [[N01U12M23_34B45A56R67S78]8 b9ar0s1]. The unique rhythm of the song adds to its overall appeal and showcases the creativity of the composer or musicians behind it. Whether intentionally or not, the departure from a more traditional [ti0me1 s2ig3na4tu5re6] gives the song a distinctive and memorable quality that sets it apart from other music in its genre.</t>
  </si>
  <si>
    <t>The beat of this song is not only catchy but also extremely strong, which is enhanced by the specific [ti0me1 s2ig3na4tu5re6] used in the music. The TIME_SIGNATURE of the song further reinforces the rhythm, making it more prominent and memorable to the listener. Together, the combination of a strong beat and a well-chosen [ti0me1 s2ig3na4tu5re6] can make a song more appealing and engaging, capturing the attention of the audience and leaving a lasting impression.</t>
  </si>
  <si>
    <t>This song features an uncommon [ti0me1 s2ig3na4tu5re6], and its pitch range is within [R1A2N3G4E5] [oc0ta1ve2s3]. Additionally, the arrangement of the song has deliberately omitted the use of [I1N2S3T4R5U6M7E8N9T0S1].</t>
  </si>
  <si>
    <t>The song moves at a rapid rate with the music following a [T1I2M3E4_5S6I7G8N9A0T1U2R3E4] meter. The quick pace and consistent [ti0me1 s2ig3na4tu5re6] contribute to the overall energy and momentum of the piece, driving it forward and creating a sense of urgency or excitement. Depending on the specific [ti0me1 s2ig3na4tu5re6] used, the music may have a different feel or rhythm, but regardless, the combination of a fast [te0mp1o2] and consistent meter gives the song a sense of cohesion and propels it towards its conclusion.</t>
  </si>
  <si>
    <t>It has a lively beat that makes it perfect for dancing. The rhythm is infectious and gets people moving. When this music comes on, it's hard to resist tapping your feet or swaying to the beat. Its fast [te0mp1o2] and energetic feel make it a popular choice for parties and clubs. Overall, this music is a great way to get people up and moving, and it's sure to create a fun and lively atmosphere wherever it's played.</t>
  </si>
  <si>
    <t>The focused and impactful musical performance of this song is a result of its compact pitch range of [R1A2N3G4E5] [oc0ta1ve2s3]. The powerful and memorable sound of the music is enhanced by the use of the [[K01E12Y23]3 k4ey5]. Running for [T1M213] seconds, the song maintains a moderate and consistent rhythm that is best complemented by [I1N2S3T4R5U6M7E8N9T0S1]. The [ti0me1 s2ig3na4tu5re6] employed in this piece is not typical, as it utilizes [T1I2M3E4_5S6I7G8N9A0T1U2R3E4]. Played at a leisurely pace, the music evokes a [E1M2O3T4I5O6N7] emotion with its unique composition.</t>
  </si>
  <si>
    <t>['P4_1', 'T1_0', 'TM1_1']</t>
  </si>
  <si>
    <t>This musical piece is a quick-paced song that showcases a pitch range within [R1A2N3G4E5] [oc0ta1ve2s3] and has a total duration of [T1M213] seconds. The combination of the wide pitch range and quick [te0mp1o2] creates an energetic and lively vibe throughout the track, making it a great choice for those looking for an upbeat and dynamic musical experience.</t>
  </si>
  <si>
    <t>The musical piece is a remarkable composition that embodies the essence of classic [G1E2N3R4E5] music. It showcases a pitch range spanning [R1A2N3G4E5] [oc0ta1ve2s3] and is composed in the [[K01E12Y23]3 k4ey5]. The song has an exceptionally energetic beat that is quick-paced, with [T1M213] seconds of pure musical delight. It is devoid of [I1N2S3T4R5U6M7E8N9T0S1], allowing the pure sound of the melody to shine through. The song features a [ti0me1 s2ig3na4tu5re6] that is not commonly found, adding an extra layer of complexity to the composition. In total, [[N01U12M23_34B45A56R67S78]8 b9ar0s1] make up this masterpiece, which is sure to delight and inspire any lover of music.</t>
  </si>
  <si>
    <t>['EM1_1', 'B1_1', 'I1_1']</t>
  </si>
  <si>
    <t>The music with [[N01U12M23_34B45A56R67S78]8 b9ar0s1] in total conveys [E1M2O3T4I5O6N7] and [I1N2S3T4R5U6M7E8N9T0S1] play an important role in it. The emotional impact of the music is shaped by the instruments that are used in the composition. Each instrument has its unique sound and contributes to the overall texture of the music, creating a specific mood and atmosphere. Whether it is the haunting melody of a violin or the rhythmic beat of a drum, each instrument adds depth and complexity to the music, enhancing its emotional impact on the listener.</t>
  </si>
  <si>
    <t>['S4_0', 'R3_2', 'I1_1']</t>
  </si>
  <si>
    <t>The [G1E2N3R4E5] music that I'm listening to does not conform entirely to the usual conventions of the genre's sound. However, I find that the rhythm of this particular song is just right, not too fast nor too slow, and it keeps me engaged throughout. Moreover, the use of [I1N2S3T4R5U6M7E8N9T0S1] is essential to the overall sound and experience of the music, contributing significantly to its unique character and appeal.</t>
  </si>
  <si>
    <t>['P4_1', 'R3_2', 'TS1_o', 'I1_1', 'B1_1']</t>
  </si>
  <si>
    <t>This song utilizes [I1N2S3T4R5U6M7E8N9T0S1] in its musical performance, and its pitch range is within [R1A2N3G4E5] [oc0ta1ve2s3]. It also has a consistent and moderate beat, but its [ti0me1 s2ig3na4tu5re6] is atypical, featuring [T1I2M3E4_5S6I7G8N9A0T1U2R3E4] instead. The song's structure follows [[N01U12M23_34B45A56R67S78]8 b9ar0s1].</t>
  </si>
  <si>
    <t>This music's pitch range of [R1A2N3G4E5] [oc0ta1ve2s3] offers a unique and memorable listening experience. The expansive range allows for a greater variety of notes and melodies, creating a dynamic and engaging sound that can capture the listener's attention. Additionally, the use of a wider pitch range can convey a greater range of emotions, from the highest highs to the lowest lows, adding depth and complexity to the music. Overall, the expanded pitch range of this music creates a distinct and enjoyable listening experience that stands out from other musical works.</t>
  </si>
  <si>
    <t>The music is characterized by a [E1M2O3T4I5O6N7] feeling and is based on a [[T01I12M23E34_45S56I67G78N89A90T01U12R23E34]4 t5im6e 7si8gn9at0ur1e2]. The emotional quality of the music and its rhythmic structure, as represented by the [ti0me1 s2ig3na4tu5re6], work together to create a unique musical experience for the listener. The [ti0me1 s2ig3na4tu5re6] indicates the number of beats in each measure and helps to establish the underlying pulse of the music, while the emotional tone sets the mood and creates an expressive and meaningful musical message. Together, these elements contribute to the rich and complex nature of the music, making it a powerful form of artistic expression.</t>
  </si>
  <si>
    <t>The composition of this song is unique in that it does not involve the use of any instruments. Despite this, the rhythm of the song is still captivating, neither too fast nor too slow. The combination of the absence of instruments and the perfect rhythm creates a distinctive listening experience for the audience.</t>
  </si>
  <si>
    <t>The use of a specific pitch range of [R1A2N3G4E5] [oc0ta1ve2s3] creates a cohesive and unified sound throughout the musical piece, while the choice of [[K01E12Y23]3 k4ey5] results in a captivating and memorable experience. Running for [T1M213] seconds, this track's lulling beat is accompanied by [I1N2S3T4R5U6M7E8N9T0S1], which should be included in the music. With a [T1I2M3E4_5S6I7G8N9A0T1U2R3E4] meter, the song's pace is slow, evoking [E1M2O3T4I5O6N7] in nature.</t>
  </si>
  <si>
    <t>['K1_1', 'TM1_1', 'R3_1', 'TS1_o', 'EM1_1', 'B1_1']</t>
  </si>
  <si>
    <t>This music's use of [[K01E12Y23]3 k4ey5] creates a rich and dynamic sonic palette, as the track runs for [T1M213] seconds. The rhythm in this song is very dynamic, and it does not conform to a common [ti0me1 s2ig3na4tu5re6 o7f 8[T91I02M13E24_35S46I57G68N79A80T91U02R13E24]3]. The music is imbued with [E1M2O3T4I5O6N7], and you can hear [[N01U12M23_34B45A56R67S78]8 b9ar0s1] in this song.</t>
  </si>
  <si>
    <t>This song offers a unique and memorable listening experience with its pitch range of [R1A2N3G4E5] [oc0ta1ve2s3] and captivating choice of [K1E2Y3]. With a running time of [T1M213] seconds, it maintains an exceptionally energetic beat throughout. The arrangement cleverly omits the use of [I1N2S3T4R5U6M7E8N9T0S1], resulting in a distinct sound. Adding to its uniqueness, the song features a less commonly used [[T01I12M23E34_45S56I67G78N89A90T01U12R23E34]4 t5im6e 7si8gn9at0ur1e2] and is performed slowly, showcasing its quintessential [G1E2N3R4E5] sound.</t>
  </si>
  <si>
    <t>This music offers a unique and memorable listening experience with its pitch range of [R1A2N3G4E5] [oc0ta1ve2s3]. The choice of [[K01E12Y23]3 k4ey5] results in a captivating and memorable experience, while the [T1M213]-second length of the track ensures a complete musical journey. With a mellow rhythm and the absence of [I1N2S3T4R5U6M7E8N9T0S1], this song creates a distinct atmosphere. Its [ti0me1 s2ig3na4tu5re6 o7f 8[T91I02M13E24_35S46I57G68N79A80T91U02R13E24]3], which deviates from the norm, adds an intriguing element. Played at a moderate speed, the music evokes a [E1M2O3T4I5O6N7] feeling, leaving a lasting impression.</t>
  </si>
  <si>
    <t>The musical performance of this song is both focused and impactful due to its compact pitch range, spanning [R1A2N3G4E5] [oc0ta1ve2s3]. Its choice of [[K01E12Y23]3 k4ey5] enhances the experience, making it captivating and memorable. Lasting [T1M213] seconds, the song boasts a steady and moderate rhythm, and [I1N2S3T4R5U6M7E8N9T0S1] are notably absent. Additionally, this song features a [ti0me1 s2ig3na4tu5re6] that is not commonly found, [T1I2M3E4_5S6I7G8N9A0T1U2R3E4], further contributing to its unique qualities. The moderate [te0mp1o2] of the music, combined with its [E1M2O3T4I5O6N7] feeling, makes for a truly distinctive listening experience.</t>
  </si>
  <si>
    <t>The music in [[K01E12Y23]3 k4ey5], played with a compact pitch range of [R1A2N3G4E5] [oc0ta1ve2s3], creates a focused and impactful musical performance that conveys a unique and resonant sound. This song, with a leisurely pace and a gentle and easy rhythm, plays for [T1M213] seconds and employs a non-standard [ti0me1 s2ig3na4tu5re6 o7f 8[T91I02M13E24_35S46I57G68N79A80T91U02R13E24]3]. Interestingly, the arrangement of this song omits the use of [I1N2S3T4R5U6M7E8N9T0S1], which adds to the uniqueness of its sound. Overall, the music radiates [E1M2O3T4I5O6N7] and leaves a lasting impression on the listener.</t>
  </si>
  <si>
    <t>['P4_1', 'EM1_1', 'R3_0', 'TS1_o']</t>
  </si>
  <si>
    <t>The music's limited pitch range of [R1A2N3G4E5] [oc0ta1ve2s3] allows for a greater emphasis on the nuances of tone and phrasing, making it [E1M2O3T4I5O6N7] in nature. Additionally, the rhythm in this song is very relaxing and tranquil, while also incorporating an uncommon [ti0me1 s2ig3na4tu5re6 o7f 8[T91I02M13E24_35S46I57G68N79A80T91U02R13E24]3].</t>
  </si>
  <si>
    <t>['P4_1', 'K1_1', 'TM1_1', 'I1_0', 'T1_1', 'B1_1']</t>
  </si>
  <si>
    <t>The use of a specific pitch range of [R1A2N3G4E5] [oc0ta1ve2s3] creates a cohesive and unified sound throughout the musical piece, while the music's use of [[K01E12Y23]3 k4ey5] creates a rich and dynamic sonic palette. With a duration of [T1M213] seconds, this song showcases its unique qualities without the inclusion of [I1N2S3T4R5U6M7E8N9T0S1]. Furthermore, characterized by its low-speed [te0mp1o2], the song's structure follows [[N01U12M23_34B45A56R67S78]8 b9ar0s1].</t>
  </si>
  <si>
    <t>This [T1M213]-second-long track features a powerful and driving beat with a composition that doesn't involve the use of [I1N2S3T4R5U6M7E8N9T0S1]. The music is played slowly in [T1I2M3E4_5S6I7G8N9A0T1U2R3E4], which contributes to its focused and impactful performance. Additionally, the compact pitch range of [R1A2N3G4E5] [oc0ta1ve2s3] adds to the intensity of the song's emotional quality. The music is defined by [E1M2O3T4I5O6N7] and can be heard across [[N01U12M23_34B45A56R67S78]8 b9ar0s1], giving listeners a unique and memorable experience.</t>
  </si>
  <si>
    <t>The musical piece showcases a pitch range within [R1A2N3G4E5] [oc0ta1ve2s3], while [[K01E12Y23]3 k4ey5] adds a unique flavor to this music. This track is [T1M213] seconds long, and its rhythm is very harmonious. The composition of this song does not involve the use of [I1N2S3T4R5U6M7E8N9T0S1], and it features an uncommon [[T01I12M23E34_45S56I67G78N89A90T01U12R23E34]4 t5im6e 7si8gn9at0ur1e2]. Played at a low [te0mp1o2], this music deviates from the usual standards of the [G1E2N3R4E5] genre.</t>
  </si>
  <si>
    <t>The music in question offers a unique and memorable listening experience due to its pitch range of [R1A2N3G4E5] [oc0ta1ve2s3]. The use of the [[K01E12Y23]3 k4ey5] creates a rich and dynamic sonic palette, while the harmonious rhythm enhances the overall musical experience. The [I1N2S3T4R5U6M7E8N9T0S1] featured in the music complement the relaxed pace at which it is played. Additionally, the [[T01I12M23E34_45S56I67G78N89A90T01U12R23E34]4 t5im6e 7si8gn9at0ur1e2] adds a distinct character to the music. The [E1M2O3T4I5O6N7] nature of the piece adds a layer of emotional depth to the overall musical performance, making it a truly remarkable composition with a duration of [T1M213] seconds.</t>
  </si>
  <si>
    <t>The compact pitch range of [R1A2N3G4E5] [oc0ta1ve2s3] results in a focused and impactful musical performance, while the [[K01E12Y23]3 k4ey5] adds a unique flavor to this music. With a length of [T1M213] seconds, the song showcases a dynamic rhythm that brings the music to life through the use of [I1N2S3T4R5U6M7E8N9T0S1]. Following a [T1I2M3E4_5S6I7G8N9A0T1U2R3E4] meter, this low-[te0mp1o2] composition deviates from the typical sound of [G1E2N3R4E5].</t>
  </si>
  <si>
    <t>['P4_1', 'K1_1', 'TM1_1', 'R3_1', 'I1_0', 'TS1_o', 'EM1_1', 'B1_1']</t>
  </si>
  <si>
    <t>The compact pitch range of [R1A2N3G4E5] [oc0ta1ve2s3] results in a focused and impactful musical performance, while its use of [[K01E12Y23]3 k4ey5] creates a rich and dynamic sonic palette. The length of the track is [T1M213] seconds, and its upbeat [te0mp1o2] adds to its energetic nature. Opting not to incorporate [I1N2S3T4R5U6M7E8N9T0S1], this song stands out even more, and its unconventional [[T01I12M23E34_45S56I67G78N89A90T01U12R23E34]4 t5im6e 7si8gn9at0ur1e2] further adds to its unique character. With [E1M2O3T4I5O6N7] imbued throughout, the music spans [[N01U12M23_34B45A56R67S78]8 b9ar0s1], delivering a truly captivating experience.</t>
  </si>
  <si>
    <t>This music offers a diverse and dynamic listening experience with a pitch range spanning [R1A2N3G4E5] [oc0ta1ve2s3]. The song lasts [T1M213] seconds and features an unusual [ti0me1 s2ig3na4tu5re6 o7f 8[T91I02M13E24_35S46I57G68N79A80T91U02R13E24]3]. This unique combination of elements creates a distinctive sound that sets this piece of music apart from others. Listeners can expect to be drawn in by the intriguing [ti0me1 s2ig3na4tu5re6], and kept engaged by the varied pitch range throughout the duration of the song. Overall, this music promises to provide a memorable and exciting auditory journey.</t>
  </si>
  <si>
    <t>The song, with a pitch range within [R1A2N3G4E5] [oc0ta1ve2s3], showcases the unique flavor added by the [[K01E12Y23]3 k4ey5]. With a duration of [T1M213] seconds, it carries a mellow rhythm and lacks any [I1N2S3T4R5U6M7E8N9T0S1]. Its meter follows [T1I2M3E4_5S6I7G8N9A0T1U2R3E4], maintaining a balanced beat that effectively projects [E1M2O3T4I5O6N7].</t>
  </si>
  <si>
    <t>The musical piece showcases a pitch range within [R1A2N3G4E5] [oc0ta1ve2s3] and utilizes the [[K01E12Y23]3 k4ey5], creating a rich and dynamic sonic palette. With a duration of [T1M213] seconds, the song captivates listeners with its exceptionally energetic beat while deliberately excluding [I1N2S3T4R5U6M7E8N9T0S1]. It follows a [ti0me1 s2ig3na4tu5re6 o7f 8[T91I02M13E24_35S46I57G68N79A80T91U02R13E24]3] and maintains a fast [te0mp1o2], embodying [E1M2O3T4I5O6N7]. Spanning approximately [[N01U12M23_34B45A56R67S78]8 b9ar0s1] in length, this composition encompasses a multitude of musical elements.</t>
  </si>
  <si>
    <t>['K1_1', 'T1_1', 'TM1_1', 'TS1_o']</t>
  </si>
  <si>
    <t>This music's use of [[K01E12Y23]3 k4ey5] creates a rich and dynamic sonic palette, played at a relaxed pace with a length of [T1M213] seconds, and accompanied by a [ti0me1 s2ig3na4tu5re6] that is not ordinary.</t>
  </si>
  <si>
    <t>The pitch range of [R1A2N3G4E5] [oc0ta1ve2s3] adds a distinctive character to the music, emphasizing its emotional depth, while the [[K01E12Y23]3 k4ey5] gives this music a special emotional quality. With a duration of [T1M213] seconds, the song maintains a balanced beat that is neither too fast nor too slow. Opting not to incorporate [I1N2S3T4R5U6M7E8N9T0S1], it showcases a unique approach. Breaking away from conventional [ti0me1 s2ig3na4tu5re6]s, [T1I2M3E4_5S6I7G8N9A0T1U2R3E4] is featured, creating a distinct rhythm. Played at a brisk pace, this song belongs to the [G1E2N3R4E5] genre, further defining its individuality.</t>
  </si>
  <si>
    <t>['K1_1', 'TM1_1', 'R3_2', 'S4_1']</t>
  </si>
  <si>
    <t>This music is a prime representation of the [G1E2N3R4E5] style, and the [ke0y1] adds a unique flavor to it. The track is [T1M213] seconds in length, with a moderate [te0mp1o2] that perfectly fits the genre. Together, these elements create a cohesive and enjoyable musical experience for listeners. Whether you're a fan of the [G1E2N3R4E5] style or just appreciate well-crafted music, this track is sure to delight your ears.</t>
  </si>
  <si>
    <t>The use of a specific pitch range of [R1A2N3G4E5] [oc0ta1ve2s3] creates a cohesive and unified sound throughout the musical piece. With its use of [[K01E12Y23]3 k4ey5], this music conveys a unique and resonant sound, while having a running time of [T1M213] seconds. The rhythm in this song is very calming, and [I1N2S3T4R5U6M7E8N9T0S1] are not a part of the instrumentation in this song. Additionally, this song's [ti0me1 s2ig3na4tu5re6] is not standard [T1I2M3E4_5S6I7G8N9A0T1U2R3E4]. Played at a slow [te0mp1o2], the song's sound is heavily influenced by the [G1E2N3R4E5] genre, and its length is around [[N01U12M23_34B45A56R67S78]8 b9ar0s1].</t>
  </si>
  <si>
    <t>The compact pitch range of [R1A2N3G4E5] [oc0ta1ve2s3] results in a focused and impactful musical performance, while the [[K01E12Y23]3 k4ey5] gives this music a special emotional quality. With a playtime of [T1M213] seconds, the song maintains a fast-paced [te0mp1o2]. [I1N2S3T4R5U6M7E8N9T0S1] are not included in the instrumentation, and the song features an unusual [ti0me1 s2ig3na4tu5re6 o7f 8[T91I02M13E24_35S46I57G68N79A80T91U02R13E24]3]. Despite moving at a slow rate, this music is defined by [E1M2O3T4I5O6N7] and progresses through [[N01U12M23_34B45A56R67S78]8 b9ar0s1].</t>
  </si>
  <si>
    <t>The song features a consistent and moderate beat that runs throughout. However, the arrangement of the song deliberately omits the use of certain instruments, creating a unique sonic landscape that differs from the typical sound of similar songs.</t>
  </si>
  <si>
    <t>This unmistakably [G1E2N3R4E5] song has a focused and impactful musical performance with a compact pitch range of [R1A2N3G4E5] [oc0ta1ve2s3]. The [[K01E12Y23]3 k4ey5] used in this music creates a powerful and memorable sound, while the rhythm is incredibly strong. The absence of [I1N2S3T4R5U6M7E8N9T0S1] adds to the song's uniqueness. Additionally, the song has an atypical [T1I2M3E4_5S6I7G8N9A0T1U2R3E4], and it moves gently throughout its [T1M213] seconds duration. Overall, this [G1E2N3R4E5] piece is a one-of-a-kind musical experience that combines powerful elements to create a memorable and impactful performance.</t>
  </si>
  <si>
    <t>This music's pitch range of [R1A2N3G4E5] [oc0ta1ve2s3] offers a unique and memorable listening experience, while its use of [[K01E12Y23]3 k4ey5] creates a rich and dynamic sonic palette. The song plays for [T1M213] seconds with a fast-paced [te0mp1o2], following a [T1I2M3E4_5S6I7G8N9A0T1U2R3E4] meter. [I1N2S3T4R5U6M7E8N9T0S1] play an important role in the music, which is a perfect example of the [G1E2N3R4E5] sound.</t>
  </si>
  <si>
    <t>['P4_1', 'K1_1', 'R3_1', 'TS1_o', 'T1_0', 'B1_1']</t>
  </si>
  <si>
    <t>The music we are discussing here has a limited pitch range of [R1A2N3G4E5] [oc0ta1ve2s3], which allows for a greater emphasis on the nuances of tone and phrasing. Additionally, it is in the [[K01E12Y23]3 k4ey5], which gives it a special emotional quality. The [te0mp1o2] of the song is really intense and rapid, with an unusual [ti0me1 s2ig3na4tu5re6 o7f 8[T91I02M13E24_35S46I57G68N79A80T91U02R13E24]3]. The song's length is determined by [[N01U12M23_34B45A56R67S78]8 b9ar0s1]. Altogether, these elements create a unique musical experience that showcases the skillful interplay of different musical features and highlights the importance of precision and attention to detail in music.</t>
  </si>
  <si>
    <t>This song offers a unique and memorable listening experience with its pitch range of [R1A2N3G4E5] [oc0ta1ve2s3]. Additionally, the song consists of [[N01U12M23_34B45A56R67S78]8 b9ar0s1] and has a duration of [T1M213] seconds, providing a structured and defined musical experience for the listener.</t>
  </si>
  <si>
    <t>['P4_1', 'K1_1', 'TM1_1', 'R3_1', 'I1_0', 'TS1_1', 'T1_2', 'S4_1', 'B1_1']</t>
  </si>
  <si>
    <t>This [T1M213]-second-long song in the [G1E2N3R4E5] genre offers a unique and memorable listening experience with its pitch range of [R1A2N3G4E5] [oc0ta1ve2s3]. It is composed in the [[K01E12Y23]3 k4ey5] and features a [T1I2M3E4_5S6I7G8N9A0T1U2R3E4] meter. Although it has a moderate [te0mp1o2], the music is very rapid, and it covers [[N01U12M23_34B45A56R67S78]8 b9ar0s1]. Interestingly, the song has opted not to incorporate [I1N2S3T4R5U6M7E8N9T0S1], showcasing its distinct sound and highlighting its unconventional approach to the genre. Overall, this song is an excellent example of innovative musical composition that challenges traditional conventions while still delivering a delightful listening experience.</t>
  </si>
  <si>
    <t>The pitch range of [R1A2N3G4E5] [oc0ta1ve2s3] adds a distinctive character to the music, emphasizing its emotional depth, while the use of [[K01E12Y23]3 k4ey5] creates a distinct atmosphere. With a length of [T1M213] seconds, this song's rhythm is very pronounced, opting not to incorporate [I1N2S3T4R5U6M7E8N9T0S1]. The unconventional [[T01I12M23E34_45S56I67G78N89A90T01U12R23E34]4 t5im6e 7si8gn9at0ur1e2] further sets it apart. Moving at a fast rate, the music conveys [E1M2O3T4I5O6N7].</t>
  </si>
  <si>
    <t>The [[K01E12Y23]3 k4ey5] in this music provides a powerful and memorable sound, with a duration of [T1M213] seconds. The song features a very meditative beat and deliberately excludes [I1N2S3T4R5U6M7E8N9T0S1]. Its relaxed [te0mp1o2] sets the mood, while this music deviates from the typical sound associated with [G1E2N3R4E5].</t>
  </si>
  <si>
    <t>['P4_1', 'K1_1', 'TM1_1', 'R3_1', 'I1_1', 'TS1_o', 'S4_0', 'B1_1']</t>
  </si>
  <si>
    <t>The music's pitch range is limited to [R1A2N3G4E5] [oc0ta1ve2s3], which allows for a greater emphasis on the nuances of tone and phrasing. The use of the [[K01E12Y23]3 k4ey5] in this music provides a powerful and memorable sound. This song plays for [T1M213] seconds, and its rhythm is very dynamic. It is recommended to include [I1N2S3T4R5U6M7E8N9T0S1] in the music to enhance its quality. Additionally, the song's [ti0me1 s2ig3na4tu5re6] is out of the ordinary, marked by [T1I2M3E4_5S6I7G8N9A0T1U2R3E4], and it cannot be easily classified into a specific [G1E2N3R4E5] style. Overall, the song consists of [[N01U12M23_34B45A56R67S78]8 b9ar0s1], and it offers a unique listening experience that blends various musical elements.</t>
  </si>
  <si>
    <t>The [T1M213]-second song has a unique flavor thanks to the addition of the [ke0y1]. The [te0mp1o2] of the music is perfectly balanced, making it a delightful listening experience.</t>
  </si>
  <si>
    <t>['P4_1', 'K1_1', 'TM1_1', 'R3_1', 'I1_1', 'S4_0', 'S2_1']</t>
  </si>
  <si>
    <t>The musical piece showcases a pitch range within [R1A2N3G4E5] [oc0ta1ve2s3] and uses [[K01E12Y23]3 k4ey5] to convey a unique and resonant sound. The song, which lasts [T1M213] seconds, features an incredibly stimulating rhythm and utilizes [I1N2S3T4R5U6M7E8N9T0S1] in the musical performance. While this music does not fall squarely within the conventions of the [G1E2N3R4E5] sound, it mimics [A1R2T3I4S5T6]'s style, adding a distinctive and unconventional touch to the composition.</t>
  </si>
  <si>
    <t>The music's limited pitch range of [R1A2N3G4E5] [oc0ta1ve2s3] allows for a greater emphasis on the nuances of tone and phrasing, while the choice of [[K01E12Y23]3 k4ey5] results in a captivating and memorable experience. This [T1M213]-second-long song has an exceptionally energetic beat, with [I1N2S3T4R5U6M7E8N9T0S1] notably absent. An uncommon [ti0me1 s2ig3na4tu5re6 o7f 8[T91I02M13E24_35S46I57G68N79A80T91U02R13E24]3] is utilized, along with a quick [te0mp1o2], defining the music by its [E1M2O3T4I5O6N7].</t>
  </si>
  <si>
    <t>The use of a specific pitch range of [R1A2N3G4E5] [oc0ta1ve2s3] creates a cohesive and unified sound throughout the musical piece, while the [[K01E12Y23]3 k4ey5] adds richness and dynamic variety to its sonic palette. With a duration of [T1M213] seconds, the song captures a lively rhythm that energizes the listener. Not featuring [I1N2S3T4R5U6M7E8N9T0S1], this composition deviates from the norm and its unconventional [ti0me1 s2ig3na4tu5re6] [T1I2M3E4_5S6I7G8N9A0T1U2R3E4]. With a low-speed [te0mp1o2], it evokes a [E1M2O3T4I5O6N7] feeling, immersing the audience in its unique musical landscape.</t>
  </si>
  <si>
    <t>['P4_1', 'K1_1', 'TM1_1', 'R3_2', 'I1_1', 'TS1_o', 'S4_1', 'S2_0']</t>
  </si>
  <si>
    <t>This music offers a diverse and dynamic listening experience with a pitch range spanning [R1A2N3G4E5] [oc0ta1ve2s3]. It provides a powerful and memorable sound in the [[K01E12Y23]3 k4ey5] and has a duration of [T1M213] seconds with a [te0mp1o2] that's not too fast or too slow. [I1N2S3T4R5U6M7E8N9T0S1] are included in the music, and the [ti0me1 s2ig3na4tu5re6] featured in this song is not conventional, using [T1I2M3E4_5S6I7G8N9A0T1U2R3E4]. Falling squarely within the [G1E2N3R4E5] genre, the song is not rooted in [A1R2T3I4S5T6]'s musical traditions.</t>
  </si>
  <si>
    <t>The song has a steady and moderate rhythm. This means that the [te0mp1o2] of the song remains relatively constant throughout. The steady rhythm can provide a sense of stability and consistency to the music, making it easier for listeners to tap their feet or nod their heads along to the beat. At the same time, the moderate [te0mp1o2] allows for a comfortable pace that is not too fast or too slow, making the song accessible and enjoyable for a wide range of listeners. Overall, the steady and moderate rhythm of the song contributes to its appeal and can make it a popular choice among music fans.</t>
  </si>
  <si>
    <t>With a pitch range spanning [R1A2N3G4E5] [oc0ta1ve2s3], this music offers a diverse and dynamic listening experience. The use of [[K01E12Y23]3 k4ey5] creates a distinct atmosphere, while the track's length is [T1M213] seconds with a moderate beat. The music is brought to life through the use of [I1N2S3T4R5U6M7E8N9T0S1] and has a brisk [te0mp1o2] with a [T1I2M3E4_5S6I7G8N9A0T1U2R3E4] meter. This song does not fit into the conventions of [G1E2N3R4E5] style and is divided into [[N01U12M23_34B45A56R67S78]8 b9ar0s1], showcasing its unique and unconventional nature.</t>
  </si>
  <si>
    <t>['P4_1', 'B1_1', 'R3_1', 'TS1_1']</t>
  </si>
  <si>
    <t>This song has a distinctive character, thanks to the pitch range of [R1A2N3G4E5] [oc0ta1ve2s3] that emphasizes its emotional depth. The rhythm of the music is incredibly stimulating, and the [[N01U12M23_34B45A56R67S78]8 b9ar0s1] in total add to the complexity of the piece. Additionally, the meter of the music is [T1I2M3E4_5S6I7G8N9A0T1U2R3E4], which further contributes to the unique sound and feel of the composition. Overall, these musical elements come together to create a dynamic and engaging piece of music.</t>
  </si>
  <si>
    <t>['T1_2', 'EM1_1', 'I1_1']</t>
  </si>
  <si>
    <t>The music that is being played moves at a balanced rate, while radiating a strong sense of emotion. The instruments used to create this music contribute to its sound and overall effect.</t>
  </si>
  <si>
    <t>In this song, the limited pitch range of [R1A2N3G4E5] [oc0ta1ve2s3] in the music allows for a greater emphasis on the nuances of tone and phrasing. The song consists of [[N01U12M23_34B45A56R67S78]8 b9ar0s1], and it has a runtime of [T1M213] seconds.</t>
  </si>
  <si>
    <t>This song has a very calming and soothing beat and its running time is [T1M213] seconds.</t>
  </si>
  <si>
    <t>This music offers a diverse and dynamic listening experience with a pitch range spanning [R1A2N3G4E5] [oc0ta1ve2s3]. The rhythm in this song is truly electrifying, adding an extra layer of excitement to the already engaging sound. Together, the wide range of pitches and the dynamic rhythm create a unique and captivating musical experience for the listener.</t>
  </si>
  <si>
    <t>The musical piece is a shining example of the [G1E2N3R4E5] style, showcasing a pitch range within [R1A2N3G4E5] [oc0ta1ve2s3]. It conveys a unique and resonant sound with its use of [[K01E12Y23]3 k4ey5]. The duration of the song is [T1M213] seconds, featuring a gentle and easy rhythm. The musical performance employs [I1N2S3T4R5U6M7E8N9T0S1], and is based on a [[T01I12M23E34_45S56I67G78N89A90T01U12R23E34]4 t5im6e 7si8gn9at0ur1e2] with a quick beat. Overall, this song offers a captivating listening experience with its combination of range, [ke0y1], duration, rhythm, instruments, [ti0me1 s2ig3na4tu5re6], and genre.</t>
  </si>
  <si>
    <t>['P4_1', 'K1_1', 'TM1_1', 'R3_0', 'I1_1', 'T1_1', 'B1_1']</t>
  </si>
  <si>
    <t>The musical piece is a slow-paced track that progresses through [[N01U12M23_34B45A56R67S78]8 b9ar0s1], showcasing a pitch range within [R1A2N3G4E5] [oc0ta1ve2s3]. It is played in the [[K01E12Y23]3 k4ey5], providing a powerful and memorable sound, with the rhythm being very easy-going. The music should include [I1N2S3T4R5U6M7E8N9T0S1] and runs for [T1M213] seconds, allowing listeners to immerse themselves in the melody and appreciate the full range of the instruments used. Overall, this song offers a relaxing and enjoyable listening experience that music lovers of all kinds can appreciate.</t>
  </si>
  <si>
    <t>The pitch range of [R1A2N3G4E5] [oc0ta1ve2s3] adds a distinctive character to the music, emphasizing its emotional depth, while the use of [[K01E12Y23]3 k4ey5] conveys a unique and resonant sound. Clocking in at [T1M213] seconds long, this track maintains a consistent and moderate beat. It also stands out for its intentional omission of [I1N2S3T4R5U6M7E8N9T0S1] in its arrangement, and its non-typical [[T01I12M23E34_45S56I67G78N89A90T01U12R23E34]4 t5im6e 7si8gn9at0ur1e2]. Played at a rapid pace, this music projects [E1M2O3T4I5O6N7].</t>
  </si>
  <si>
    <t>The [te0mp1o2] in this song is very soothing and peaceful, and it is played in a meter of [T1I2M3E4_5S6I7G8N9A0T1U2R3E4]. The consistent beat and pace of the [T1I2M3E4_5S6I7G8N9A0T1U2R3E4] meter contribute to the calming effect of the music, creating a tranquil and relaxing atmosphere for the listener. Overall, the combination of the [te0mp1o2] and meter in this song creates a beautiful and harmonious musical experience.</t>
  </si>
  <si>
    <t>['P4_1', 'K1_1', 'TM1_1', 'R3_0', 'I1_1', 'TS1_o', 'T1_2', 'S4_1']</t>
  </si>
  <si>
    <t>The musical piece showcases a pitch range within [R1A2N3G4E5] [oc0ta1ve2s3], and its choice of [[K01E12Y23]3 k4ey5] results in a captivating and memorable experience. With a duration of [T1M213] seconds, the track carries a soothing and peaceful [te0mp1o2]. The inclusion of [I1N2S3T4R5U6M7E8N9T0S1] adds depth to the music, while the unconventional [[T01I12M23E34_45S56I67G78N89A90T01U12R23E34]4 t5im6e 7si8gn9at0ur1e2] enhances its uniqueness. Moving at a moderate speed, the song embraces the traditions of the [G1E2N3R4E5] style, creating a truly immersive musical journey.</t>
  </si>
  <si>
    <t>The duration of the song is [T1M213] seconds and its [ti0me1 s2ig3na4tu5re6] is [T1I2M3E4_5S6I7G8N9A0T1U2R3E4]. These two pieces of information are important aspects of the music that contribute to its overall structure and feel. The duration, measured in seconds, gives an indication of how long the song will last, while the [ti0me1 s2ig3na4tu5re6] tells us how many beats are in each measure and what type of note gets the beat. Together, these elements help to create the rhythm and pacing of the music, making it an essential part of any musical composition.</t>
  </si>
  <si>
    <t xml:space="preserve">
The [ti0me1 s2ig3na4tu5re6] is a musical notation that indicates the number of beats in each measure and the value of each beat. One common [ti0me1 s2ig3na4tu5re6] is 4/4, also known as "common time." However, there are many other [ti0me1 s2ig3na4tu5re6]s used in music, such as 3/4, 6/8, and 5/4. One example of a less common [ti0me1 s2ig3na4tu5re6] is [T1I2M3E4_5S6I7G8N9A0T1U2R3E4], which is used in certain types of music to create a unique rhythmic feel.</t>
  </si>
  <si>
    <t>The specific pitch range of [R1A2N3G4E5] [oc0ta1ve2s3] utilized in a musical piece can contribute to a cohesive and unified sound. Along with this, the use of [[K01E12Y23]3 k4ey5] can add a unique and resonant quality to the music. When combined, these musical elements can work together to create a distinct and memorable musical experience for the listener.</t>
  </si>
  <si>
    <t>The song's instrumentation does not include [I1N2S3T4R5U6M7E8N9T0S1], but it does feature a music composition with a limited pitch range of [R1A2N3G4E5] [oc0ta1ve2s3]. This limitation allows for a greater emphasis on the nuances of tone and phrasing in the music. Additionally, the song has a running time of [T1M213] seconds.</t>
  </si>
  <si>
    <t>['I4_1', 'B1_1', 'R3_1', 'I1_1']</t>
  </si>
  <si>
    <t>The melody in this track is created using [I1N2S3T4R5U6M7E8N9T0], which is the main instrument used throughout the [[N01U12M23_34B45A56R67S78]8 b9ar0s1] of the music. The song has a highly intense rhythm that is given its distinctive sound through the use of multiple [I1N2S3T4R5U6M7E8N9T0S1]. Overall, the combination of [I1N2S3T4R5U6M7E8N9T0] and other instruments used in this song helps to create a powerful and memorable musical experience for the listener.</t>
  </si>
  <si>
    <t>['P4_1', 'K1_1', 'R3_0', 'TS1_1', 'S4_1', 'B1_1']</t>
  </si>
  <si>
    <t>This music's pitch range of [R1A2N3G4E5] [oc0ta1ve2s3] offers a unique and memorable listening experience. Composed in the [[K01E12Y23]3 k4ey5], the song has a very mellow rhythm and features a [T1I2M3E4_5S6I7G8N9A0T1U2R3E4] meter. Unmistakably [G1E2N3R4E5] in style, this song has a duration of [[N01U12M23_34B45A56R67S78]8 b9ar0s1].</t>
  </si>
  <si>
    <t>['P4_1', 'K1_1', 'TM1_1', 'R3_0', 'I1_0', 'S4_1', 'S2_1', 'B1_1']</t>
  </si>
  <si>
    <t>With a pitch range spanning [R1A2N3G4E5] [oc0ta1ve2s3], this music offers a diverse and dynamic listening experience, while [[K01E12Y23]3 k4ey5] adds a unique flavor to the composition. Running for [T1M213] seconds, the track captivates listeners with its relaxing and tranquil rhythm. Notably absent are [I1N2S3T4R5U6M7E8N9T0S1], allowing the [G1E2N3R4E5] sound to shine through. In the vein of [A1R2T3I4S5T6], this song is characterized by its distinctive style. Throughout the composition, approximately [[N01U12M23_34B45A56R67S78]8 b9ar0s1] can be counted.</t>
  </si>
  <si>
    <t>It fails to capture the characteristic features that define [G1E2N3R4E5]. The instrumentation, rhythm, melody, and harmony all fall short of what is expected in [G1E2N3R4E5] music. The overall sound is unauthentic and lacks the unique qualities that make [G1E2N3R4E5] music so distinct. Overall, this piece does not accurately represent the essence of [G1E2N3R4E5].</t>
  </si>
  <si>
    <t>['P4_1', 'K1_1', 'TS1_1', 'I1_0', 'T1_2', 'B1_1']</t>
  </si>
  <si>
    <t>With a pitch range spanning [R1A2N3G4E5] [oc0ta1ve2s3], this music offers a diverse and dynamic listening experience, while the [[K01E12Y23]3 k4ey5] adds a unique flavor. The meter of the music is [T1I2M3E4_5S6I7G8N9A0T1U2R3E4], and this song deliberately omits the incorporation of [I1N2S3T4R5U6M7E8N9T0S1]. Played at a medium [te0mp1o2], the length of the song is determined by [[N01U12M23_34B45A56R67S78]8 b9ar0s1].</t>
  </si>
  <si>
    <t>['TM1_1', 'R3_1', 'TS1_o', 'EM1_1', 'B1_1']</t>
  </si>
  <si>
    <t>The length of the track is [T1M213] seconds and it features a very fast and lively rhythm, along with an unusual [ti0me1 s2ig3na4tu5re6 o7f 8[T91I02M13E24_35S46I57G68N79A80T91U02R13E24]3]. The music is imbued with [E1M2O3T4I5O6N7] and the song's composition includes [[N01U12M23_34B45A56R67S78]8 b9ar0s1]. Overall, this song is a unique blend of energetic beats, unconventional [ti0me1 s2ig3na4tu5re6]s, and emotional depth, making it a memorable and captivating musical experience.</t>
  </si>
  <si>
    <t>['S2_1', 'R3_2']</t>
  </si>
  <si>
    <t>This song has a smooth and steady rhythm that is similar to [A1R2T3I4S5T6]'s style of music.</t>
  </si>
  <si>
    <t>['P4_1', 'K1_1', 'TM1_1', 'R3_2', 'I1_1', 'TS1_1', 'T1_1', 'S4_0', 'B1_1']</t>
  </si>
  <si>
    <t>This music offers a diverse and dynamic listening experience with a pitch range spanning [R1A2N3G4E5] [oc0ta1ve2s3]. The [[K01E12Y23]3 k4ey5] adds a unique flavor, and the song's playtime is [T1M213] seconds with a moderate and easy-to-follow beat. The sound of the music is produced through [I1N2S3T4R5U6M7E8N9T0S1], and the [ti0me1 s2ig3na4tu5re6] is [T1I2M3E4_5S6I7G8N9A0T1U2R3E4]. Although the music is sluggish, it does not embody the typical features of [G1E2N3R4E5] style. The song's length is determined by [[N01U12M23_34B45A56R67S78]8 b9ar0s1].</t>
  </si>
  <si>
    <t>The musical piece is a true representation of the classic [G1E2N3R4E5] style, showcasing a pitch range within [R1A2N3G4E5] [oc0ta1ve2s3]. The [[K01E12Y23]3 k4ey5] adds a unique flavor to the music, while the song's duration of [T1M213] seconds allows for a full exploration of its meditative beat. The performance utilizes [I1N2S3T4R5U6M7E8N9T0S1], and the music follows a [T1I2M3E4_5S6I7G8N9A0T1U2R3E4] meter, with a gentle [te0mp1o2] that encourages a deep sense of relaxation and contemplation. Overall, this musical piece is a beautiful and expressive example of its genre, offering listeners a chance to immerse themselves in its soothing and introspective sounds.</t>
  </si>
  <si>
    <t>['P4_1', 'K1_1', 'R3_2', 'TS1_1', 'T1_1']</t>
  </si>
  <si>
    <t>This music's pitch range of [R1A2N3G4E5] [oc0ta1ve2s3] offers a unique and memorable listening experience, enhanced by its use of [[K01E12Y23]3 k4ey5] to create a distinct atmosphere. With a moderate [te0mp1o2] and being in [T1I2M3E4_5S6I7G8N9A0T1U2R3E4], the song is performed slowly, adding to its overall charm.</t>
  </si>
  <si>
    <t>The pitch range of [R1A2N3G4E5] [oc0ta1ve2s3] adds a distinctive character to the music, emphasizing its emotional depth, while its use of [[K01E12Y23]3 k4ey5] conveys a unique and resonant sound. The duration of the track is [T1M213] seconds, and the [te0mp1o2] in this song is very soothing and peaceful. The music is given its sound through [I1N2S3T4R5U6M7E8N9T0S1], and the meter of the music is [T1I2M3E4_5S6I7G8N9A0T1U2R3E4]. This song is characterized by its rapid [te0mp1o2] and [G1E2N3R4E5] sound.</t>
  </si>
  <si>
    <t>The compact pitch range of [R1A2N3G4E5] [oc0ta1ve2s3] results in a focused and impactful musical performance composed in the [[K01E12Y23]3 k4ey5], evoking a [E1M2O3T4I5O6N7] feeling. The song spans [T1M213] seconds in duration.</t>
  </si>
  <si>
    <t>This music offers a unique and memorable listening experience with its pitch range of [R1A2N3G4E5] [oc0ta1ve2s3]. Its use of [[K01E12Y23]3 k4ey5] creates a rich and dynamic sonic palette, while running for [T1M213] seconds. With a smooth and steady rhythm, this song has a relaxed [te0mp1o2] and has opted not to incorporate [I1N2S3T4R5U6M7E8N9T0S1]. The [ti0me1 s2ig3na4tu5re6] of the music is [T1I2M3E4_5S6I7G8N9A0T1U2R3E4], allowing it to express [E1M2O3T4I5O6N7].</t>
  </si>
  <si>
    <t>The music in question features a limited pitch range of [R1A2N3G4E5] [oc0ta1ve2s3], which allows for a greater emphasis on the nuances of tone and phrasing. Additionally, the use of [[K01E12Y23]3 k4ey5] creates a rich and dynamic sonic palette. The song's moderate beat is easy to follow, and despite its deliberate exclusion of [I1N2S3T4R5U6M7E8N9T0S1], the music is [E1M2O3T4I5O6N7] in nature. The song's fast-paced beat and irregular [ti0me1 s2ig3na4tu5re6 o7f 8[T91I02M13E24_35S46I57G68N79A80T91U02R13E24]3] contribute to its unique character. At [T1M213] seconds in length, the song offers a compact yet immersive listening experience.</t>
  </si>
  <si>
    <t>['P4_1', 'K1_1', 'TM1_1', 'R3_1', 'I1_1', 'TS1_1', 'T1_0', 'S4_1']</t>
  </si>
  <si>
    <t>The use of a specific pitch range of [R1A2N3G4E5] [oc0ta1ve2s3] creates a cohesive and unified sound throughout the musical piece, while the [[K01E12Y23]3 k4ey5] adds a distinct atmosphere. With a runtime of [T1M213] seconds, the song maintains a lively and upbeat [te0mp1o2]. The sound of the music is primarily generated by [I1N2S3T4R5U6M7E8N9T0S1], and it follows a [ti0me1 s2ig3na4tu5re6 o7f 8[T91I02M13E24_35S46I57G68N79A80T91U02R13E24]3]. Played at a rapid pace, this music squarely falls within the [G1E2N3R4E5] genre.</t>
  </si>
  <si>
    <t>The [R1A2N3G4E5]-[oc0ta1ve2] pitch range of this [G1E2N3R4E5] music creates a focused and impactful musical performance, while the use of [[K01E12Y23]3 k4ey5] adds a special emotional quality. With a running time of [T1M213] seconds, the song features a smooth and steady rhythm and a quick [te0mp1o2]. Despite the absence of [I1N2S3T4R5U6M7E8N9T0S1] in the instrumentation, the music exemplifies the [G1E2N3R4E5] sound. Notably, the song's [ti0me1 s2ig3na4tu5re6] is not standard, but the overall composition delivers a cohesive and captivating musical experience.</t>
  </si>
  <si>
    <t>The rhythm in this song is very comforting, and the music moves at a balanced rate. The meter of the music is [T1I2M3E4_5S6I7G8N9A0T1U2R3E4], which is enriched by [I1N2S3T4R5U6M7E8N9T0S1]. Additionally, the [ke0y1] adds a unique flavor to this music, making it even more distinctive and memorable. Overall, the combination of these elements creates a pleasing and enjoyable listening experience that is sure to captivate anyone who appreciates great music.</t>
  </si>
  <si>
    <t>['S4_0', 'R3_2', 'I1_0']</t>
  </si>
  <si>
    <t>This song, while featuring a comfortably moderate rhythm, is not a quintessential example of [G1E2N3R4E5] style and is devoid of [I1N2S3T4R5U6M7E8N9T0S1].</t>
  </si>
  <si>
    <t>The song has a highly intense rhythm and its running time is [T1M213] seconds, with the use of [I1N2S3T4R5U6M7E8N9T0S1] being vital to the music.</t>
  </si>
  <si>
    <t>With a pitch range spanning [R1A2N3G4E5] [oc0ta1ve2s3], this music offers a diverse and dynamic listening experience. The [[K01E12Y23]3 k4ey5] in this song provides a powerful and memorable sound, while the rhythm is very gentle and relaxing. [I1N2S3T4R5U6M7E8N9T0S1] should be included in the music, which has a [ti0me1 s2ig3na4tu5re6 o7f 8[T91I02M13E24_35S46I57G68N79A80T91U02R13E24]3] and is played at a slow [te0mp1o2]. With a duration of [T1M213] seconds, this music evokes [E1M2O3T4I5O6N7] in nature.</t>
  </si>
  <si>
    <t>['P4_1', 'S4_0', 'I1_1']</t>
  </si>
  <si>
    <t>The musical performance employs [I1N2S3T4R5U6M7E8N9T0S1] and offers a unique and memorable listening experience with its pitch range of [R1A2N3G4E5] [oc0ta1ve2s3]. This music breaks away from the traditions of [G1E2N3R4E5] style, creating a distinct sound that sets it apart. Whether it's the unconventional use of instruments or the innovative approach to composition, this music is sure to captivate listeners who are seeking something fresh and original.</t>
  </si>
  <si>
    <t>['P4_1', 'K1_1', 'TS1_o', 'I4_0', 'T1_2', 'B1_1']</t>
  </si>
  <si>
    <t>The music is composed in the [[K01E12Y23]3 k4ey5] and has a limited pitch range of [R1A2N3G4E5] [oc0ta1ve2s3], which allows for a greater emphasis on the nuances of tone and phrasing. This song features an unconventional [ti0me1 s2ig3na4tu5re6 o7f 8[T91I02M13E24_35S46I57G68N79A80T91U02R13E24]3], and the melody is not created using [I1N2S3T4R5U6M7E8N9T0]. The [te0mp1o2] of the song is moderate, and listeners can hear [[N01U12M23_34B45A56R67S78]8 b9ar0s1] throughout the track. Together, these elements create a unique musical experience that showcases the creativity and artistry of the composer.</t>
  </si>
  <si>
    <t>The musical performance of this song is both focused and impactful due to its compact pitch range of [R1A2N3G4E5] [oc0ta1ve2s3]. It is composed in the [[K01E12Y23]3 k4ey5] and has a smooth and steady rhythm, despite its fast [te0mp1o2]. The arrangement omits the use of [I1N2S3T4R5U6M7E8N9T0S1], and the [ti0me1 s2ig3na4tu5re6] is not regular, contributing to the unconventional nature of this piece. Despite its deviation from typical [G1E2N3R4E5] style conventions, the song's length of [T1M213] seconds ensures a dynamic and engaging listening experience.</t>
  </si>
  <si>
    <t>The music being played at a relaxed pace is brought to life through the use of [I1N2S3T4R5U6M7E8N9T0S1]. The music's use of [[K01E12Y23]3 k4ey5] creates a rich and dynamic sonic palette, adding depth to the overall sound. Together, these elements contribute to a unique listening experience that is both soothing and captivating.</t>
  </si>
  <si>
    <t>['K1_1', 'T1_1', 'TM1_1', 'S4_0']</t>
  </si>
  <si>
    <t>This slow-paced song conveys a unique and resonant sound with its use of the [[K01E12Y23]3 k4ey5], and has a runtime of [T1M213] seconds. This music also breaks away from the traditions of the [G1E2N3R4E5] style, offering a fresh and distinct experience for the listener.</t>
  </si>
  <si>
    <t>This song has a comfortably moderate rhythm and lasts for [T1M213] seconds.</t>
  </si>
  <si>
    <t>['P4_1', 'K1_1', 'B1_1', 'I1_1']</t>
  </si>
  <si>
    <t>The musical piece is composed in the [[K01E12Y23]3 k4ey5] and progresses over [[N01U12M23_34B45A56R67S78]8 b9ar0s1], while employing [I1N2S3T4R5U6M7E8N9T0S1] in its performance. A specific pitch range of [R1A2N3G4E5] [oc0ta1ve2s3] is utilized, resulting in a cohesive and unified sound throughout the entirety of the song.</t>
  </si>
  <si>
    <t>This song has a meter of [T1I2M3E4_5S6I7G8N9A0T1U2R3E4] and runs for [T1M213] seconds. [I1N2S3T4R5U6M7E8N9T0S1] are not included in its instrumentation.</t>
  </si>
  <si>
    <t>The music being discussed offers a unique and memorable listening experience with its pitch range spanning [R1A2N3G4E5] [oc0ta1ve2s3]. In addition to that, it is played in the [ke0y1] of [K1E2Y3], which gives it a special emotional quality. The track has a length of [T1M213] seconds and a [te0mp1o2] that falls within the middle range. It is enriched by the presence of [I1N2S3T4R5U6M7E8N9T0S1]. The music follows a [T1I2M3E4_5S6I7G8N9A0T1U2R3E4] meter and has a moderate [te0mp1o2]. It is also worth noting that the song's sound is not heavily influenced by the conventions of any particular genre.</t>
  </si>
  <si>
    <t>The pitch range of [R1A2N3G4E5] [oc0ta1ve2s3] adds a distinctive character to the music, emphasizing its emotional depth, while the [[K01E12Y23]3 k4ey5] gives this music a special emotional quality. With a running time of [T1M213] seconds, the song showcases a gentle and relaxing rhythm, void of [I1N2S3T4R5U6M7E8N9T0S1]. Following a [T1I2M3E4_5S6I7G8N9A0T1U2R3E4] meter, it maintains a gentle beat, ultimately resulting in a composition that defies easy recognition as a [G1E2N3R4E5] style.</t>
  </si>
  <si>
    <t>['P4_1', 'TM1_1', 'R3_1', 'TS1_1', 'T1_2', 'EM1_1', 'B1_1']</t>
  </si>
  <si>
    <t>The musical piece showcases a pitch range within [R1A2N3G4E5] [oc0ta1ve2s3] and has a length of [T1M213] seconds. The rhythm in this song is truly electrifying, and it follows the [ti0me1 s2ig3na4tu5re6 o7f 8[T91I02M13E24_35S46I57G68N79A80T91U02R13E24]3]. With a moderate [te0mp1o2], the music evokes a [E1M2O3T4I5O6N7] feeling, and listeners can appreciate [[N01U12M23_34B45A56R67S78]8 b9ar0s1] in this captivating composition.</t>
  </si>
  <si>
    <t>This music offers a unique and memorable listening experience with its pitch range of [R1A2N3G4E5] [oc0ta1ve2s3]. The use of [[K01E12Y23]3 k4ey5] creates a distinct atmosphere, while the [T1M213]-second-long duration adds to its charm. Accompanied by a mellow rhythm, the music follows a [T1I2M3E4_5S6I7G8N9A0T1U2R3E4] meter, and its high-[te0mp1o2] nature evokes [E1M2O3T4I5O6N7].</t>
  </si>
  <si>
    <t>This song's choice of [[K01E12Y23]3 k4ey5] results in a captivating and memorable experience, spanning approximately [[N01U12M23_34B45A56R67S78]8 b9ar0s1] and lasting [T1M213] seconds. The combination of the chosen [ke0y1] and the song's length creates a unique listening experience that is both memorable and engaging. The [ke0y1] choice may have an impact on the overall mood of the song, while the length of the song can affect the listener's attention and emotional response. Overall, these factors contribute to the overall effectiveness of the song and its ability to leave a lasting impression on the listener.</t>
  </si>
  <si>
    <t>The musical piece showcases a pitch range within [R1A2N3G4E5] [oc0ta1ve2s3] and utilizes the [[K01E12Y23]3 k4ey5], creating a rich and dynamic sonic palette. With a duration of [T1M213] seconds, the song's rhythm is pronounced, emphasizing the importance of [I1N2S3T4R5U6M7E8N9T0S1] in its composition. It follows a [T1I2M3E4_5S6I7G8N9A0T1U2R3E4] meter, while maintaining a slow-paced beat that evokes a [E1M2O3T4I5O6N7] feeling.</t>
  </si>
  <si>
    <t>['P4_1', 'K1_1', 'TM1_1', 'R3_0', 'I1_1', 'TS1_o', 'S4_0', 'S2_0', 'B1_1']</t>
  </si>
  <si>
    <t>With a pitch range spanning [R1A2N3G4E5] [oc0ta1ve2s3], this music offers a diverse and dynamic listening experience. Its use of [[K01E12Y23]3 k4ey5] creates a rich and dynamic sonic palette, while being [T1M213] seconds in length and featuring a very mellow rhythm. The vital use of [I1N2S3T4R5U6M7E8N9T0S1] contributes to its overall sound. Additionally, the song's [ti0me1 s2ig3na4tu5re6] deviates from the norm, with [T1I2M3E4_5S6I7G8N9A0T1U2R3E4], and it does not conform to the usual musical conventions of [G1E2N3R4E5] style. Moreover, it departs from the typical patterns associated with [A1R2T3I4S5T6]'s music. Throughout the song, there are [[N01U12M23_34B45A56R67S78]8 b9ar0s1] that further enhance its uniqueness.</t>
  </si>
  <si>
    <t>['P4_1', 'K1_1', 'TM1_1', 'R3_2', 'I1_1', 'R1_1', 'EM1_1', 'B1_1']</t>
  </si>
  <si>
    <t>This music's pitch range is within [R1A2N3G4E5] [oc0ta1ve2s3], and its use of [[K01E12Y23]3 k4ey5] creates a rich and dynamic sonic palette. The track lasts for [T1M213] seconds and has a moderate [te0mp1o2]. Enriched by [I1N2S3T4R5U6M7E8N9T0S1], the music radiates [E1M2O3T4I5O6N7] that makes it impossible not to dance when you hear it. Throughout the song, there are [[N01U12M23_34B45A56R67S78]8 b9ar0s1].</t>
  </si>
  <si>
    <t>['TM1_1', 'R3_2', 'TS1_1', 'I1_1', 'B1_1']</t>
  </si>
  <si>
    <t>The track lasts for [T1M213] seconds and has a [te0mp1o2] that is just right. It utilizes the [[T01I12M23E34_45S56I67G78N89A90T01U12R23E34]4 t5im6e 7si8gn9at0ur1e2] and is brought to life with the help of [I1N2S3T4R5U6M7E8N9T0S1]. With a total of [[N01U12M23_34B45A56R67S78]8 b9ar0s1], this song creates a harmonious and captivating musical experience.</t>
  </si>
  <si>
    <t>['P4_1', 'K1_1', 'TM1_1', 'R3_0', 'I1_0', 'TS1_o', 'T1_0', 'S4_0']</t>
  </si>
  <si>
    <t>The musical piece utilizes a specific pitch range of [R1A2N3G4E5] [oc0ta1ve2s3] to create a cohesive and unified sound, while the [[K01E12Y23]3 k4ey5] contributes to a special emotional quality. The track's [T1M213]-second duration features a calming and soothing beat, with notable absence of [I1N2S3T4R5U6M7E8N9T0S1]. Its [ti0me1 s2ig3na4tu5re6], [T1I2M3E4_5S6I7G8N9A0T1U2R3E4], deviates from the norm and the music is played quickly. This song defies the traditions of the [G1E2N3R4E5] style, showcasing a unique and innovative approach.</t>
  </si>
  <si>
    <t>The music in this track offers a unique and memorable listening experience with a pitch range of [R1A2N3G4E5] [oc0ta1ve2s3]. The use of the [[K01E12Y23]3 k4ey5] provides a powerful and memorable sound that is accompanied by a forceful beat. Despite the absence of [I1N2S3T4R5U6M7E8N9T0S1], this song still manages to make an impact with its slow-paced [te0mp1o2] and [[T01I12M23E34_45S56I67G78N89A90T01U12R23E34]4 t5im6e 7si8gn9at0ur1e2]. It stands out from the typical [G1E2N3R4E5] sound, making it a must-listen for anyone looking for something different and refreshing. Additionally, the track runs for [T1M213] seconds, providing listeners with ample time to fully immerse themselves in the experience.</t>
  </si>
  <si>
    <t>['P4_1', 'K1_1', 'R3_2', 'TS1_o', 'I1_1', 'T1_2', 'EM1_1']</t>
  </si>
  <si>
    <t>The compact pitch range of [R1A2N3G4E5] [oc0ta1ve2s3] results in a focused and impactful musical performance, while the [[K01E12Y23]3 k4ey5] adds a unique flavor to this music. The rhythm of this song is not too fast or too slow, and its [ti0me1 s2ig3na4tu5re6] is out of the ordinary, [T1I2M3E4_5S6I7G8N9A0T1U2R3E4]. [I1N2S3T4R5U6M7E8N9T0S1] play an important role in the music, contributing to its overall sound. The music is played at a balanced pace and is filled with [E1M2O3T4I5O6N7].</t>
  </si>
  <si>
    <t>['T1_1', 'TM1_1', 'R3_1']</t>
  </si>
  <si>
    <t>This is a TM1-second-long song with a slow rhythm but a very powerful and driving beat.</t>
  </si>
  <si>
    <t>I woke up early this morning feeling well-rested. The sun was just starting to rise, and the sky was painted with hues of pink and orange. I decided to go for a walk to enjoy the beautiful morning before starting my day. The fresh air and peaceful surroundings were rejuvenating, and I felt grateful for the opportunity to experience such a serene moment. As I walked, I listened to the sound of birds chirping and watched as the world woke up around me. It was a perfect start to my day.</t>
  </si>
  <si>
    <t>['S4_0', 'R3_1', 'I1_0']</t>
  </si>
  <si>
    <t>This song breaks away from the traditional sound of [G1E2N3R4E5], as its composition doesn't involve the use of [I1N2S3T4R5U6M7E8N9T0S1]. Despite this deviation, the rhythm of the song remains lively and engaging.</t>
  </si>
  <si>
    <t>The music in this song is defined by several unique features. Firstly, the pitch range spans [R1A2N3G4E5] [oc0ta1ve2s3], contributing to a distinctive character that emphasizes the emotional depth of the piece. Additionally, the use of the [[K01E12Y23]3 k4ey5] creates a rich and dynamic sonic palette. Despite its unconventional elements, this song is fairly lengthy, playing for [T1M213] seconds. The rhythm is also noteworthy, as it is very comforting and adds to the overall atmosphere of the piece. Interestingly, [I1N2S3T4R5U6M7E8N9T0S1] are not included in the instrumentation. The song's [ti0me1 s2ig3na4tu5re6], [T1I2M3E4_5S6I7G8N9A0T1U2R3E4], is also unique and contributes to the song's overall structure. The beat is slow-paced and does not fit into the conventions of [G1E2N3R4E5] style, making it a truly distinctive piece of music.</t>
  </si>
  <si>
    <t>To create a soothing atmosphere, it is recommended to include instruments in music with a relaxed [te0mp1o2]. These instruments can help enhance the overall mood and create a sense of tranquility for the listener. So, whether it's a gentle piano melody or a soft acoustic guitar, incorporating instruments into relaxed music can help create a peaceful and calming ambiance.</t>
  </si>
  <si>
    <t>This song has a limited pitch range of [R1A2N3G4E5] [oc0ta1ve2s3], which allows for a greater emphasis on the nuances of tone and phrasing. The use of the [[K01E12Y23]3 k4ey5] provides a powerful and memorable sound. However, this song's [ti0me1 s2ig3na4tu5re6] is not standard, featuring [T1I2M3E4_5S6I7G8N9A0T1U2R3E4]. Despite this unconventional approach, the limited pitch range and powerful [ke0y1] give the song a unique and distinct character that sets it apart from other music.</t>
  </si>
  <si>
    <t>['P4_1', 'TM1_1', 'R3_0', 'I1_1', 'TS1_1', 'S4_1', 'S2_1', 'B1_1']</t>
  </si>
  <si>
    <t>The [G1E2N3R4E5] song, following in [A1R2T3I4S5T6]'s footsteps, is characterized by a distinctive emotional depth emphasized by its pitch range of [R1A2N3G4E5] [oc0ta1ve2s3]. The music, based on a [[T01I12M23E34_45S56I67G78N89A90T01U12R23E34]4 t5im6e 7si8gn9at0ur1e2], features [I1N2S3T4R5U6M7E8N9T0S1] and comprises [[N01U12M23_34B45A56R67S78]8 b9ar0s1]. The rhythm of the song is very calming, playing for [T1M213] seconds. Overall, this composition showcases a unique sound that sets it apart within its genre.</t>
  </si>
  <si>
    <t>The musical piece is composed in the [[K01E12Y23]3 k4ey5] and showcases a pitch range within [R1A2N3G4E5] [oc0ta1ve2s3]. It has a very peaceful beat and plays for [T1M213] seconds, featuring a slow rhythm and a [ti0me1 s2ig3na4tu5re6 o7f 8[T91I02M13E24_35S46I57G68N79A80T91U02R13E24]3]. The use of [I1N2S3T4R5U6M7E8N9T0S1] is vital to the music, which is firmly rooted in the traditions of [G1E2N3R4E5] music. Overall, the song combines its instrumental elements to create a serene and calming atmosphere that is characteristic of its style.</t>
  </si>
  <si>
    <t>The music evokes a strong sense of [E1M2O3T4I5O6N7], and this is further enhanced by the skillful use of [I1N2S3T4R5U6M7E8N9T0S1] in the composition. The instruments blend together seamlessly to create a harmonious and powerful sound that intensifies the emotional impact of the music. The skillful manipulation of the instruments contributes to the overall mood and atmosphere of the piece, adding depth and complexity to the musical experience. Together, the emotions and instruments create a rich and captivating musical performance that is sure to leave a lasting impression on its listeners.</t>
  </si>
  <si>
    <t>The music contains a total of [[N01U12M23_34B45A56R67S78]8 b9ar0s1] and should include [I1N2S3T4R5U6M7E8N9T0S1]. It's important to ensure that all the specified instruments are incorporated in the music to create a harmonious blend of sound. With the right combination of instruments and proper timing of the bars, the music can have a powerful and moving effect on the listener. Whether it's for a live performance or a recording, attention to detail is [ke0y1] in producing a captivating musical piece that resonates with the audience.</t>
  </si>
  <si>
    <t>The track is [T1M213] seconds in length and features a meter of [T1I2M3E4_5S6I7G8N9A0T1U2R3E4]. The music's [te0mp1o2] and rhythmic structure are dictated by its [ti0me1 s2ig3na4tu5re6], which indicates the number of beats per measure and the type of note that receives one beat. With this information, listeners can anticipate the underlying pulse of the music and follow along with the song's progression. The track's length also plays a crucial role in shaping the overall musical experience, determining the song's duration and allowing for the development of different musical themes and motifs.</t>
  </si>
  <si>
    <t>The song that lasts [T1M213] seconds is played at a gentle pace and uses the [[K01E12Y23]3 k4ey5] to create a distinct atmosphere. Interestingly, the song has opted not to incorporate [I1N2S3T4R5U6M7E8N9T0S1], resulting in a unique sound that highlights the simplicity and beauty of the melody. Despite the absence of additional instrumentation, the song's gentle pace and the use of the [[K01E12Y23]3 k4ey5] combine to create a captivating musical experience that is both relaxing and thought-provoking.</t>
  </si>
  <si>
    <t>The compact pitch range of [R1A2N3G4E5] [oc0ta1ve2s3] results in a focused and impactful musical performance, while its use of [[K01E12Y23]3 k4ey5] conveys a unique and resonant sound. With a duration of [T1M213] seconds, the song maintains a moderate and consistent rhythm. Enriched by [I1N2S3T4R5U6M7E8N9T0S1], the music explores an unconventional [ti0me1 s2ig3na4tu5re6], [T1I2M3E4_5S6I7G8N9A0T1U2R3E4], and is characterized by a fast-paced beat, expressing [E1M2O3T4I5O6N7].</t>
  </si>
  <si>
    <t>['P4_1', 'K1_1', 'R3_2', 'TS1_o', 'T1_2', 'S4_1']</t>
  </si>
  <si>
    <t>This music's pitch range of [R1A2N3G4E5] [oc0ta1ve2s3] offers a unique and memorable listening experience, complemented by its use of [[K01E12Y23]3 k4ey5], which conveys a unique and resonant sound. The [te0mp1o2] of this song falls within the middle range, while its non-conformity to a common [ti0me1 s2ig3na4tu5re6] [T1I2M3E4_5S6I7G8N9A0T1U2R3E4] adds an intriguing element. Overall, the music moves at a balanced rate and is unmistakably characterized by its [G1E2N3R4E5] essence.</t>
  </si>
  <si>
    <t>With a pitch range spanning [R1A2N3G4E5] [oc0ta1ve2s3], this music offers a diverse and dynamic listening experience. The [[K01E12Y23]3 k4ey5] adds a unique flavor, while the length of the song is [T1M213] seconds, providing a tranquil and peaceful rhythm. Brought to life through the use of [I1N2S3T4R5U6M7E8N9T0S1], the music showcases a rapid pace and a captivating [[T01I12M23E34_45S56I67G78N89A90T01U12R23E34]4 t5im6e 7si8gn9at0ur1e2]. Overall, the music radiates [E1M2O3T4I5O6N7].</t>
  </si>
  <si>
    <t>The compact pitch range of [R1A2N3G4E5] [oc0ta1ve2s3] results in a focused and impactful musical performance, enhanced by the special emotional quality brought by the [[K01E12Y23]3 k4ey5]. With a running time of [T1M213] seconds, the song showcases a very rapid [te0mp1o2] while relying on the vital use of [I1N2S3T4R5U6M7E8N9T0S1] to convey its essence. The unconventional [[T01I12M23E34_45S56I67G78N89A90T01U12R23E34]4 t5im6e 7si8gn9at0ur1e2] further distinguishes this music, which is played at a relaxed pace and represents the characteristic sound of [G1E2N3R4E5].</t>
  </si>
  <si>
    <t>['P4_1', 'K1_1', 'TM1_1', 'R3_1', 'T1_2']</t>
  </si>
  <si>
    <t>The musical piece is [T1M213]-second-long and showcases a pitch range within [R1A2N3G4E5] [oc0ta1ve2s3]. The use of [[K01E12Y23]3 k4ey5] adds a unique flavor to this music, while the upbeat [te0mp1o2] gives it a lively and energetic feel. Despite the lively [te0mp1o2], this music is played at a moderate speed, allowing the listener to fully appreciate the intricate melodies and harmonies that make up this captivating piece.</t>
  </si>
  <si>
    <t>['TS1_o', 'K1_1', 'R3_2', 'I1_1']</t>
  </si>
  <si>
    <t>The [ti0me1 s2ig3na4tu5re6] featured in this song is not conventional, yet the balanced rhythm it creates, coupled with the captivating and memorable experience resulting from its choice of [ke0y1], make for a unique musical composition. The addition of various instruments further adds to the overall depth and richness of the song.</t>
  </si>
  <si>
    <t>['T1_0', 'K1_1', 'R3_1', 'I1_1']</t>
  </si>
  <si>
    <t>The fast rhythm of the song combined with its choice of [[K01E12Y23]3 k4ey5] results in a captivating and memorable experience. The rhythm is extremely invigorating and the use of [I1N2S3T4R5U6M7E8N9T0S1] is vital to the music's overall impact. Together, these elements create a powerful and energetic sound that draws listeners in and keeps them engaged.</t>
  </si>
  <si>
    <t>There are [[N01U12M23_34B45A56R67S78]8 b9ar0s1] in this song. A bar is a unit of musical time that includes a specific number of beats. In Western music, most songs are divided into measures, and each measure contains a set number of bars. The number of bars in a song can vary depending on the [te0mp1o2], rhythm, and overall structure of the piece. Understanding the number of bars in a song is essential for musicians to play together and stay in time with each other.</t>
  </si>
  <si>
    <t>This song has a unique flavor thanks to its [[K01E12Y23]3 k4ey5], and its pitch range falls within [R1A2N3G4E5] [oc0ta1ve2s3]. The beat is calming and soothing, while the deliberate exclusion of [I1N2S3T4R5U6M7E8N9T0S1] creates a distinctive sound. With a length of [T1M213] seconds and a non-conventional [[T01I12M23E34_45S56I67G78N89A90T01U12R23E34]4 t5im6e 7si8gn9at0ur1e2], the music progresses through [[N01U12M23_34B45A56R67S78]8 b9ar0s1] with a gentle [te0mp1o2]. Overall, the music conveys a sense of [E1M2O3T4I5O6N7].</t>
  </si>
  <si>
    <t>The song's limited pitch range of [R1A2N3G4E5] [oc0ta1ve2s3] not only enables a greater emphasis on the nuances of tone and phrasing, but also works in conjunction with the unusual [ti0me1 s2ig3na4tu5re6] utilized throughout the song. With a duration of [T1M213] seconds, the composition showcases the unique interplay between the limited pitch range and the complex [ti0me1 s2ig3na4tu5re6], resulting in a captivating and memorable musical experience.</t>
  </si>
  <si>
    <t>['K1_1', 'R3_2', 'T1_1', 'S4_0', 'B1_1']</t>
  </si>
  <si>
    <t>The rhythm of this song is neither too fast nor too slow, and the [te0mp1o2] is slow, adding a unique flavor to this music. It does not fall squarely within the conventions of the [G1E2N3R4E5] sound, as the song progresses over [[N01U12M23_34B45A56R67S78]8 b9ar0s1].</t>
  </si>
  <si>
    <t>['I4_0', 'P4_1', 'B1_1', 'TS1_1']</t>
  </si>
  <si>
    <t>The track's melody is not produced using [I1N2S3T4R5U6M7E8N9T0], but the musical piece still manages to showcase a pitch range spanning [R1A2N3G4E5] [oc0ta1ve2s3]. The song is composed of around [[N01U12M23_34B45A56R67S78]8 b9ar0s1] and follows a [T1I2M3E4_5S6I7G8N9A0T1U2R3E4] meter. Despite the absence of [I1N2S3T4R5U6M7E8N9T0], the music in this track manages to deliver an impressive range of pitch and rhythmic complexity, evident through the use of [R1A2N3G4E5] [oc0ta1ve2s3] and [T1I2M3E4_5S6I7G8N9A0T1U2R3E4] meter respectively.</t>
  </si>
  <si>
    <t>['P4_1', 'K1_1', 'I1_1']</t>
  </si>
  <si>
    <t>To create a focused and impactful musical performance, it is recommended to use a compact pitch range of [R1A2N3G4E5] [oc0ta1ve2s3]. Additionally, using the [[K01E12Y23]3 k4ey5] can convey a unique and resonant sound that adds to the overall effect. To fully realize this musical vision, [I1N2S3T4R5U6M7E8N9T0S1] should be included in the arrangement. By incorporating these elements, the music can achieve a powerful and memorable impact on the listener.</t>
  </si>
  <si>
    <t>The [ti0me1 s2ig3na4tu5re6] used in this song is unusual. A [ti0me1 s2ig3na4tu5re6] is a musical notation that indicates the number of beats in each measure and the type of note that receives one beat. In most popular music, the [ti0me1 s2ig3na4tu5re6] is 4/4, meaning there are four beats per measure and a quarter note receives one beat. However, some songs use different [ti0me1 s2ig3na4tu5re6]s to create a unique rhythmic feel. The use of an unusual [ti0me1 s2ig3na4tu5re6] can be an effective way to create tension and surprise in a piece of music, and it is often used in genres such as progressive rock and jazz.</t>
  </si>
  <si>
    <t>The compact pitch range of [R1A2N3G4E5] [oc0ta1ve2s3] results in a focused and impactful musical performance, while its use of [[K01E12Y23]3 k4ey5] conveys a unique and resonant sound. With a duration of [T1M213] seconds, the song showcases a very rapid [te0mp1o2] and does not involve the use of [I1N2S3T4R5U6M7E8N9T0S1]. Featuring a [T1I2M3E4_5S6I7G8N9A0T1U2R3E4] meter, the music moves at a slow rate and radiates [E1M2O3T4I5O6N7]. Spanning approximately [[N01U12M23_34B45A56R67S78]8 b9ar0s1], this composition captivates listeners with its combination of limited pitch range and distinctive [ke0y1], creating a powerful and emotionally evocative musical experience.</t>
  </si>
  <si>
    <t>['EM1_1', 'TS1_o']</t>
  </si>
  <si>
    <t>The music evokes a strong [E1M2O3T4I5O6N7] response in the listener. One distinctive feature of the composition is its choice of an unconventional [[T01I12M23E34_45S56I67G78N89A90T01U12R23E34]4 t5im6e 7si8gn9at0ur1e2], which sets it apart from more typical musical arrangements. Together, these elements create a unique auditory experience that challenges traditional musical conventions and invites the listener to explore new emotional and rhythmic territory.</t>
  </si>
  <si>
    <t>['P4_1', 'K1_1', 'R3_2', 'I1_1']</t>
  </si>
  <si>
    <t>This music offers a diverse and dynamic listening experience with a pitch range spanning [R1A2N3G4E5] [oc0ta1ve2s3]. The use of [[K01E12Y23]3 k4ey5] creates a distinct atmosphere, while the rhythm of the song is not too fast or too slow. The musical performance employs [I1N2S3T4R5U6M7E8N9T0S1], adding depth and texture to the overall sound.</t>
  </si>
  <si>
    <t>The choice of [[K01E12Y23]3 k4ey5] in this music creates a captivating and memorable experience for the listener.</t>
  </si>
  <si>
    <t>['P4_1', 'K1_1', 'TM1_1', 'R3_2', 'T1_0']</t>
  </si>
  <si>
    <t>The pitch range of [R1A2N3G4E5] [oc0ta1ve2s3] adds a distinctive character to the music, emphasizing its emotional depth. This music is composed in the [[K01E12Y23]3 k4ey5] and has a moderate [te0mp1o2]. The song is performed quickly and has a length of [T1M213] seconds, which all contribute to its unique sound and style.</t>
  </si>
  <si>
    <t>['T1_0', 'S4_0', 'I1_1']</t>
  </si>
  <si>
    <t>Although this music moves swiftly, it is not a true representation of the typical [G1E2N3R4E5] genre. In order to achieve that, [I1N2S3T4R5U6M7E8N9T0S1] should be included in the music.</t>
  </si>
  <si>
    <t>The use of a specific pitch range of [R1A2N3G4E5] [oc0ta1ve2s3] creates a cohesive and unified sound throughout the musical piece, while the [[K01E12Y23]3 k4ey5] adds a unique flavor to this music. With a length of [T1M213] seconds, the song showcases a very peaceful and easy rhythm, complemented by the sound of [I1N2S3T4R5U6M7E8N9T0S1]. This music is a prime example of the [G1E2N3R4E5] style.</t>
  </si>
  <si>
    <t>The sound of music is given its special emotional quality through the use of instruments. The [ke0y1] being played is a crucial factor that contributes to the overall effect. Together, the combination of the [ke0y1] and instruments creates a unique and distinctive sound that can evoke a wide range of emotions in the listener. Whether it's the melancholic notes of a [mi0no1r2] [ke0y1] or the uplifting chords of a [ma0jo1r2] [ke0y1], the interplay between the [ke0y1] and the instruments is what makes music so powerful and impactful.</t>
  </si>
  <si>
    <t>['K1_1', 'TM1_1', 'TS1_1', 'I1_0', 'T1_0', 'B1_1']</t>
  </si>
  <si>
    <t>With its use of the [[K01E12Y23]3 k4ey5], this music conveys a unique and resonant sound, lasting [T1M213] seconds. The composition is in [T1I2M3E4_5S6I7G8N9A0T1U2R3E4], and [I1N2S3T4R5U6M7E8N9T0S1] are not featured, resulting in a fast-paced beat. Overall, the music consists of [[N01U12M23_34B45A56R67S78]8 b9ar0s1].</t>
  </si>
  <si>
    <t>The music in this [G1E2N3R4E5] style is a true representation of its classic roots. The rhythm in this particular song is very gentle, providing a relaxing listening experience. Additionally, the [ke0y1] used in this music adds a unique flavor that distinguishes it from other songs in the genre. Altogether, these elements create a beautiful and authentic piece of music that is sure to please fans of [G1E2N3R4E5].</t>
  </si>
  <si>
    <t>The music of this song follows a [T1I2M3E4_5S6I7G8N9A0T1U2R3E4] meter and has a running time of [T1M213] seconds. The [I1N2S3T4R5U6M7E8N9T0S1] add to the musical composition, creating a harmonious blend of sounds that contribute to the overall effect of the piece. The rhythm provided by the meter creates a sense of structure and stability, while the instruments bring depth and texture to the music. Together, these elements combine to create a unique and memorable musical experience.</t>
  </si>
  <si>
    <t>The pitch range of [R1A2N3G4E5] [oc0ta1ve2s3] adds a distinctive character to the music, emphasizing its emotional depth. Composed in the [[K01E12Y23]3 k4ey5], the song plays for [T1M213] seconds with a [te0mp1o2] that is really intense. [I1N2S3T4R5U6M7E8N9T0S1] are not a part of the instrumentation in this song, but an unusual [ti0me1 s2ig3na4tu5re6] [T1I2M3E4_5S6I7G8N9A0T1U2R3E4] is featured, enhancing its uniqueness. With a brisk [te0mp1o2], the song embodies the essence of classic [G1E2N3R4E5] music.</t>
  </si>
  <si>
    <t>['K1_1', 'TM1_1', 'I1_0', 'T1_1', 'B1_1']</t>
  </si>
  <si>
    <t>This captivating and memorable music is played in the [[K01E12Y23]3 k4ey5], and its track lasts for [T1M213] seconds. Despite being devoid of [I1N2S3T4R5U6M7E8N9T0S1], the music's slow [te0mp1o2] and [[N01U12M23_34B45A56R67S78]8 b9ar0s1] in total create a mesmerizing experience.</t>
  </si>
  <si>
    <t>['K1_1', 'T1_1', 'S4_0']</t>
  </si>
  <si>
    <t>The use of [[K01E12Y23]3 k4ey5] in this music creates a rich and dynamic sonic palette despite its slow movement. However, this music does not fully embody the essence of the [G1E2N3R4E5] genre.</t>
  </si>
  <si>
    <t>['EM1_1', 'TM1_1', 'R3_0', 'I1_0']</t>
  </si>
  <si>
    <t>The music project evokes a strong emotional response in the listener. The track has a duration of TM1 seconds and features a gentle rhythm. Interestingly, the song does not showcase any instruments.</t>
  </si>
  <si>
    <t>['TM1_1', 'TS1_1', 'I1_0', 'I4_1', 'B1_1']</t>
  </si>
  <si>
    <t>The track is [T1M213] seconds long and has a [ti0me1 s2ig3na4tu5re6 o7f 8[T91I02M13E24_35S46I57G68N79A80T91U02R13E24]3]. Although you won't hear any [I1N2S3T4R5U6M7E8N9T0S1] in this song, the melody track is highlighted by the sound of [I1N2S3T4R5U6M7E8N9T0]. The music covers [[N01U12M23_34B45A56R67S78]8 b9ar0s1].</t>
  </si>
  <si>
    <t>This song has a very smooth and relaxing beat that is in [T1I2M3E4_5S6I7G8N9A0T1U2R3E4]. The music flows effortlessly and creates a calming atmosphere. The combination of the beat and the [ti0me1 s2ig3na4tu5re6] gives the song a serene and peaceful quality that can help to soothe the listener's mind and body. The overall effect is a wonderful blend of musical elements that come together to produce a truly enjoyable listening experience. Whether you are looking for some background music to help you relax or simply want to unwind after a long day, this song is sure to do the trick.</t>
  </si>
  <si>
    <t>['TS1_1', 'S4_1', 'I1_1']</t>
  </si>
  <si>
    <t>The music in this piece is characterized by a [[T01I12M23E34_45S56I67G78N89A90T01U12R23E34]4 t5im6e 7si8gn9at0ur1e2], and the sound is steeped in the conventions of [G1E2N3R4E5] style. Throughout the musical performance, various [I1N2S3T4R5U6M7E8N9T0S1] are utilized to create a dynamic and engaging experience for the listener.</t>
  </si>
  <si>
    <t>This song has a very serene rhythm and its pitch range is within [R1A2N3G4E5] [oc0ta1ve2s3]. The music radiates [E1M2O3T4I5O6N7], creating a peaceful and calming atmosphere.</t>
  </si>
  <si>
    <t>['K1_1', 'R3_2', 'TS1_o', 'I1_0', 'EM1_1', 'B1_1']</t>
  </si>
  <si>
    <t>This music is composed in the [[K01E12Y23]3 k4ey5] and has a moderate [te0mp1o2]. The [ti0me1 s2ig3na4tu5re6] used in this song is unusual, and it has opted not to incorporate [I1N2S3T4R5U6M7E8N9T0S1]. The music is [E1M2O3T4I5O6N7] in nature as the song progresses through [[N01U12M23_34B45A56R67S78]8 b9ar0s1].</t>
  </si>
  <si>
    <t>The music in question possesses a unique character that stems from its pitch range, which spans [R1A2N3G4E5] [oc0ta1ve2s3] and emphasizes its emotional depth. Additionally, the choice of [[K01E12Y23]3 k4ey5] creates a captivating and memorable experience. The song's lively rhythm and speedy [te0mp1o2] add to its distinctiveness, and the absence of [I1N2S3T4R5U6M7E8N9T0S1] from the instrumentation further sets it apart. The song's duration, [T1M213] seconds, complements its unconventional [ti0me1 s2ig3na4tu5re6], [T1I2M3E4_5S6I7G8N9A0T1U2R3E4], which deviates from the norm for its genre. Overall, this music is not a prime example of the typical [G1E2N3R4E5] style, but rather a standout piece with its own distinct personality.</t>
  </si>
  <si>
    <t>The duration of this song is [T1M213] seconds.</t>
  </si>
  <si>
    <t>['TM1_1', 'R3_1', 'I1_0', 'I4_0', 'B1_1']</t>
  </si>
  <si>
    <t>This song has an exceptionally energetic beat and is [T1M213] seconds long. Deliberately excluded [I1N2S3T4R5U6M7E8N9T0S1] are not utilized to create the melody in this track, which consists of [[N01U12M23_34B45A56R67S78]8 b9ar0s1].</t>
  </si>
  <si>
    <t>['K1_1', 'B1_1', 'R3_0', 'I1_1']</t>
  </si>
  <si>
    <t>The captivating and memorable experience of this music is partly due to its choice of [ke0y1], which enriches the overall sound. Additionally, the song is divided into a specific number of bars, and the [te0mp1o2] is very laid-back, creating a relaxed vibe. The music is also enhanced by the use of specific instruments, which contribute to its unique sound.</t>
  </si>
  <si>
    <t>['P4_1', 'K1_1', 'TM1_1', 'R3_2', 'I1_0', 'TS1_o', 'T1_1', 'S4_0']</t>
  </si>
  <si>
    <t>The music's limited pitch range of [R1A2N3G4E5] [oc0ta1ve2s3] allows for a greater emphasis on the nuances of tone and phrasing, while the choice of [[K01E12Y23]3 k4ey5] results in a captivating and memorable experience. This [T1M213]-second-long song features a moderate and consistent rhythm, devoid of [I1N2S3T4R5U6M7E8N9T0S1]. The [ti0me1 s2ig3na4tu5re6] of the song is not usual, as indicated by [T1I2M3E4_5S6I7G8N9A0T1U2R3E4], and the [te0mp1o2] is slow. Overall, this song defies easy classification within a specific [G1E2N3R4E5] style.</t>
  </si>
  <si>
    <t>This song is a captivating and memorable experience due to its choice of [[K01E12Y23]3 k4ey5], gentle pace, and soothing beat. The gentle pace at which it is played allows the listener to fully appreciate the soothing beat, which contributes to the overall enjoyable experience of the song. Additionally, the choice of [[K01E12Y23]3 k4ey5] adds to the captivation of the song, providing a unique and memorable aspect to the music.</t>
  </si>
  <si>
    <t>['P4_1', 'R1_0', 'R3_0', 'TS1_1', 'S4_0', 'B1_1']</t>
  </si>
  <si>
    <t>The music's limited pitch range of [R1A2N3G4E5] [oc0ta1ve2s3] allows for a greater emphasis on the nuances of tone and phrasing, while the [te0mp1o2], although not conducive to dancing, is very soothing and peaceful. With a [ti0me1 s2ig3na4tu5re6 o7f 8[T91I02M13E24_35S46I57G68N79A80T91U02R13E24]3], the song deviates from the usual musical conventions of [G1E2N3R4E5] style. Overall, the music covers [[N01U12M23_34B45A56R67S78]8 b9ar0s1], creating a unique and distinctive listening experience.</t>
  </si>
  <si>
    <t>['P4_1', 'K1_1', 'TM1_1', 'TS1_o', 'T1_1', 'S4_1', 'B1_1']</t>
  </si>
  <si>
    <t>This music offers a unique and memorable listening experience with its pitch range of [R1A2N3G4E5] [oc0ta1ve2s3]. Composed in the [[K01E12Y23]3 k4ey5], the track runs for [T1M213] seconds and features an out-of-the-ordinary [[T01I12M23E34_45S56I67G78N89A90T01U12R23E34]4 t5im6e 7si8gn9at0ur1e2]. Played at a leisurely pace, this song is a classic representation of [G1E2N3R4E5] music, with its length determined by [[N01U12M23_34B45A56R67S78]8 b9ar0s1].</t>
  </si>
  <si>
    <t>['P4_1', 'K1_1', 'TM1_1', 'R3_0', 'I1_0', 'TS1_o', 'T1_2', 'B1_1']</t>
  </si>
  <si>
    <t>The pitch range of [R1A2N3G4E5] [oc0ta1ve2s3] adds a distinctive character to the music, emphasizing its emotional depth, while the use of [[K01E12Y23]3 k4ey5] creates a distinct atmosphere. This song has a very comfortable beat and lasts for [T1M213] seconds, played at a moderate [te0mp1o2]. Additionally, the song has opted not to incorporate [I1N2S3T4R5U6M7E8N9T0S1], and its [ti0me1 s2ig3na4tu5re6] [T1I2M3E4_5S6I7G8N9A0T1U2R3E4] is not usual. The music consists of [[N01U12M23_34B45A56R67S78]8 b9ar0s1], showcasing a unique blend of musical elements that contribute to the song's overall sound.</t>
  </si>
  <si>
    <t>['P4_1', 'T1_0', 'S4_0', 'I1_0']</t>
  </si>
  <si>
    <t>With a pitch range of [R1A2N3G4E5] [oc0ta1ve2s3], this music provides a distinct and unforgettable listening experience. The song's rhythm is quick, and it defies the typical musical conventions of [G1E2N3R4E5] style. Notably, [I1N2S3T4R5U6M7E8N9T0S1] are absent from this composition, setting it apart even further.</t>
  </si>
  <si>
    <t>['TS1_o', 'R3_2', 'I1_1']</t>
  </si>
  <si>
    <t>The song in question has several noteworthy musical features. Firstly, it features an unconventional [ti0me1 s2ig3na4tu5re6], which sets it apart from many other songs in its genre. Despite this, the song maintains a steady and moderate rhythm throughout, making it accessible and enjoyable to listen to. Additionally, the use of certain instruments is vital to the music, contributing to its unique sound and overall effect. Overall, these different musical elements come together to create a compelling and memorable song that stands out from the crowd.</t>
  </si>
  <si>
    <t>The song, which is [T1M213] seconds in length, features a sound heavily influenced by the [G1E2N3R4E5] genre.</t>
  </si>
  <si>
    <t>['P4_1', 'K1_1', 'TM1_1', 'R3_2', 'I1_0', 'TS1_o', 'EM1_1', 'B1_1']</t>
  </si>
  <si>
    <t>The musical piece is an impressive showcase of its pitch range, spanning [R1A2N3G4E5] [oc0ta1ve2s3]. The use of [[K01E12Y23]3 k4ey5] in this music contributes to its powerful and memorable sound. With a length of [T1M213] seconds, this track's consistent and moderate beat carries the listener through its [[N01U12M23_34B45A56R67S78]8 b9ar0s1] of unconventional [ti0me1 s2ig3na4tu5re6] [T1I2M3E4_5S6I7G8N9A0T1U2R3E4]. The song's arrangement deliberately omits the use of [I1N2S3T4R5U6M7E8N9T0S1], adding a unique texture to the music. Overall, the composition projects [E1M2O3T4I5O6N7], making for a compelling and unforgettable listening experience.</t>
  </si>
  <si>
    <t>The musical piece showcases a pitch range within [R1A2N3G4E5] [oc0ta1ve2s3], and the [[K01E12Y23]3 k4ey5] gives this music a special emotional quality. This song is [T1M213] seconds long and has a very calming and soothing beat. You won't hear any [I1N2S3T4R5U6M7E8N9T0S1] in this song, and the [ti0me1 s2ig3na4tu5re6 o7f 8[T91I02M13E24_35S46I57G68N79A80T91U02R13E24]3] is not usual. It is important to note that this music is not a true representation of the typical [G1E2N3R4E5] genre, and there are roughly [[N01U12M23_34B45A56R67S78]8 b9ar0s1] in this song.</t>
  </si>
  <si>
    <t>['K1_1', 'TS1_o', 'I1_0', 'T1_1', 'S4_1', 'B1_1']</t>
  </si>
  <si>
    <t>This song's [ti0me1 s2ig3na4tu5re6] is not typical, progressing over [[N01U12M23_34B45A56R67S78]8 b9ar0s1]. You won't hear any [I1N2S3T4R5U6M7E8N9T0S1] in this music played at a low [te0mp1o2], yet the [[K01E12Y23]3 k4ey5] adds a unique flavor, making it a true representation of the classic [G1E2N3R4E5] style.</t>
  </si>
  <si>
    <t>The cohesive and unified sound throughout the musical piece is achieved by using a specific pitch range of [R1A2N3G4E5] [oc0ta1ve2s3]. The music has a sluggish [te0mp1o2] and consists of a total of [[N01U12M23_34B45A56R67S78]8 b9ar0s1]. The song has a runtime of [T1M213] seconds.</t>
  </si>
  <si>
    <t>['P4_1', 'TM1_1', 'R3_1', 'TS1_o', 'I1_0', 'T1_0']</t>
  </si>
  <si>
    <t>The compact pitch range of [R1A2N3G4E5] [oc0ta1ve2s3] creates a focused and impactful musical performance, complemented by the energetic beat of the song which lasts for [T1M213] seconds. Although the [ti0me1 s2ig3na4tu5re6] featured in the song is not conventional, the quick [te0mp1o2] keeps the momentum going. [I1N2S3T4R5U6M7E8N9T0S1] are not included in the instrumentation of this song, but the absence of these instruments does not detract from the overall effect. Overall, the song is a powerful and dynamic piece of music with a unique [ti0me1 s2ig3na4tu5re6] and instrumentation that work together to create an unforgettable listening experience.</t>
  </si>
  <si>
    <t>['P4_1', 'S4_1', 'TS1_1']</t>
  </si>
  <si>
    <t>The musical piece, belonging to the [G1E2N3R4E5] genre, showcases a pitch range within [R1A2N3G4E5] [oc0ta1ve2s3] and uses the [[T01I12M23E34_45S56I67G78N89A90T01U12R23E34]4 t5im6e 7si8gn9at0ur1e2].</t>
  </si>
  <si>
    <t>['K1_1', 'B1_1', 'TM1_1', 'S4_0']</t>
  </si>
  <si>
    <t>The [[K01E12Y23]3 k4ey5] gives this music a special emotional quality as the song progresses through [[N01U12M23_34B45A56R67S78]8 b9ar0s1], and the track runs for [T1M213] seconds. This music, unlike the usual patterns of the [G1E2N3R4E5] sound, possesses a unique quality.</t>
  </si>
  <si>
    <t>The musical composition has a pitch range of [R1A2N3G4E5] [oc0ta1ve2s3] and is played in the powerful and memorable [[K01E12Y23]3 k4ey5]. Its duration is [T1M213] seconds and it features a soft and smooth rhythm, enhanced by the [I1N2S3T4R5U6M7E8N9T0S1]. The meter of the music is [T1I2M3E4_5S6I7G8N9A0T1U2R3E4] and it moves at a balanced rate, creating an overall feeling of [E1M2O3T4I5O6N7].</t>
  </si>
  <si>
    <t>The music in this song has a limited pitch range of [R1A2N3G4E5] [oc0ta1ve2s3], which allows for a greater emphasis on the nuances of tone and phrasing. Additionally, the use of [[K01E12Y23]3 k4ey5] creates a rich and dynamic sonic palette that enhances the emotional impact of the music. The song has a duration of [T1M213] seconds, and its moderate [te0mp1o2], along with a beat that is neither too fast nor too slow, contributes to a sense of balance and stability. [I1N2S3T4R5U6M7E8N9T0S1] are not used in this song's instrumentation, which deviates from the norm with its [[T01I12M23E34_45S56I67G78N89A90T01U12R23E34]4 t5im6e 7si8gn9at0ur1e2]. The music itself is characterized as [E1M2O3T4I5O6N7] in nature, with a depth and complexity that draws the listener in and creates a lasting impression.</t>
  </si>
  <si>
    <t>['P4_1', 'EM1_1', 'I1_0']</t>
  </si>
  <si>
    <t>The music's pitch range is limited to [R1A2N3G4E5] [oc0ta1ve2s3], which enables a greater focus on the subtleties of tone and phrasing. This, in turn, enhances the expression of [E1M2O3T4I5O6N7] in the music. Interestingly, the composition of this particular song does not involve the use of [I1N2S3T4R5U6M7E8N9T0S1], further emphasizing the importance of the nuances in the performance to convey the intended emotional message.</t>
  </si>
  <si>
    <t>['K1_1', 'S4_1', 'I1_0']</t>
  </si>
  <si>
    <t>The [G1E2N3R4E5]-style music in question is steeped in tradition and has a powerful and memorable sound thanks to the use of the [[K01E12Y23]3 k4ey5]. Interestingly, this particular song has opted to forego the use of [I1N2S3T4R5U6M7E8N9T0S1], resulting in a unique and perhaps unconventional interpretation of the genre.</t>
  </si>
  <si>
    <t>This song's [ti0me1 s2ig3na4tu5re6] deviates from the norm. In music, the [ti0me1 s2ig3na4tu5re6] is a notation indicating the number of beats in each bar and the value of those beats. A common [ti0me1 s2ig3na4tu5re6] is 4/4, meaning four beats per bar with each quarter note receiving one beat. However, some songs intentionally deviate from the norm to create a unique sound or feel. Changing the [ti0me1 s2ig3na4tu5re6] can affect the rhythm and pacing of a song, adding complexity or emphasizing certain beats. In some cases, it can even create a sense of tension or unpredictability in the music.</t>
  </si>
  <si>
    <t>['K1_1', 'R3_1', 'TS1_o', 'I1_1', 'T1_1']</t>
  </si>
  <si>
    <t>The [I1N2S3T4R5U6M7E8N9T0S1] used in this musical performance create a slow-paced song with a pronounced rhythm, while the [T1I2M3E4_5S6I7G8N9A0T1U2R3E4], which is not commonly used, adds a unique flavor to the music.</t>
  </si>
  <si>
    <t>The [R1A2N3G4E5]-[oc0ta1ve2] pitch range of this musical piece produces a focused and impactful performance, particularly when played in the [[K01E12Y23]3 k4ey5], which gives it a special emotional quality. Clocking in at [T1M213] seconds, this tranquil and peaceful song features [I1N2S3T4R5U6M7E8N9T0S1] and has an atypical [T1I2M3E4_5S6I7G8N9A0T1U2R3E4]. The song moves gently, radiating [E1M2O3T4I5O6N7], and is composed of [[N01U12M23_34B45A56R67S78]8 b9ar0s1] in its structure.</t>
  </si>
  <si>
    <t>The song has a running time of [T1M213] seconds and features a unique and resonant sound with its use of the [[K01E12Y23]3 k4ey5]. The music consists of [[N01U12M23_34B45A56R67S78]8 b9ar0s1] and has a very serene rhythm, creating a peaceful and relaxing listening experience.</t>
  </si>
  <si>
    <t>['T1_0', 'S4_0', 'R3_0', 'I1_0']</t>
  </si>
  <si>
    <t>The music being played has a fast [te0mp1o2] and is not a typical representation of the classic [G1E2N3R4E5] sound. Despite the upbeat [te0mp1o2], the rhythm in this song is gentle. Interestingly, the composition of this song does not involve the use of [I1N2S3T4R5U6M7E8N9T0S1].</t>
  </si>
  <si>
    <t>['TS1_o', 'K1_1', 'EM1_1', 'I1_1']</t>
  </si>
  <si>
    <t>This song is characterized by an atypical [ti0me1 s2ig3na4tu5re6]. The music is in the [[K01E12Y23]3 k4ey5], which contributes to a special emotional quality in the piece. The music itself projects a strong sense of [E1M2O3T4I5O6N7]. The sound of the music is given shape and texture through the use of [I1N2S3T4R5U6M7E8N9T0S1]. Together, these elements combine to create a unique and powerful musical experience.</t>
  </si>
  <si>
    <t>The musical piece on display is a masterful showcase of a pitch range that spans [R1A2N3G4E5] [oc0ta1ve2s3], exhibiting an impressive level of skill and dexterity. Beyond its technical prowess, the music is deeply imbued with [E1M2O3T4I5O6N7], evoking a powerful and moving response from those who listen to it. Interestingly, this particular song intentionally leaves out certain instruments, a deliberate choice that adds to its unique character and helps to create a distinctive sound that sets it apart from other compositions in its genre.</t>
  </si>
  <si>
    <t>The music has a distinctive character that is emphasized by its pitch range of [R1A2N3G4E5] [oc0ta1ve2s3], which adds to its emotional depth. Additionally, the use of the [[K01E12Y23]3 k4ey5] creates a rich and dynamic sonic palette that enhances the music's overall sound. This music is defined by its expression of [E1M2O3T4I5O6N7], which is conveyed through its melody and instrumentation. With a duration of [T1M213] seconds, the song is able to fully immerse the listener in its emotional journey.</t>
  </si>
  <si>
    <t>['TM1_1', 'R3_2', 'TS1_o', 'T1_1', 'B1_1']</t>
  </si>
  <si>
    <t>This song has a playtime of [T1M213] seconds and its rhythm is moderate and consistent. However, it does not conform to a common [ti0me1 s2ig3na4tu5re6]. The music is played at a leisurely pace and the composition features [[N01U12M23_34B45A56R67S78]8 b9ar0s1].</t>
  </si>
  <si>
    <t>The duration of the song is [T1M213] seconds.</t>
  </si>
  <si>
    <t>The [ti0me1 s2ig3na4tu5re6] of this song is not conventional. It is different from the typical [ti0me1 s2ig3na4tu5re6]s found in most popular music, which are usually 4/4, 3/4, or 6/8. The [ti0me1 s2ig3na4tu5re6] can be identified by the number of beats in a measure and the type of note that receives one beat. In this song, the [ti0me1 s2ig3na4tu5re6] may be irregular or use an uncommon meter, which can create a unique rhythmic feel that is distinct from other songs. The use of unconventional [ti0me1 s2ig3na4tu5re6]s is a common technique in many music genres, including jazz, progressive rock, and experimental music, and can add complexity and interest to a piece of music.</t>
  </si>
  <si>
    <t>The musical piece is a unique composition that showcases a pitch range within [R1A2N3G4E5] [oc0ta1ve2s3]. Its [[K01E12Y23]3 k4ey5] gives the music a special emotional quality, while the incredibly powerful rhythm drives the track's energy. Although the length of the track is only [T1M213] seconds, its arrangement intentionally omits the use of [I1N2S3T4R5U6M7E8N9T0S1], contributing to the distinctiveness of the song. Additionally, the piece employs a non-standard [ti0me1 s2ig3na4tu5re6 o7f 8[T91I02M13E24_35S46I57G68N79A80T91U02R13E24]3] and has a speedy [te0mp1o2]. Not embodying the typical features of [G1E2N3R4E5] style, this music is an exceptional creation that displays a remarkable blend of musical elements.</t>
  </si>
  <si>
    <t>['K1_1', 'R3_1', 'I1_1', 'T1_2', 'B1_1']</t>
  </si>
  <si>
    <t>The distinct atmosphere of this music is created by its use of [[K01E12Y23]3 k4ey5]. The rhythm in the song is truly electrifying, and the [I1N2S3T4R5U6M7E8N9T0S1] add to the musical composition. The music is played at a balanced pace and is divided into [[N01U12M23_34B45A56R67S78]8 b9ar0s1], making for a well-structured and engaging listening experience.</t>
  </si>
  <si>
    <t>['TS1_1', 'K1_1', 'TM1_1', 'I1_1']</t>
  </si>
  <si>
    <t>The music is based on a [[T01I12M23E34_45S56I67G78N89A90T01U12R23E34]4 t5im6e 7si8gn9at0ur1e2], with the [[K01E12Y23]3 k4ey5] adding a unique flavor to the composition. The song has a duration of [T1M213] seconds and is meant to feature specific instruments, including [I1N2S3T4R5U6M7E8N9T0S1]. Together, these elements create a cohesive musical piece that showcases the distinctive rhythm and harmonies of the music, as well as the skillful performance of the chosen instruments.</t>
  </si>
  <si>
    <t>The pitch range of [R1A2N3G4E5] [oc0ta1ve2s3] in this music adds a distinctive character to the music, emphasizing its emotional depth. Along with that, the music's choice of [[K01E12Y23]3 k4ey5] further contributes to a captivating and memorable experience. Together, these elements create a unique sonic landscape that draws listeners in and leaves a lasting impression.</t>
  </si>
  <si>
    <t>The use of a specific pitch range of [R1A2N3G4E5] [oc0ta1ve2s3] creates a cohesive and unified sound throughout the musical piece, while the music, with its use of [[K01E12Y23]3 k4ey5], conveys a unique and resonant sound. With a runtime of [T1M213] seconds, this song features a very peaceful and easy rhythm, brought to life through the use of [I1N2S3T4R5U6M7E8N9T0S1]. Additionally, an uncommon [ti0me1 s2ig3na4tu5re6 o7f 8[T91I02M13E24_35S46I57G68N79A80T91U02R13E24]3] is utilized, contributing to the song's distinctive character. The music maintains a quick [te0mp1o2] and effectively expresses [E1M2O3T4I5O6N7], spanning [[N01U12M23_34B45A56R67S78]8 b9ar0s1].</t>
  </si>
  <si>
    <t>With a pitch range spanning [R1A2N3G4E5] [oc0ta1ve2s3], this music offers a diverse and dynamic listening experience, while the [[K01E12Y23]3 k4ey5] adds a unique flavor. Lasting [T1M213] seconds, the song's calming and soothing beat excludes [I1N2S3T4R5U6M7E8N9T0S1] from its instrumentation. Additionally, the employment of a non-typical [[T01I12M23E34_45S56I67G78N89A90T01U12R23E34]4 t5im6e 7si8gn9at0ur1e2] further distinguishes this sluggish yet conventionally rooted [G1E2N3R4E5] music.</t>
  </si>
  <si>
    <t>The musical performance employs [I1N2S3T4R5U6M7E8N9T0S1] and is in [T1I2M3E4_5S6I7G8N9A0T1U2R3E4]. The compact pitch range of [R1A2N3G4E5] [oc0ta1ve2s3] results in a focused and impactful musical performance, while the choice of [[K01E12Y23]3 k4ey5] adds to the captivating and memorable experience. Despite being outside of the typical boundaries of [G1E2N3R4E5] genre, the song lasts [T1M213] seconds and has a moderate [te0mp1o2], yet the song also features a fast [te0mp1o2] that further adds to its unique character.</t>
  </si>
  <si>
    <t>['T1_2', 'EM1_1', 'R3_2']</t>
  </si>
  <si>
    <t>The music in this song is of moderate speed, but it is filled with [E1M2O3T4I5O6N7]. Despite having a moderate [te0mp1o2], the song manages to convey a powerful sense of [E1M2O3T4I5O6N7].</t>
  </si>
  <si>
    <t>The music in question does not adhere to the traditions of [G1E2N3R4E5] style. Additionally, it features a [ti0me1 s2ig3na4tu5re6 o7f 8[T91I02M13E24_35S46I57G68N79A80T91U02R13E24]3]. Despite its departure from traditional [G1E2N3R4E5] music, this unique [ti0me1 s2ig3na4tu5re6] adds an interesting dimension to the piece and showcases the artist's willingness to experiment with the genre's conventions.</t>
  </si>
  <si>
    <t>['TS1_1', 'I4_1', 'K1_1', 'I1_1']</t>
  </si>
  <si>
    <t>This music features a meter of [T1I2M3E4_5S6I7G8N9A0T1U2R3E4] and prominently showcases the use of [I1N2S3T4R5U6M7E8N9T0] in the melody track. The rich and dynamic sonic palette of this music is created by its use of the [[K01E12Y23]3 k4ey5]. The musical performance employs a variety of [I1N2S3T4R5U6M7E8N9T0S1].</t>
  </si>
  <si>
    <t>This song has a pitch range of [R1A2N3G4E5] [oc0ta1ve2s3], with the [[K01E12Y23]3 k4ey5] providing a powerful and memorable sound. Its beat is very lulling, and despite being devoid of [I1N2S3T4R5U6M7E8N9T0S1], you can hear [[N01U12M23_34B45A56R67S78]8 b9ar0s1] throughout the song.</t>
  </si>
  <si>
    <t>['P4_1', 'K1_1', 'TM1_1', 'R3_0', 'I1_1', 'TS1_o', 'T1_1', 'S4_1', 'B1_1']</t>
  </si>
  <si>
    <t>This [T1M213]-second-long song, unmistakably [G1E2N3R4E5] in style, features a pitch range within [R1A2N3G4E5] [oc0ta1ve2s3] and utilizes the [[K01E12Y23]3 k4ey5] to create a rich and dynamic sonic palette. With a relaxing [te0mp1o2], the musical performance employs [I1N2S3T4R5U6M7E8N9T0S1] and follows a non-typical [ti0me1 s2ig3na4tu5re6 o7f 8[T91I02M13E24_35S46I57G68N79A80T91U02R13E24]3]. Played at a leisurely pace, the song consists of [[N01U12M23_34B45A56R67S78]8 b9ar0s1] throughout.</t>
  </si>
  <si>
    <t>The use of a specific pitch range of [R1A2N3G4E5] [oc0ta1ve2s3] creates a cohesive and unified sound throughout the musical piece, while the [[K01E12Y23]3 k4ey5] gives this music a special emotional quality. With a duration of [T1M213] seconds, this track maintains a steady and moderate rhythm, featuring [I1N2S3T4R5U6M7E8N9T0S1] as its prominent elements. The [ti0me1 s2ig3na4tu5re6] of the music is [T1I2M3E4_5S6I7G8N9A0T1U2R3E4], complementing its high-[te0mp1o2] nature, and the composition is steeped in the traditions of [G1E2N3R4E5] style.</t>
  </si>
  <si>
    <t>This music offers a diverse and dynamic listening experience with a pitch range spanning [R1A2N3G4E5] [oc0ta1ve2s3]. The use of [[K01E12Y23]3 k4ey5] creates a distinct atmosphere, and the song has a duration of [T1M213] seconds. The song's [ti0me1 s2ig3na4tu5re6] is unique, and the use of [I1N2S3T4R5U6M7E8N9T0S1] is vital to the music. Overall, this music is a captivating piece that showcases its uniqueness through its range, [ke0y1], duration, [ti0me1 s2ig3na4tu5re6], and instrument utilization.</t>
  </si>
  <si>
    <t>['P4_1', 'K1_1', 'TM1_1', 'TS1_1', 'I1_1', 'T1_1', 'EM1_1']</t>
  </si>
  <si>
    <t>The music being described offers a diverse and dynamic listening experience with a pitch range spanning [R1A2N3G4E5] [oc0ta1ve2s3]. This is accompanied by a special emotional quality, attributed to the use of [[K01E12Y23]3 k4ey5]. The song has a duration of [T1M213] seconds and uses the [[T01I12M23E34_45S56I67G78N89A90T01U12R23E34]4 t5im6e 7si8gn9at0ur1e2]. The musical performance incorporates [I1N2S3T4R5U6M7E8N9T0S1] and is played at a gentle pace. Through these elements, the music conveys a specific emotion, adding to the overall experience for the listener.</t>
  </si>
  <si>
    <t>['P4_1', 'K1_1', 'R3_1', 'TS1_1', 'B1_1']</t>
  </si>
  <si>
    <t>This music offers a unique and memorable listening experience with its pitch range of [R1A2N3G4E5] [oc0ta1ve2s3]. It conveys a unique and resonant sound through its use of [[K01E12Y23]3 k4ey5]. The beat in the song is very energetic, with a [ti0me1 s2ig3na4tu5re6 o7f 8[T91I02M13E24_35S46I57G68N79A80T91U02R13E24]3] and progressing through [[N01U12M23_34B45A56R67S78]8 b9ar0s1]. Overall, the combination of the pitch range, [ke0y1], beat, [ti0me1 s2ig3na4tu5re6], and progression create a distinct and captivating musical composition.</t>
  </si>
  <si>
    <t>['P4_1', 'K1_1', 'TM1_1', 'R3_2', 'I1_0', 'TS1_o', 'T1_1', 'S4_0', 'S2_1']</t>
  </si>
  <si>
    <t>The music's limited pitch range of [R1A2N3G4E5] [oc0ta1ve2s3] allows for a greater emphasis on the nuances of tone and phrasing, while its use of [[K01E12Y23]3 k4ey5] creates a rich and dynamic sonic palette. This song plays for [T1M213] seconds with a moderate beat and intentionally avoids incorporating [I1N2S3T4R5U6M7E8N9T0S1]. Its unconventional [[T01I12M23E34_45S56I67G78N89A90T01U12R23E34]4 t5im6e 7si8gn9at0ur1e2] contributes to its unique character. Although sluggish in nature, the song is not a quintessential example of [G1E2N3R4E5] style but rather showcases influences from [A1R2T3I4S5T6].</t>
  </si>
  <si>
    <t>['P4_1', 'R3_1', 'TS1_1', 'I1_0', 'B1_1']</t>
  </si>
  <si>
    <t>The musical piece showcases a pitch range within [R1A2N3G4E5] [oc0ta1ve2s3] and has a very fast-paced [te0mp1o2]. It features a [T1I2M3E4_5S6I7G8N9A0T1U2R3E4] meter and does not include any [I1N2S3T4R5U6M7E8N9T0S1]. This song consists of [[N01U12M23_34B45A56R67S78]8 b9ar0s1].</t>
  </si>
  <si>
    <t>['K1_1', 'TM1_1', 'R3_1', 'I1_0', 'S4_1']</t>
  </si>
  <si>
    <t>The music in this track is a quintessential example of the [G1E2N3R4E5] genre. The [[K01E12Y23]3 k4ey5] adds a unique flavor to the music, which is highly intense in rhythm and [T1M213] seconds in length. Despite the intensity, the song is devoid of any [I1N2S3T4R5U6M7E8N9T0S1], creating a raw and stripped-down sound that emphasizes the genre's essential qualities.</t>
  </si>
  <si>
    <t>The music in question has a pitch range of [R1A2N3G4E5] [oc0ta1ve2s3], providing a broad spectrum of tonal depth. It utilizes the [[K01E12Y23]3 k4ey5], which gives it a strong and memorable sound. Additionally, the [ti0me1 s2ig3na4tu5re6] used in this piece is not typical, with a [T1I2M3E4_5S6I7G8N9A0T1U2R3E4] signature providing a unique rhythmic structure. Together, these elements create a distinctive and captivating musical experience.</t>
  </si>
  <si>
    <t>The music I'm hearing right now has a medium [te0mp1o2], and the beat of the song is moderate, making it easy to follow.</t>
  </si>
  <si>
    <t>['EM1_1', 'R3_2', 'TS1_o']</t>
  </si>
  <si>
    <t>This music project evokes strong emotions, as the moderate [te0mp1o2] and unusual [ti0me1 s2ig3na4tu5re6] used in the song create a unique and captivating sound. The combination of these elements results in a piece of music that is both memorable and thought-provoking. The use of an unconventional [ti0me1 s2ig3na4tu5re6] adds an extra layer of complexity to the composition, while the moderate [te0mp1o2] allows the listener to fully appreciate and absorb the intricate details of the music. Overall, this project showcases the creativity and skill of the musicians involved, and is sure to leave a lasting impression on anyone who hears it.</t>
  </si>
  <si>
    <t>This song offers a unique and memorable listening experience with its pitch range of [R1A2N3G4E5] [oc0ta1ve2s3]. The song's playtime is [T1M213] seconds, and its beat is extremely strong. Together, these elements create a powerful musical composition that is sure to captivate listeners.</t>
  </si>
  <si>
    <t>The [ke0y1] in which music is played can give it a special emotional quality, and this is further enhanced by the use of instruments in the musical composition. Whether it's the soft tones of a piano or the powerful strumming of a guitar, each instrument contributes its unique sound and texture to create a cohesive and captivating piece of music. The combination of [ke0y1] and instruments can ultimately determine the mood and atmosphere of a musical work, evoking different emotions and reactions from the listener.</t>
  </si>
  <si>
    <t>['P4_1', 'K1_1', 'R3_2', 'TS1_o', 'I1_0', 'T1_0', 'EM1_1']</t>
  </si>
  <si>
    <t>The use of a specific pitch range of [R1A2N3G4E5] [oc0ta1ve2s3] creates a cohesive and unified sound throughout the musical piece, composed in the [[K01E12Y23]3 k4ey5]. The rhythm of this song is moderate and consistent, and its [ti0me1 s2ig3na4tu5re6] is unique, [T1I2M3E4_5S6I7G8N9A0T1U2R3E4]. You won't find any [I1N2S3T4R5U6M7E8N9T0S1] in this song, which is performed at a rapid pace, expressing [E1M2O3T4I5O6N7].</t>
  </si>
  <si>
    <t>['TM1_1', 'TS1_1', 'I1_0', 'T1_2', 'B1_1']</t>
  </si>
  <si>
    <t>The duration of this song is [T1M213] seconds, and it is based on a [[T01I12M23E34_45S56I67G78N89A90T01U12R23E34]4 t5im6e 7si8gn9at0ur1e2]. [I1N2S3T4R5U6M7E8N9T0S1] are not featured in this song, which is performed at a moderate pace. Spanning approximately [[N01U12M23_34B45A56R67S78]8 b9ar0s1], the song presents its unique musical composition.</t>
  </si>
  <si>
    <t xml:space="preserve">
The music's pitch range is limited to [R1A2N3G4E5] [oc0ta1ve2s3], which enables a stronger focus on the subtleties of tone and phrasing. By constraining the range of notes available, musicians can concentrate on making the most of the notes they have, exploring the various tonal possibilities within that limited range and putting a greater emphasis on dynamics, expression, and other aspects of musical performance that can bring a composition to life. This approach can also encourage creativity, as musicians must find ways to make the most of the limited range of notes at their disposal, pushing the boundaries of what is possible within those constraints.</t>
  </si>
  <si>
    <t>['T1_0', 'I1_0']</t>
  </si>
  <si>
    <t>The song is performed at a rapid pace and notably absent in this song are instruments.</t>
  </si>
  <si>
    <t>This music offers a unique and memorable listening experience with its pitch range of [R1A2N3G4E5] [oc0ta1ve2s3] and use of [[K01E12Y23]3 k4ey5] to convey a unique and resonant sound. The music is played in a [ti0me1 s2ig3na4tu5re6 o7f 8[T91I02M13E24_35S46I57G68N79A80T91U02R13E24]3], and the use of [I1N2S3T4R5U6M7E8N9T0S1] is vital to its composition. Despite its use of unconventional elements, this song does not have the typical sound of the [G1E2N3R4E5] style, making it a refreshing departure from familiar musical patterns.</t>
  </si>
  <si>
    <t>['P4_1', 'TM1_1', 'R3_0', 'TS1_o', 'B1_1']</t>
  </si>
  <si>
    <t>This song provides a unique and memorable listening experience with its pitch range of [R1A2N3G4E5] [oc0ta1ve2s3]. It has a duration of [T1M213] seconds and features a tranquil and peaceful rhythm. The [ti0me1 s2ig3na4tu5re6] of the song is not regular, marked by [T1I2M3E4_5S6I7G8N9A0T1U2R3E4], and the music covers [[N01U12M23_34B45A56R67S78]8 b9ar0s1]. Despite the irregular [ti0me1 s2ig3na4tu5re6], the song's calming melody creates a peaceful atmosphere, making it a delight to listen to.</t>
  </si>
  <si>
    <t>The use of the [[K01E12Y23]3 k4ey5] in this music creates a distinct atmosphere, while the [[T01I12M23E34_45S56I67G78N89A90T01U12R23E34]4 t5im6e 7si8gn9at0ur1e2] adds an additional layer of complexity. Together, these elements contribute to the overall feel and sound of the music, highlighting the skill and creativity of the composer. Whether experienced live or recorded, the music's unique combination of [ke0y1] and [ti0me1 s2ig3na4tu5re6] captures the listener's attention and draws them in, inviting them to fully immerse themselves in the experience.</t>
  </si>
  <si>
    <t>['P4_1', 'K1_1', 'TM1_1', 'R3_1', 'I1_0', 'TS1_o', 'T1_0', 'S4_0', 'B1_1']</t>
  </si>
  <si>
    <t>This music's use of [[K01E12Y23]3 k4ey5] creates a distinct atmosphere with its pitch range within [R1A2N3G4E5] [oc0ta1ve2s3]. The song plays for [T1M213] seconds, featuring an intense [te0mp1o2] and deliberate exclusion of [I1N2S3T4R5U6M7E8N9T0S1]. It showcases an unusual [ti0me1 s2ig3na4tu5re6 o7f 8[T91I02M13E24_35S46I57G68N79A80T91U02R13E24]3] and a rapid [te0mp1o2]. This music is not a typical representation of the classic [G1E2N3R4E5] sound, as it incorporates [[N01U12M23_34B45A56R67S78]8 b9ar0s1] throughout the song.</t>
  </si>
  <si>
    <t>This song, firmly rooted in the traditions of [G1E2N3R4E5] music, has a distinctive character emphasized by the pitch range of [R1A2N3G4E5] [oc0ta1ve2s3], which adds emotional depth. Its rich and dynamic sonic palette is created by the use of [[K01E12Y23]3 k4ey5] and the sound is given through [I1N2S3T4R5U6M7E8N9T0S1]. The song has a running time of [T1M213] seconds with a meditative beat and an unusual [[T01I12M23E34_45S56I67G78N89A90T01U12R23E34]4 t5im6e 7si8gn9at0ur1e2]. Its low-[te0mp1o2] and [[N01U12M23_34B45A56R67S78]8 b9ar0s1] make for a calming and contemplative listening experience.</t>
  </si>
  <si>
    <t>This music's use of the [[K01E12Y23]3 k4ey5] creates a distinct atmosphere with the song composed of approximately [[N01U12M23_34B45A56R67S78]8 b9ar0s1], and the track has a duration of [T1M213] seconds.</t>
  </si>
  <si>
    <t>['P4_1', 'K1_1', 'TM1_1', 'R3_2', 'I1_0', 'TS1_1', 'S4_0', 'S2_1']</t>
  </si>
  <si>
    <t>The music that follows in [A1R2T3I4S5T6]'s footsteps has a pitch range within [R1A2N3G4E5] [oc0ta1ve2s3] and is in the captivating and memorable [ke0y1] of [K1E2Y3]. It has a moderate and easy-to-follow beat, and its duration is [T1M213] seconds. This song does not feature any [I1N2S3T4R5U6M7E8N9T0S1], and its meter is [T1I2M3E4_5S6I7G8N9A0T1U2R3E4]. While it doesn't have the defining characteristics of [G1E2N3R4E5] style, it's still a remarkable piece of music that carries on the legacy of [A1R2T3I4S5T6].</t>
  </si>
  <si>
    <t>The musical piece utilizes a specific pitch range of [R1A2N3G4E5] [oc0ta1ve2s3] to create a cohesive and unified sound that is sustained throughout. Along with this, the use of [[K01E12Y23]3 k4ey5] generates a distinct atmosphere that sets the tone for the entire composition. The [te0mp1o2] of the song is moderate, making it enjoyable to listen to, and it has a playtime of [T1M213] seconds. Despite being devoid of any [I1N2S3T4R5U6M7E8N9T0S1], the music is played at a quick pace, contributing to its overall energetic and lively feel. The [ti0me1 s2ig3na4tu5re6] employed in the song is uncommon, adding to its uniqueness and setting it apart from other musical pieces. Throughout the music, there is a strong sense of [E1M2O3T4I5O6N7] that fills the composition with depth and meaning.</t>
  </si>
  <si>
    <t>The music's limited pitch range of [R1A2N3G4E5] [oc0ta1ve2s3] allows for a greater emphasis on the nuances of tone and phrasing, which is particularly advantageous given that the music is [E1M2O3T4I5O6N7] in nature. With fewer notes to work with, the focus shifts to how those notes are played, allowing for more subtle variations in timbre and expression that can convey a wide range of emotions and moods. This combination of restricted pitch range and emotional depth makes for a rich and evocative musical experience that rewards close listening and careful attention to detail.</t>
  </si>
  <si>
    <t>['P4_1', 'TM1_1', 'I1_1', 'T1_1', 'S4_0']</t>
  </si>
  <si>
    <t>With a pitch range spanning [R1A2N3G4E5] [oc0ta1ve2s3], this music offers a diverse and dynamic listening experience that runs for [T1M213] seconds. The incorporation of [I1N2S3T4R5U6M7E8N9T0S1] adds depth to the composition. Despite its slow rhythm, this music defies the traditions of [G1E2N3R4E5] style, creating a unique and unconventional sound.</t>
  </si>
  <si>
    <t>['K1_1', 'T1_1', 'TM1_1', 'TS1_1']</t>
  </si>
  <si>
    <t>The use of [[K01E12Y23]3 k4ey5] in this music creates a distinct atmosphere that is enhanced by its slow [te0mp1o2]. The track's duration of [T1M213] seconds allows the listener to fully immerse themselves in the music's mood. Additionally, the music's meter, [T1I2M3E4_5S6I7G8N9A0T1U2R3E4], adds to its overall feel.</t>
  </si>
  <si>
    <t>This music's use of the [[K01E12Y23]3 k4ey5] creates a rich and dynamic sonic palette with a pitch range within [R1A2N3G4E5] [oc0ta1ve2s3]. The song, with a length of [T1M213] seconds, showcases a very dynamic rhythm and doesn't feature any [I1N2S3T4R5U6M7E8N9T0S1]. It follows a [T1I2M3E4_5S6I7G8N9A0T1U2R3E4] meter, and its rhythm is fast, capturing and imbuing the music with [E1M2O3T4I5O6N7].</t>
  </si>
  <si>
    <t>['P4_1', 'TS1_o', 'I1_1', 'T1_0', 'S4_1']</t>
  </si>
  <si>
    <t>The use of a specific pitch range of [R1A2N3G4E5] [oc0ta1ve2s3] creates a cohesive and unified sound throughout the musical piece, while the uncommon [ti0me1 s2ig3na4tu5re6 o7f 8[T91I02M13E24_35S46I57G68N79A80T91U02R13E24]3] adds to its distinctive nature. The inclusion of [I1N2S3T4R5U6M7E8N9T0S1] is vital to the music, enhancing its overall composition. With its high-[te0mp1o2] rhythm, this song exemplifies the classic [G1E2N3R4E5] style.</t>
  </si>
  <si>
    <t>The song's sound is heavily influenced by [G1E2N3R4E5] style, and its pitch range is within [R1A2N3G4E5] [oc0ta1ve2s3]. The [[K01E12Y23]3 k4ey5] adds a unique flavor to this music, while the [te0mp1o2] in this song is very laid-back. The running time of the song is [T1M213] seconds, and the musical performance employs [I1N2S3T4R5U6M7E8N9T0S1]. It is in [T1I2M3E4_5S6I7G8N9A0T1U2R3E4] and has a balanced beat.</t>
  </si>
  <si>
    <t>The song has an atypical [ti0me1 s2ig3na4tu5re6] and its pitch range is within [R1A2N3G4E5] [oc0ta1ve2s3].</t>
  </si>
  <si>
    <t>The musical performance employs [I1N2S3T4R5U6M7E8N9T0S1] to create a captivating and memorable experience. The compact pitch range of [R1A2N3G4E5] [oc0ta1ve2s3], coupled with the choice of [[K01E12Y23]3 k4ey5], results in a focused and impactful musical performance. Despite the unusual [ti0me1 s2ig3na4tu5re6 o7f 8[T91I02M13E24_35S46I57G68N79A80T91U02R13E24]3] and the fact that this music does not follow the usual patterns of the [G1E2N3R4E5] sound, the rhythm in this song is very gentle and easy, providing a high-speed but comfortable listening experience. Additionally, the song's duration of [T1M213] seconds allows the listener to fully immerse themselves in the musical journey.</t>
  </si>
  <si>
    <t>['K1_1', 'R3_1', 'TS1_o', 'I1_1', 'B1_1']</t>
  </si>
  <si>
    <t>The music in this song creates a captivating and memorable experience, thanks in part to its choice of [[K01E12Y23]3 k4ey5]. The rhythm is also a prominent feature, with a pronounced beat that drives the song forward. In addition, the use of [I1N2S3T4R5U6M7E8N9T0S1] is vital to the music's overall sound. Interestingly, the [ti0me1 s2ig3na4tu5re6] chosen for this song is not common, featuring [T1I2M3E4_5S6I7G8N9A0T1U2R3E4] beats per measure. Overall, the song consists of [[N01U12M23_34B45A56R67S78]8 b9ar0s1], which all come together to create a unique and engaging piece of music.</t>
  </si>
  <si>
    <t>The music that utilizes the [[K01E12Y23]3 k4ey5] produces a distinct and profound sound that sets it apart from other types of music. Additionally, this particular song has a length of [T1M213] seconds, providing ample time to develop and explore the melodic themes. It is important to note that [I1N2S3T4R5U6M7E8N9T0S1] should be incorporated into the music to further enhance its depth and texture. By utilizing these instruments, the music is able to convey a rich and vibrant sound that is both immersive and engaging for the listener.</t>
  </si>
  <si>
    <t>The music's limited pitch range of [R1A2N3G4E5] [oc0ta1ve2s3] allows for a greater emphasis on the nuances of tone and phrasing, while its use of [[K01E12Y23]3 k4ey5] creates a distinct atmosphere. This [T1M213]-second song incorporates a gentle and relaxing rhythm, complemented by the sound of [I1N2S3T4R5U6M7E8N9T0S1]. It follows a [T1I2M3E4_5S6I7G8N9A0T1U2R3E4] meter and maintains a balanced beat throughout. Filled with [E1M2O3T4I5O6N7], the music evokes a unique emotional experience.</t>
  </si>
  <si>
    <t>The song's style is defined by its [G1E2N3R4E5] influences, and the rhythm in this song is incredibly stimulating. Together, these elements create a dynamic musical experience that engages and excites the listener. The [G1E2N3R4E5] influences add a distinct flavor to the song, while the rhythm keeps the energy high and the listener engaged. Whether dancing along or simply listening, this song is sure to captivate anyone who appreciates great music.</t>
  </si>
  <si>
    <t>['T1_0', 'S4_1', 'TS1_o']</t>
  </si>
  <si>
    <t>The [G1E2N3R4E5] song is performed quickly, with music that is representative of the typical sound of the genre. However, what sets this song apart is its uncommon [[T01I12M23E34_45S56I67G78N89A90T01U12R23E34]4 t5im6e 7si8gn9at0ur1e2], which is not commonly used in [G1E2N3R4E5] music or in mainstream music in general. Despite its unusual [ti0me1 s2ig3na4tu5re6], the song still manages to capture the essence of the genre and deliver a high-energy performance that is sure to please fans of [G1E2N3R4E5].</t>
  </si>
  <si>
    <t>The pitch range of [R1A2N3G4E5] [oc0ta1ve2s3] adds a distinctive character to the music, emphasizing its emotional depth, while the [[K01E12Y23]3 k4ey5] gives this music a special emotional quality. This song is [T1M213] seconds long, and its rhythm is very gentle and relaxing, devoid of any [I1N2S3T4R5U6M7E8N9T0S1]. The [ti0me1 s2ig3na4tu5re6] employed in this song is not typical, [T1I2M3E4_5S6I7G8N9A0T1U2R3E4], contributing to its unique nature. With a relaxed [te0mp1o2], this music stands apart from the typical [G1E2N3R4E5] sound.</t>
  </si>
  <si>
    <t>['T1_1', 'EM1_1', 'R3_1']</t>
  </si>
  <si>
    <t>The song has a gentle beat, but the music is filled with [E1M2O3T4I5O6N7], making it a compelling listening experience. Additionally, the rhythm in this song is very pronounced, adding to its overall appeal and making it a great choice for dancing or just enjoying the music. Overall, this song offers a unique combination of gentle and emotional tones with a strong, pronounced rhythm that will captivate any listener.</t>
  </si>
  <si>
    <t>['P4_1', 'K1_1', 'TM1_1', 'TS1_o', 'I1_0', 'T1_2', 'B1_1']</t>
  </si>
  <si>
    <t>The musical piece employs a specific pitch range spanning [R1A2N3G4E5] [oc0ta1ve2s3] to achieve a cohesive and unified sound. Additionally, the choice of [[K01E12Y23]3 k4ey5] creates a captivating and memorable experience for the listener. Despite its non-standard [ti0me1 s2ig3na4tu5re6 o7f 8[T91I02M13E24_35S46I57G68N79A80T91U02R13E24]3], the song plays for [T1M213] seconds at a balanced pace, and there are roughly [[N01U12M23_34B45A56R67S78]8 b9ar0s1] in the composition. Interestingly, this music does not feature any [I1N2S3T4R5U6M7E8N9T0S1], adding to its unique quality and further emphasizing the deliberate choices made in its composition.</t>
  </si>
  <si>
    <t>['P4_1', 'TM1_1', 'TS1_o', 'I1_0', 'EM1_1']</t>
  </si>
  <si>
    <t>The song has a unique [ti0me1 s2ig3na4tu5re6], a length of [T1M213] seconds, and a pitch range within [R1A2N3G4E5] [oc0ta1ve2s3]. There are no [I1N2S3T4R5U6M7E8N9T0S1] in this composition, but it radiates a strong sense of [E1M2O3T4I5O6N7].</t>
  </si>
  <si>
    <t>The musical piece I am describing showcases a pitch range within [R1A2N3G4E5] [oc0ta1ve2s3] and is composed in the [[K01E12Y23]3 k4ey5]. The song runs for [T1M213] seconds and has a brisk [te0mp1o2], although its composition does not involve the use of [I1N2S3T4R5U6M7E8N9T0S1]. Despite having a very soft and smooth rhythm, the meter of the music is [T1I2M3E4_5S6I7G8N9A0T1U2R3E4]. Interestingly, this song is not easily classified as [G1E2N3R4E5] style due to its unique characteristics.</t>
  </si>
  <si>
    <t>['P4_1', 'K1_1', 'TM1_1', 'R3_0', 'TS1_o', 'I1_1', 'S4_1']</t>
  </si>
  <si>
    <t>This music offers a unique and memorable listening experience with its pitch range of [R1A2N3G4E5] [oc0ta1ve2s3]. The captivating and memorable experience is further enhanced by its choice of [[K01E12Y23]3 k4ey5]. Running for [T1M213] seconds, the song showcases a tranquil and peaceful rhythm. Not conforming to usual conventions, its [ti0me1 s2ig3na4tu5re6] is [T1I2M3E4_5S6I7G8N9A0T1U2R3E4]. The sound of the music is brought to life through the use of [I1N2S3T4R5U6M7E8N9T0S1], contributing to its distinctiveness. Falling into the category of [G1E2N3R4E5] music, this song presents a harmonious blend of these elements.</t>
  </si>
  <si>
    <t>['K1_1', 'TM1_1', 'R3_2', 'I1_1']</t>
  </si>
  <si>
    <t>The use of the [[K01E12Y23]3 k4ey5] in this music creates a rich and dynamic sonic palette, while the moderate [te0mp1o2] of the song, which plays for [T1M213] seconds, provides a steady and engaging rhythm. The addition of [I1N2S3T4R5U6M7E8N9T0S1] adds depth and texture to the musical composition, enhancing its overall sound and impact. Together, these elements create a compelling musical experience that is both enjoyable and memorable.</t>
  </si>
  <si>
    <t>['K1_1', 'TM1_1', 'R3_1', 'TS1_1', 'T1_0', 'B1_1']</t>
  </si>
  <si>
    <t>The song runs for [T1M213] seconds and moves at a rapid rate, while [T1I2M3E4_5S6I7G8N9A0T1U2R3E4] serves as the meter, adding to the invigorating rhythm. With [[N01U12M23_34B45A56R67S78]8 b9ar0s1] throughout, the [ke0y1] used in this music adds a unique flavor.</t>
  </si>
  <si>
    <t>The music's limited pitch range of [R1A2N3G4E5] [oc0ta1ve2s3] allows for a greater emphasis on the nuances of tone and phrasing, comprised of [[N01U12M23_34B45A56R67S78]8 b9ar0s1] with a running time of [T1M213] seconds. [I1N2S3T4R5U6M7E8N9T0S1] play an important role in the music.</t>
  </si>
  <si>
    <t>['TS1_1', 'P4_1', 'R3_2', 'I1_0']</t>
  </si>
  <si>
    <t>The meter of the music is identified by the [ti0me1 s2ig3na4tu5re6]. Additionally, a cohesive and unified sound is created throughout the musical piece by using a specific pitch range spanning [R1A2N3G4E5] [oc0ta1ve2s3]. The rhythm of the song is moderate and consistent. However, no [I1N2S3T4R5U6M7E8N9T0S1] are present in the composition, resulting in a distinct absence of their characteristic sounds.</t>
  </si>
  <si>
    <t>The music in this song is characterized by [E1M2O3T4I5O6N7] and has a [te0mp1o2] that is very soothing and peaceful.</t>
  </si>
  <si>
    <t>The song's pitch range is within [R1A2N3G4E5] [oc0ta1ve2s3], utilizing the [[K01E12Y23]3 k4ey5] to convey a unique and resonant sound. With a duration of [T1M213] seconds, this track boasts an exceptionally energetic beat. The inclusion of [I1N2S3T4R5U6M7E8N9T0S1] further enhances the musical composition. Notably, the song deviates from typical standards, employing a non-typical [[T01I12M23E34_45S56I67G78N89A90T01U12R23E34]4 t5im6e 7si8gn9at0ur1e2] and moving at a moderate speed, defying the conventions of the [G1E2N3R4E5] genre.</t>
  </si>
  <si>
    <t>['P4_1', 'K1_1', 'TM1_1', 'R3_0', 'I1_0', 'R1_1', 'T1_2', 'S4_0']</t>
  </si>
  <si>
    <t>The use of a specific pitch range of [R1A2N3G4E5] [oc0ta1ve2s3] creates a cohesive and unified sound throughout the musical piece, while the choice of [[K01E12Y23]3 k4ey5] results in a captivating and memorable experience. With a length of [T1M213] seconds, the rhythm in this song is very calming, complemented by the notable absence of [I1N2S3T4R5U6M7E8N9T0S1]. Despite this, the song maintains a danceable groove and is performed at a moderate pace, offering a unique departure from the typical representation of the classic [G1E2N3R4E5] sound.</t>
  </si>
  <si>
    <t>This music offers a unique and memorable listening experience with its pitch range of [R1A2N3G4E5] [oc0ta1ve2s3]. Additionally, the song structure consists of [[N01U12M23_34B45A56R67S78]8 b9ar0s1], providing a solid framework for the music to build upon. Together, the pitch range and song structure create a cohesive and captivating musical composition.</t>
  </si>
  <si>
    <t>The use of a specific pitch range of [R1A2N3G4E5] [oc0ta1ve2s3] creates a cohesive and unified sound throughout the musical piece, while the [[K01E12Y23]3 k4ey5] adds a unique flavor to the music. This song has a duration of [T1M213] seconds and features a peaceful beat, with [I1N2S3T4R5U6M7E8N9T0S1] not included in the instrumentation. The [ti0me1 s2ig3na4tu5re6] used in this song is not commonly used, featuring [T1I2M3E4_5S6I7G8N9A0T1U2R3E4], and the [te0mp1o2] is moderate. The music projects a [E1M2O3T4I5O6N7] emotion, and the song is divided into [[N01U12M23_34B45A56R67S78]8 b9ar0s1]. Overall, this musical piece presents a distinct sound with a peaceful beat, unique [ke0y1], and an unusual [ti0me1 s2ig3na4tu5re6] that adds to its emotional impact.</t>
  </si>
  <si>
    <t>['S4_1', 'TS1_o']</t>
  </si>
  <si>
    <t>The music is evocative of the classic [G1E2N3R4E5] sound, but this song's [ti0me1 s2ig3na4tu5re6] deviates from the norm with its use of [T1I2M3E4_5S6I7G8N9A0T1U2R3E4]. Despite the deviation, the evocative quality of the music remains intact, and the unconventional [ti0me1 s2ig3na4tu5re6] adds a unique element to the overall sound.</t>
  </si>
  <si>
    <t>The [G1E2N3R4E5] song is performed at a moderate pace and features [[N01U12M23_34B45A56R67S78]8 b9ar0s1]. The distinct [G1E2N3R4E5] sound is a defining characteristic of this song.</t>
  </si>
  <si>
    <t>['P4_1', 'K1_1', 'TM1_1', 'TS1_o', 'I1_1', 'EM1_1']</t>
  </si>
  <si>
    <t>The musical piece I am describing showcases a pitch range spanning [R1A2N3G4E5] [oc0ta1ve2s3], and the use of the [[K01E12Y23]3 k4ey5] provides a powerful and memorable sound. The song plays for [T1M213] seconds and features an unusual [ti0me1 s2ig3na4tu5re6 o7f 8[T91I02M13E24_35S46I57G68N79A80T91U02R13E24]3]. The music is intended to be played using [I1N2S3T4R5U6M7E8N9T0S1] to achieve the desired effect. The piece radiates a specific emotion that is conveyed through the music's composition and performance, making it a truly unique and captivating experience for the listener.</t>
  </si>
  <si>
    <t>The use of a specific pitch range of [R1A2N3G4E5] [oc0ta1ve2s3] creates a cohesive and unified sound throughout the musical piece, while [[K01E12Y23]3 k4ey5] gives this music a special emotional quality. Running for [T1M213] seconds, the song maintains a fast-paced [te0mp1o2] and lacks any [I1N2S3T4R5U6M7E8N9T0S1]. Additionally, its [ti0me1 s2ig3na4tu5re6], [T1I2M3E4_5S6I7G8N9A0T1U2R3E4], deviates from the norm. Despite the unconventional [ti0me1 s2ig3na4tu5re6], the song moves at a gentle pace, defining its music with [E1M2O3T4I5O6N7].</t>
  </si>
  <si>
    <t>['P4_1', 'K1_1', 'B1_1', 'R3_2']</t>
  </si>
  <si>
    <t>The pitch range of [R1A2N3G4E5] [oc0ta1ve2s3] adds a distinctive character to the music, emphasizing its emotional depth, while the [[K01E12Y23]3 k4ey5] provides a powerful and memorable sound. With a duration of [[N01U12M23_34B45A56R67S78]8 b9ar0s1], this song showcases a balanced beat that is neither too fast nor too slow.</t>
  </si>
  <si>
    <t>This song has a moderate [te0mp1o2] and a playtime of [T1M213] seconds. Its composition does not involve the use of [I1N2S3T4R5U6M7E8N9T0S1].</t>
  </si>
  <si>
    <t>['R3_2', 'I1_1', 'T1_1', 'EM1_1', 'B1_1']</t>
  </si>
  <si>
    <t>The song has a relaxed and moderate rhythm and is played at a slow rate. The use of [I1N2S3T4R5U6M7E8N9T0S1] is vital to the music, which is characterized by [E1M2O3T4I5O6N7]. The music covers [[N01U12M23_34B45A56R67S78]8 b9ar0s1], providing ample time for the listener to immerse themselves in the emotions evoked by the instruments.</t>
  </si>
  <si>
    <t>['K1_1', 'TM1_1', 'R3_1', 'TS1_o', 'I1_1', 'T1_2']</t>
  </si>
  <si>
    <t>The [I1N2S3T4R5U6M7E8N9T0S1]-based music in question is quite unique, with the [[K01E12Y23]3 k4ey5] adding a distinct flavor to the composition. The track's duration is [T1M213] seconds, and throughout that time, listeners will be treated to an invigorating rhythm that is sure to get their blood pumping. One of the standout features of this song is its unusual [[T01I12M23E34_45S56I67G78N89A90T01U12R23E34]4 t5im6e 7si8gn9at0ur1e2], which sets it apart from other music in the same genre. Despite its unconventional nature, this music is played at a moderate pace, making it accessible to a wide range of listeners who are looking for something new and exciting to add to their playlists.</t>
  </si>
  <si>
    <t>This song pays homage to [A1R2T3I4S5T6], and it doesn't feature any [I1N2S3T4R5U6M7E8N9T0S1]. The music is a tribute to the style or influence of [A1R2T3I4S5T6], while also deliberately avoiding the use of [I1N2S3T4R5U6M7E8N9T0S1]. The absence of [I1N2S3T4R5U6M7E8N9T0S1] may be a creative choice made by the musician or producer to give the song a different sound or to honor the minimalist approach of [A1R2T3I4S5T6]. Regardless of the reason, the result is a unique piece of music that showcases the creativity and skill of the musicians involved.</t>
  </si>
  <si>
    <t>The meter of the music is indicated by the [ti0me1 s2ig3na4tu5re6], while the track's duration lasts for [T1M213] seconds. In addition, the use of [I1N2S3T4R5U6M7E8N9T0S1] plays a crucial role in the overall sound and composition of the music.</t>
  </si>
  <si>
    <t>The musical piece showcases a pitch range within [R1A2N3G4E5] [oc0ta1ve2s3] and utilizes the [[K01E12Y23]3 k4ey5] to create a rich and dynamic sonic palette. It is [T1M213] seconds long and played at a leisurely pace, with a soothing beat. The absence of [I1N2S3T4R5U6M7E8N9T0S1] allows the music to stand on its own, as it has a [ti0me1 s2ig3na4tu5re6 o7f 8[T91I02M13E24_35S46I57G68N79A80T91U02R13E24]3]. The music evokes a sense of [E1M2O3T4I5O6N7] and is a captivating composition that speaks to the listener's emotions.</t>
  </si>
  <si>
    <t>The melody track in question intentionally excludes the use of a particular instrument. By limiting the pitch range to [R1A2N3G4E5] [oc0ta1ve2s3], the resulting musical performance is focused and impactful. Additionally, the use of [[K01E12Y23]3 k4ey5] contributes a unique emotional quality to the music. The song has a duration of [T1M213] seconds.</t>
  </si>
  <si>
    <t>The song is composed in the [[K01E12Y23]3 k4ey5] and performed at a leisurely pace for a duration of [T1M213] seconds. Interestingly, this particular song does not include any [I1N2S3T4R5U6M7E8N9T0S1] in its arrangement, creating a unique sonic experience for the listener.</t>
  </si>
  <si>
    <t>The music in this song is composed of [[N01U12M23_34B45A56R67S78]8 b9ar0s1] and it plays for a total of [T1M213] seconds.</t>
  </si>
  <si>
    <t>['R3_1', 'TS1_o', 'I1_1', 'T1_1', 'S4_1']</t>
  </si>
  <si>
    <t>This song has a highly intense rhythm, and its [ti0me1 s2ig3na4tu5re6] deviates from the norm. The use of vital instruments contributes to the music, which is played at a leisurely pace. Additionally, the song's sound is steeped in the conventions of [G1E2N3R4E5] style.</t>
  </si>
  <si>
    <t>['EM1_1', 'R3_1', 'TS1_1']</t>
  </si>
  <si>
    <t>The music is characterized by [E1M2O3T4I5O6N7] and has a very fast and lively rhythm. Its [ti0me1 s2ig3na4tu5re6] is [T1I2M3E4_5S6I7G8N9A0T1U2R3E4].</t>
  </si>
  <si>
    <t>['EM1_1', 'P4_1', 'B1_1', 'TS1_1']</t>
  </si>
  <si>
    <t>The music projects a strong sense of emotion, which is enhanced by the distinctive character brought by the pitch range of [R1A2N3G4E5] [oc0ta1ve2s3]. This range emphasizes the music's emotional depth, as the song progresses through [[N01U12M23_34B45A56R67S78]8 b9ar0s1] and follows a [T1I2M3E4_5S6I7G8N9A0T1U2R3E4] meter. Together, these musical elements create a unique and powerful listening experience that fully captures the intended emotional expression of the piece.</t>
  </si>
  <si>
    <t>This song offers a unique and memorable listening experience with its pitch range of [R1A2N3G4E5] [oc0ta1ve2s3]. The [[K01E12Y23]3 k4ey5] of the music gives it a special emotional quality. The song lasts [T1M213] seconds and has a consistent and moderate beat, without featuring any [I1N2S3T4R5U6M7E8N9T0S1]. However, the [ti0me1 s2ig3na4tu5re6] of the song is not regular, with [T1I2M3E4_5S6I7G8N9A0T1U2R3E4]. With its fast rhythm and style reflective of [G1E2N3R4E5] musical traditions, this song creates a distinct and captivating musical experience.</t>
  </si>
  <si>
    <t>['TM1_1', 'R3_1', 'TS1_1', 'T1_1', 'B1_1']</t>
  </si>
  <si>
    <t>This song has a playtime of [T1M213] seconds and features an extremely strong beat. The music follows a [T1I2M3E4_5S6I7G8N9A0T1U2R3E4] meter and is played at a relaxed pace. The piece covers [[N01U12M23_34B45A56R67S78]8 b9ar0s1] in total, offering ample time to enjoy its rhythmic structure and melody.</t>
  </si>
  <si>
    <t>The music being discussed has a limited pitch range of [R1A2N3G4E5] [oc0ta1ve2s3], which allows for a greater emphasis on the nuances of tone and phrasing. Additionally, the music is in the [[K01E12Y23]3 k4ey5], which gives it a special emotional quality. The song has a duration of [T1M213] seconds and a soothing, peaceful [te0mp1o2]. The musical performance employs [I1N2S3T4R5U6M7E8N9T0S1], and the meter of the music is [T1I2M3E4_5S6I7G8N9A0T1U2R3E4]. Overall, this music is defined by its relaxed [te0mp1o2] and [E1M2O3T4I5O6N7] emotional quality.</t>
  </si>
  <si>
    <t>['K1_1', 'R3_1', 'S4_1']</t>
  </si>
  <si>
    <t>This [G1E2N3R4E5] song employs the [[K01E12Y23]3 k4ey5] to create a distinctive and powerful sound that resonates with listeners. The rhythm of the music is highly dynamic, adding to the overall energy of the piece. While this song draws from the conventions of [G1E2N3R4E5] music, its use of the [[K01E12Y23]3 k4ey5] gives it a unique twist that sets it apart from other songs in the genre.</t>
  </si>
  <si>
    <t>This song has several unique characteristics that make it stand out. First, its pitch range is within [R1A2N3G4E5] [oc0ta1ve2s3], giving it a distinctive sound that is not often heard in other songs. Second, the song's length is determined by [[N01U12M23_34B45A56R67S78]8 b9ar0s1], allowing for a structured and cohesive musical experience. Finally, the song features a [ti0me1 s2ig3na4tu5re6] that is not commonly found, adding an element of surprise and intrigue for listeners who may not be familiar with this particular style of music. Overall, these distinct elements combine to create a truly memorable musical composition.</t>
  </si>
  <si>
    <t>The music evokes [E1M2O3T4I5O6N7] and is marked by [T1M213] seconds of playtime.</t>
  </si>
  <si>
    <t>This [T1M213]-second-long song utilizes the [[K01E12Y23]3 k4ey5] to create a distinct atmosphere.</t>
  </si>
  <si>
    <t>The music is characterized by a moderate pace and a rich, dynamic sonic palette created by its use of the [[K01E12Y23]3 k4ey5]. The song has a length of [T1M213] seconds and is notable for the absence of [I1N2S3T4R5U6M7E8N9T0S1].</t>
  </si>
  <si>
    <t>['T1_0', 'S4_0', 'R3_1', 'TS1_1']</t>
  </si>
  <si>
    <t>The song, performed with a lively rhythm, is not rooted in the traditions of the classic [G1E2N3R4E5] style, and features a [ti0me1 s2ig3na4tu5re6 o7f 8[T91I02M13E24_35S46I57G68N79A80T91U02R13E24]3]. Despite not being bound by traditional conventions, the song is executed quickly and with great energy, making for an exciting and dynamic listening experience.</t>
  </si>
  <si>
    <t>The musical piece showcases a pitch range within [R1A2N3G4E5] [oc0ta1ve2s3] and the rhythm in this song is really lively. The combination of these elements creates a dynamic and engaging piece of music that is sure to capture the listener's attention. The range of pitches used allows for a variety of melodic motifs to be explored, while the lively rhythm provides a strong foundation for the piece and keeps the energy level high throughout. Overall, this musical composition is a testament to the power of skilled musicianship and creative expression.</t>
  </si>
  <si>
    <t>The pitch range of [R1A2N3G4E5] [oc0ta1ve2s3] adds a distinctive character to the music, emphasizing its emotional depth, while the use of [[K01E12Y23]3 k4ey5] creates a distinct atmosphere. With a length of [T1M213] seconds, this track sets a tranquil and smooth [te0mp1o2], devoid of any [I1N2S3T4R5U6M7E8N9T0S1]. Its atypical [[T01I12M23E34_45S56I67G78N89A90T01U12R23E34]4 t5im6e 7si8gn9at0ur1e2] further contributes to its unique nature. With a slow pace, the song embodies the essence of classic [G1E2N3R4E5] music.</t>
  </si>
  <si>
    <t>Instruments are a crucial component in any musical performance. Without instruments, music would not have the depth, richness, and variety that we all enjoy. Different types of instruments produce different sounds and tones, allowing musicians to create complex and intricate arrangements that engage and entertain their audience. From the gentle plucking of a guitar to the powerful beat of drums, instruments are essential tools that allow musicians to express themselves and bring their music to life. Whether it's a small intimate gathering or a large-scale concert, instruments provide the backbone of any memorable musical experience.</t>
  </si>
  <si>
    <t>['P4_1', 'K1_1', 'TS1_1', 'I1_1', 'T1_1', 'EM1_1']</t>
  </si>
  <si>
    <t>The compact pitch range of [R1A2N3G4E5] [oc0ta1ve2s3] results in a focused and impactful musical performance composed in the [[K01E12Y23]3 k4ey5], set in [T1I2M3E4_5S6I7G8N9A0T1U2R3E4]. Brought to life through the use of [I1N2S3T4R5U6M7E8N9T0S1], the song moves gently, while being defined by [E1M2O3T4I5O6N7].</t>
  </si>
  <si>
    <t>The compact pitch range of [R1A2N3G4E5] [oc0ta1ve2s3] results in a focused and impactful musical performance, while the use of [[K01E12Y23]3 k4ey5] conveys a unique and resonant sound. This [T1M213]-second-long song features a soft and smooth [te0mp1o2] and is enriched by [I1N2S3T4R5U6M7E8N9T0S1]. It also showcases a [ti0me1 s2ig3na4tu5re6] that is not commonly found, [T1I2M3E4_5S6I7G8N9A0T1U2R3E4]. Played at a high [te0mp1o2], this unmistakably [G1E2N3R4E5] style song progresses over [[N01U12M23_34B45A56R67S78]8 b9ar0s1].</t>
  </si>
  <si>
    <t>['K1_1', 'B1_1', 'R3_2', 'I1_1']</t>
  </si>
  <si>
    <t>The captivating and memorable experience of this song is attributed to its choice of [ke0y1], which results in a unique sound. The song progresses through a specific number of bars, maintaining consistency in its moderate beat. The sound of the music is brought to life by the use of specific instruments, contributing to the overall feel of the song.</t>
  </si>
  <si>
    <t>['T1_1', 'TM1_1', 'R3_0', 'I1_1']</t>
  </si>
  <si>
    <t>This slow-paced song has a duration of [T1M213] seconds and features an easy-going rhythm with [I1N2S3T4R5U6M7E8N9T0S1] as the main instruments. The overall feel of the music is relaxed and laid-back, allowing the listener to enjoy the melody and appreciate the smoothness of the performance. The combination of the slow [te0mp1o2] and the easy rhythm creates a soothing atmosphere that is perfect for unwinding and relaxing. Whether you want to sit back and listen to the music or simply use it as background noise, this song is sure to provide a calming and enjoyable experience.</t>
  </si>
  <si>
    <t>['K1_1', 'R3_0', 'TS1_o', 'I1_1', 'T1_1', 'B1_1']</t>
  </si>
  <si>
    <t>The musical performance employs [I1N2S3T4R5U6M7E8N9T0S1] and this music moves slowly with a very meditative beat. The [ke0y1] adds a unique flavor to this music and the [ti0me1 s2ig3na4tu5re6] used is not commonly found. In total, there are roughly [[N01U12M23_34B45A56R67S78]8 b9ar0s1] in this song.</t>
  </si>
  <si>
    <t>The music's limited pitch range of [R1A2N3G4E5] [oc0ta1ve2s3] allows for a greater emphasis on the nuances of tone and phrasing, while the [[K01E12Y23]3 k4ey5] adds a unique flavor to this music. With a running time of [T1M213] seconds, the song maintains a [te0mp1o2] that is just right. The musical performance showcases the skilled use of [I1N2S3T4R5U6M7E8N9T0S1], complemented by the meter of [T1I2M3E4_5S6I7G8N9A0T1U2R3E4]. With a moderate [te0mp1o2], this music is defined by its [E1M2O3T4I5O6N7].</t>
  </si>
  <si>
    <t>This song is comprised of [[N01U12M23_34B45A56R67S78]8 b9ar0s1] and has a duration of [T1M213] seconds. The music is structured into a specific number of bars, and the total duration of the song is determined by the length of these bars. Therefore, the number of bars and the duration of the song are inherently connected, with the length of each bar contributing to the overall duration of the piece.</t>
  </si>
  <si>
    <t>This song is divided into [[N01U12M23_34B45A56R67S78]8 b9ar0s1] and the music is enriched by [I1N2S3T4R5U6M7E8N9T0S1]. The number of bars in the song provides a structural framework for the music, allowing it to be divided into smaller sections. Meanwhile, the use of various instruments adds depth and complexity to the overall sound, creating a richer musical experience for the listener. Whether it's the use of strings, percussion, or wind instruments, each element adds its own unique contribution to the music, resulting in a cohesive and well-rounded musical composition.</t>
  </si>
  <si>
    <t>['P4_1', 'TM1_1', 'I1_1', 'T1_2', 'B1_1']</t>
  </si>
  <si>
    <t>The compact pitch range of [R1A2N3G4E5] [oc0ta1ve2s3] results in a focused and impactful musical performance. This [T1M213]-second-long song, with the use of [I1N2S3T4R5U6M7E8N9T0S1], is vital to the music. Its rhythm is moderate, and the music spans [[N01U12M23_34B45A56R67S78]8 b9ar0s1].</t>
  </si>
  <si>
    <t>This is a slow-[te0mp1o2] song with a powerful and memorable sound provided by the [[K01E12Y23]3 k4ey5]. The song is [T1M213] seconds long and its composition does not involve the use of [I1N2S3T4R5U6M7E8N9T0S1].</t>
  </si>
  <si>
    <t>['P4_1', 'K1_1', 'TM1_1', 'I4_0', 'B1_1']</t>
  </si>
  <si>
    <t>This music provides a one-of-a-kind and unforgettable listening experience with its pitch range of [R1A2N3G4E5] [oc0ta1ve2s3]. The use of the [[K01E12Y23]3 k4ey5] creates a distinct atmosphere that enhances the overall vibe. The track has a duration of [T1M213] seconds, and interestingly, the melody track does not incorporate [I1N2S3T4R5U6M7E8N9T0]. The composition itself comprises of [[N01U12M23_34B45A56R67S78]8 b9ar0s1], which further adds to its unique and complex structure.</t>
  </si>
  <si>
    <t>The use of the [[K01E12Y23]3 k4ey5] in this music creates a rich and dynamic sonic palette that complements the very calming and soothing beat of the song. The result is a pleasing auditory experience that is both relaxing and engaging, making it a great choice for unwinding after a long day or simply enjoying some downtime. Whether you're a fan of this particular genre or not, the artful combination of [ke0y1] and rhythm in this piece is sure to impress and delight music lovers of all kinds.</t>
  </si>
  <si>
    <t>['TS1_o', 'I1_0', 'T1_0', 'S4_0', 'B1_1']</t>
  </si>
  <si>
    <t>This song's [ti0me1 s2ig3na4tu5re6] is not standard, and it has opted not to incorporate instruments. Played at a brisk pace, the music is not easily recognizable as [G1E2N3R4E5] style, covering [[N01U12M23_34B45A56R67S78]8 b9ar0s1].</t>
  </si>
  <si>
    <t>The song that plays for [T1M213] seconds is defined by [E1M2O3T4I5O6N7], and is notable for its lack of [I1N2S3T4R5U6M7E8N9T0S1]. Despite the absence of traditional accompaniment, the music conveys a powerful emotional message.</t>
  </si>
  <si>
    <t>['P4_1', 'K1_1', 'I1_1', 'S4_0', 'S2_0']</t>
  </si>
  <si>
    <t>The music has a distinctive character that emphasizes its emotional depth through its pitch range of [R1A2N3G4E5] [oc0ta1ve2s3]. It also conveys a unique and resonant sound with its use of [[K01E12Y23]3 k4ey5] and is complemented by the [I1N2S3T4R5U6M7E8N9T0S1] used in the composition. However, despite these qualities, it does not embody the essence of [G1E2N3R4E5] genre and is not evocative of [A1R2T3I4S5T6]'s classic sound.</t>
  </si>
  <si>
    <t>['P4_1', 'K1_1', 'TM1_1', 'R3_2', 'I1_0', 'TS1_o', 'T1_2', 'EM1_1', 'B1_1']</t>
  </si>
  <si>
    <t>The use of a specific pitch range of [R1A2N3G4E5] [oc0ta1ve2s3] creates a cohesive and unified sound throughout the musical piece, while the choice of [[K01E12Y23]3 k4ey5] results in a captivating and memorable experience. Lasting for [T1M213] seconds, the track maintains a moderate beat and excludes any [I1N2S3T4R5U6M7E8N9T0S1]. Its [ti0me1 s2ig3na4tu5re6], [T1I2M3E4_5S6I7G8N9A0T1U2R3E4], is not typical, and the song's moderate [te0mp1o2] further enhances its overall feel. With its projection of [E1M2O3T4I5O6N7], the composition consists of approximately [[N01U12M23_34B45A56R67S78]8 b9ar0s1].</t>
  </si>
  <si>
    <t>The music is in [T1I2M3E4_5S6I7G8N9A0T1U2R3E4].</t>
  </si>
  <si>
    <t>The slow performance of the song, which consists of approximately [[N01U12M23_34B45A56R67S78]8 b9ar0s1], lasts for [T1M213] seconds. The use of [I1N2S3T4R5U6M7E8N9T0S1] is essential to the music, contributing to its overall composition and sound.</t>
  </si>
  <si>
    <t>This song, which exemplifies the [G1E2N3R4E5] style, offers a unique and memorable listening experience with its pitch range of [R1A2N3G4E5] [oc0ta1ve2s3]. Whether you're a fan of [G1E2N3R4E5] music or simply enjoy exploring new sounds, the distinctive pitch range of this classic example is sure to capture your attention and leave a lasting impression.</t>
  </si>
  <si>
    <t>This musical piece evokes a [E1M2O3T4I5O6N7] feeling and has a duration of [[N01U12M23_34B45A56R67S78]8 b9ar0s1]. Its rhythm is neither too fast nor too slow, creating a balanced [te0mp1o2]. The performance features the skilled use of [I1N2S3T4R5U6M7E8N9T0S1], which adds to the overall quality of the music.</t>
  </si>
  <si>
    <t>['T1_2', 'B1_1', 'R3_2']</t>
  </si>
  <si>
    <t>This song has a moderate [te0mp1o2] that falls within the middle range. It spans [[N01U12M23_34B45A56R67S78]8 b9ar0s1] throughout its duration.</t>
  </si>
  <si>
    <t>This music's pitch range of [R1A2N3G4E5] [oc0ta1ve2s3] offers a unique and memorable listening experience, composed in the [[K01E12Y23]3 k4ey5]. The rhythm of this song is not too fast or too slow, and [I1N2S3T4R5U6M7E8N9T0S1] are utilized in the musical performance.</t>
  </si>
  <si>
    <t>This song's arrangement has omitted the use of [I1N2S3T4R5U6M7E8N9T0], which is not featured in the melody track. You can hear [[N01U12M23_34B45A56R67S78]8 b9ar0s1] in this song.</t>
  </si>
  <si>
    <t>['R3_2', 'I1_1']</t>
  </si>
  <si>
    <t>The musical performance employs [I1N2S3T4R5U6M7E8N9T0S1] with a moderate beat to the song.</t>
  </si>
  <si>
    <t>The musical piece employs a specific pitch range spanning [R1A2N3G4E5] [oc0ta1ve2s3] to create a cohesive and unified sound. The use of the [[K01E12Y23]3 k4ey5] further enhances the powerful and memorable quality of the music. With a runtime of [T1M213] seconds, the song maintains a tranquil and peaceful rhythm that is brought to life through the skillful use of [I1N2S3T4R5U6M7E8N9T0S1]. Despite not conforming to a common [ti0me1 s2ig3na4tu5re6 o7f 8[T91I02M13E24_35S46I57G68N79A80T91U02R13E24]3], the music maintains a slow [te0mp1o2] and effectively conveys [E1M2O3T4I5O6N7]. The piece comprises a total of [[N01U12M23_34B45A56R67S78]8 b9ar0s1].</t>
  </si>
  <si>
    <t>The pitch range of [R1A2N3G4E5] [oc0ta1ve2s3] adds a distinctive character to the music, emphasizing its emotional depth, while the choice of [[K01E12Y23]3 k4ey5] results in a captivating and memorable experience. This song has a runtime of [T1M213] seconds with a beat that is neither too fast nor too slow. [I1N2S3T4R5U6M7E8N9T0S1] are utilized in the musical performance, accompanied by a [T1I2M3E4_5S6I7G8N9A0T1U2R3E4] meter. The song has a fast [te0mp1o2] and is inherently [E1M2O3T4I5O6N7] in nature, featuring [[N01U12M23_34B45A56R67S78]8 b9ar0s1].</t>
  </si>
  <si>
    <t>This is a TM1-second song that progresses through NUM_BARS bars, and features a rhythm that is very comforting. However, the [ti0me1 s2ig3na4tu5re6] of this song is unconventional and differs from the typical meter found in most popular music, as it is indicated by TIME_SIGNATURE. Despite the unconventional [ti0me1 s2ig3na4tu5re6], the song's comforting rhythm creates a unique listening experience that is both soothing and engaging.</t>
  </si>
  <si>
    <t>['P4_1', 'K1_1', 'TM1_1', 'I1_0', 'TS1_o', 'T1_0', 'S4_0', 'B1_1']</t>
  </si>
  <si>
    <t>The compact pitch range of [R1A2N3G4E5] [oc0ta1ve2s3] results in a focused and impactful musical performance, complemented by its use of [[K01E12Y23]3 k4ey5], which conveys a unique and resonant sound. The track has a duration of [T1M213] seconds, and [I1N2S3T4R5U6M7E8N9T0S1] are not a part of the instrumentation in this song. The choice of [T1I2M3E4_5S6I7G8N9A0T1U2R3E4] as the [ti0me1 s2ig3na4tu5re6] is not common, contributing to the song's distinctive quality. With a fast pace and [[N01U12M23_34B45A56R67S78]8 b9ar0s1], this music diverges from the evocative sound typically associated with the classic [G1E2N3R4E5].</t>
  </si>
  <si>
    <t>['K1_1', 'TM1_1', 'R3_1', 'TS1_o', 'R1_1', 'T1_2', 'S4_1']</t>
  </si>
  <si>
    <t>With its use of [[K01E12Y23]3 k4ey5], this music conveys a unique and resonant sound while playing for [T1M213] seconds. The beat in this song is very forceful, and its [ti0me1 s2ig3na4tu5re6] is not standard, exemplifying its distinctiveness. The upbeat [te0mp1o2] makes this song danceable, as it moves at a balanced rate. Ultimately, this classic representation of [G1E2N3R4E5] music captivates listeners with its combination of unique tonality, powerful beat, non-standard [ti0me1 s2ig3na4tu5re6], and danceable [te0mp1o2].</t>
  </si>
  <si>
    <t>The song's beat is balanced. This means that the rhythm and [te0mp1o2] are consistent and pleasing to the ear. A balanced beat is important in music because it helps to create a sense of cohesion and flow. When the beat is off, it can be distracting and detract from the overall listening experience. A balanced beat allows the listener to fully immerse themselves in the music and enjoy it to its fullest potential. Musicians and producers often spend a lot of time fine-tuning the beat to make sure that it is just right, and when it is, it can make all the difference in the world.</t>
  </si>
  <si>
    <t>This song has approximately [[N01U12M23_34B45A56R67S78]8 b9ar0s1] and is [T1M213] seconds long. The [I1N2S3T4R5U6M7E8N9T0S1] used in the song play an important role in the music.</t>
  </si>
  <si>
    <t>['P4_1', 'B1_1', 'TM1_1', 'S4_0']</t>
  </si>
  <si>
    <t>The song in question has a pitch range that falls within [R1A2N3G4E5] [oc0ta1ve2s3] and progresses over [[N01U12M23_34B45A56R67S78]8 b9ar0s1]. The duration of the track is [T1M213] seconds. However, it does not conform to the usual standards of the [G1E2N3R4E5] genre.</t>
  </si>
  <si>
    <t>['K1_1', 'R3_0', 'TS1_o', 'I1_1', 'EM1_1']</t>
  </si>
  <si>
    <t>The [te0mp1o2] in this song is very laid-back, with an unusual [ti0me1 s2ig3na4tu5re6] [T1I2M3E4_5S6I7G8N9A0T1U2R3E4], while [I1N2S3T4R5U6M7E8N9T0S1] play an important role in adding a unique flavor to the music. Overall, the music is imbued with [E1M2O3T4I5O6N7].</t>
  </si>
  <si>
    <t>['P4_1', 'K1_1', 'TM1_1', 'TS1_o', 'I1_1', 'S4_1']</t>
  </si>
  <si>
    <t>With a pitch range spanning [R1A2N3G4E5] [oc0ta1ve2s3], this music offers a diverse and dynamic listening experience while conveying a unique and resonant sound through its use of [[K01E12Y23]3 k4ey5]. With a running time of [T1M213] seconds, the chosen [ti0me1 s2ig3na4tu5re6] for this song is not ordinary, adding to its distinctiveness. The musical performance employs [I1N2S3T4R5U6M7E8N9T0S1], further enhancing the overall composition. Falling into the category of [G1E2N3R4E5] music, this song delivers an extraordinary auditory journey.</t>
  </si>
  <si>
    <t>['P4_1', 'TM1_1', 'R3_1', 'T1_2', 'EM1_1']</t>
  </si>
  <si>
    <t>The music radiates [E1M2O3T4I5O6N7] and is played at a medium [te0mp1o2] with a very fast-paced beat. Its pitch range is within [R1A2N3G4E5] [oc0ta1ve2s3] and the track is [T1M213] seconds in length.</t>
  </si>
  <si>
    <t>['K1_1', 'R3_0', 'I1_1', 'T1_1', 'EM1_1']</t>
  </si>
  <si>
    <t>The combination of [ke0y1] and instruments play an important role in this music, giving it a special emotional quality. The song's tranquil and peaceful rhythm, along with its slow movement, also contribute to this emotional quality. Overall, the music effectively conveys a deep sense of [E1M2O3T4I5O6N7].</t>
  </si>
  <si>
    <t>The compact pitch range of [R1A2N3G4E5] [oc0ta1ve2s3] results in a focused and impactful musical performance, with the music being filled with [E1M2O3T4I5O6N7]. The limited range allows for greater control and precision in the execution of musical phrases, creating a sense of intentionality and direction in the music. This can heighten the emotional impact of the performance, allowing the performer to convey the intended mood and feeling with greater clarity and power. Whether it be a delicate and intimate ballad or an explosive and passionate aria, the focused nature of a compact pitch range can help to elevate the music to new heights of expressive potential.</t>
  </si>
  <si>
    <t>The music features a [T1I2M3E4_5S6I7G8N9A0T1U2R3E4] meter and is composed in the [[K01E12Y23]3 k4ey5], while being played at a high [te0mp1o2]. The musical performance employs [I1N2S3T4R5U6M7E8N9T0S1].</t>
  </si>
  <si>
    <t>['P4_1', 'K1_1', 'R3_0', 'TS1_o', 'T1_1']</t>
  </si>
  <si>
    <t>The pitch range of [R1A2N3G4E5] [oc0ta1ve2s3] adds a distinctive character to the music, emphasizing its emotional depth, while its use of [[K01E12Y23]3 k4ey5] conveys a unique and resonant sound. The gentle and calming beat of this song is accompanied by an unconventional [[T01I12M23E34_45S56I67G78N89A90T01U12R23E34]4 t5im6e 7si8gn9at0ur1e2], and its slow [te0mp1o2] further enhances its distinctiveness.</t>
  </si>
  <si>
    <t>['P4_1', 'K1_1', 'R3_1', 'TS1_1', 'I1_0', 'T1_0', 'B1_1']</t>
  </si>
  <si>
    <t>The musical piece is an impressive showcase of its pitch range, spanning [R1A2N3G4E5] [oc0ta1ve2s3]. The use of [[K01E12Y23]3 k4ey5] adds to its distinct atmosphere, while the electrifying rhythm truly stands out. The meter of the music is [T1I2M3E4_5S6I7G8N9A0T1U2R3E4], and it's worth noting that there are no [I1N2S3T4R5U6M7E8N9T0S1] present in this song. With a brisk [te0mp1o2], the song progresses through [[N01U12M23_34B45A56R67S78]8 b9ar0s1], offering a truly unique musical experience.</t>
  </si>
  <si>
    <t>The musical piece in question features an out-of-the-norm [ti0me1 s2ig3na4tu5re6], which contributes to its unique character. Additionally, the use of a specific pitch range spanning [R1A2N3G4E5] [oc0ta1ve2s3] helps to create a cohesive and unified sound throughout the composition. Finally, the [I1N2S3T4R5U6M7E8N9T0S1] used in the piece contribute to the overall musical arrangement, enhancing its richness and complexity.</t>
  </si>
  <si>
    <t>['P4_1', 'K1_1', 'R3_2', 'I1_0', 'S4_0']</t>
  </si>
  <si>
    <t>The song's style is not reflective of the usual features of [G1E2N3R4E5] genre; however, it provides a powerful and memorable sound with a steady and moderate rhythm. Its pitch range is within [R1A2N3G4E5] [oc0ta1ve2s3], and the [[K01E12Y23]3 k4ey5] is prominent throughout. Interestingly, this song is devoid of [I1N2S3T4R5U6M7E8N9T0S1].</t>
  </si>
  <si>
    <t>['P4_1', 'K1_1', 'TM1_1', 'R3_2', 'T1_2', 'B1_1']</t>
  </si>
  <si>
    <t>With a pitch range spanning [R1A2N3G4E5] [oc0ta1ve2s3], this music offers a diverse and dynamic listening experience, while the [[K01E12Y23]3 k4ey5] adds a unique flavor. The song has a playtime of [T1M213] seconds and features a relaxed and moderate rhythm, complemented by a moderate [te0mp1o2]. In total, the music consists of [[N01U12M23_34B45A56R67S78]8 b9ar0s1].</t>
  </si>
  <si>
    <t>This music offers a unique and memorable listening experience with its pitch range of [R1A2N3G4E5] [oc0ta1ve2s3]. It is composed in the [[K01E12Y23]3 k4ey5] and runs for [T1M213] seconds, with a beat that is neither too fast nor too slow. The music is brought to life through the use of [I1N2S3T4R5U6M7E8N9T0S1], and features an unconventional [ti0me1 s2ig3na4tu5re6 o7f 8[T91I02M13E24_35S46I57G68N79A80T91U02R13E24]3]. Despite being moderately-paced, the music conveys [E1M2O3T4I5O6N7] to the listener, making it a captivating and engaging piece of music.</t>
  </si>
  <si>
    <t>The song has a duration of [T1M213] seconds and features a [ti0me1 s2ig3na4tu5re6 o7f 8[T91I02M13E24_35S46I57G68N79A80T91U02R13E24]3].</t>
  </si>
  <si>
    <t>['I4_0', 'TM1_1', 'R3_0', 'I1_1']</t>
  </si>
  <si>
    <t>The musical performance employs various instruments, but the melody track is distinguished by the absence of a particular instrument. This song plays for TM1 seconds and has a very soothing and peaceful [te0mp1o2]. Overall, the combination of instruments and [te0mp1o2] creates a unique musical experience for the listener.</t>
  </si>
  <si>
    <t>['P4_1', 'K1_1', 'TM1_1', 'R3_1', 'I1_0', 'TS1_o', 'T1_1', 'S4_1', 'S2_1', 'B1_1']</t>
  </si>
  <si>
    <t>The music's limited pitch range of [R1A2N3G4E5] [oc0ta1ve2s3] allows for a greater emphasis on the nuances of tone and phrasing, while its use of [[K01E12Y23]3 k4ey5] creates a distinct atmosphere. Running for [T1M213] seconds, this track showcases a really intense [te0mp1o2]. The absence of [I1N2S3T4R5U6M7E8N9T0S1] in this song contributes to its unique sound. Employing a non-standard [ti0me1 s2ig3na4tu5re6 o7f 8[T91I02M13E24_35S46I57G68N79A80T91U02R13E24]3] and featuring a slow [te0mp1o2], this unmistakably [G1E2N3R4E5]-style song is reminiscent of [A1R2T3I4S5T6]. With a structure consisting of [[N01U12M23_34B45A56R67S78]8 b9ar0s1], the music captures the essence of the genre.</t>
  </si>
  <si>
    <t>The music has a moderate [te0mp1o2] and its choice of [ke0y1] results in a captivating and memorable experience.</t>
  </si>
  <si>
    <t>The music in question falls squarely within the [G1E2N3R4E5] genre and uses a specific pitch range of [R1A2N3G4E5] [oc0ta1ve2s3] to create a cohesive and unified sound throughout the musical piece. The [[K01E12Y23]3 k4ey5] is utilized to produce a distinct atmosphere, while the comfortably moderate rhythm adds to the overall musical experience that lasts [T1M213] seconds. The [I1N2S3T4R5U6M7E8N9T0S1] play an important role in the music, which has a meter of [T1I2M3E4_5S6I7G8N9A0T1U2R3E4], and [[N01U12M23_34B45A56R67S78]8 b9ar0s1] in total. The [te0mp1o2] of the song is moderate, contributing to the overall aesthetic of the music.</t>
  </si>
  <si>
    <t>The pitch range of [R1A2N3G4E5] [oc0ta1ve2s3] in this music, coupled with its use of the [[K01E12Y23]3 k4ey5], results in a truly distinct and unforgettable auditory experience. The combination of these elements produces a rich and dynamic sonic palette, offering listeners a unique and memorable musical journey. Whether you're a music aficionado or simply a casual listener, this music's pitch range and [ke0y1] usage are sure to captivate and delight your ears.</t>
  </si>
  <si>
    <t>['P4_1', 'K1_1', 'TS1_o', 'I1_0', 'T1_0', 'S4_1']</t>
  </si>
  <si>
    <t>The music, steeped in the traditions of [G1E2N3R4E5] style, utilizes a limited pitch range of [R1A2N3G4E5] [oc0ta1ve2s3], which allows for a greater emphasis on the nuances of tone and phrasing. Additionally, the use of the [[K01E12Y23]3 k4ey5] creates a rich and dynamic sonic palette, while the deviation from the norm in the [ti0me1 s2ig3na4tu5re6 o7f 8[T91I02M13E24_35S46I57G68N79A80T91U02R13E24]3] adds a unique flavor to the composition. This song also features a fast-paced beat and notably lacks any [I1N2S3T4R5U6M7E8N9T0S1], further contributing to its distinct character and overall aesthetic.</t>
  </si>
  <si>
    <t>['P4_1', 'K1_1', 'R3_0', 'TS1_o', 'I1_0', 'B1_1']</t>
  </si>
  <si>
    <t>This music offers a unique and memorable listening experience with its pitch range of [R1A2N3G4E5] [oc0ta1ve2s3]. The use of [[K01E12Y23]3 k4ey5] creates a rich and dynamic sonic palette, while the rhythm of the song is very relaxing and tranquil. Additionally, the chosen [ti0me1 s2ig3na4tu5re6], [T1I2M3E4_5S6I7G8N9A0T1U2R3E4], is not ordinary, adding to the song's distinctive character. Despite this, the composition of the song does not involve the use of any instruments, and it is comprised of [[N01U12M23_34B45A56R67S78]8 b9ar0s1]. Overall, this music is a compelling and captivating piece that showcases a blend of creative musical elements.</t>
  </si>
  <si>
    <t>The [[K01E12Y23]3 k4ey5] used in this music is particularly significant, providing a powerful and memorable sound. This song has a duration of [T1M213] seconds and is notable for the absence of any [I1N2S3T4R5U6M7E8N9T0S1] being played.</t>
  </si>
  <si>
    <t>The song's running time is [T1M213] seconds and the [ke0y1] adds a unique flavor to this music. The [ke0y1] signature of a piece of music can greatly impact its sound and emotional effect. It determines which notes are used most often and creates a tonal center for the music. By choosing a particular [ke0y1] signature, a composer can evoke different moods and feelings in the listener. Therefore, the [ke0y1] of a song is an essential element to consider when analyzing or appreciating a piece of music.</t>
  </si>
  <si>
    <t>['I4_1', 'P4_1', 'R3_0']</t>
  </si>
  <si>
    <t>The signature sound of the melody track is created by [I1N2S3T4R5U6M7E8N9T0], which has a pitch range spanning [R1A2N3G4E5] [oc0ta1ve2s3]. This creates a diverse and dynamic listening experience for the audience. Additionally, the rhythm in this song is very tranquil, adding to the overall calming effect of the music.</t>
  </si>
  <si>
    <t>The song is composed in the [[K01E12Y23]3 k4ey5] and has a pitch range within [R1A2N3G4E5] [oc0ta1ve2s3]. It is [T1M213] seconds long and features a peaceful beat. The musical performance incorporates [I1N2S3T4R5U6M7E8N9T0S1], and the [ti0me1 s2ig3na4tu5re6] of the music is [T1I2M3E4_5S6I7G8N9A0T1U2R3E4]. With a moderate [te0mp1o2], this song evokes a [E1M2O3T4I5O6N7] nature.</t>
  </si>
  <si>
    <t>['S4_0', 'TM1_1', 'TS1_o']</t>
  </si>
  <si>
    <t>The song in question stands out from the typical features of the [G1E2N3R4E5] genre with its distinct style. Clocking in at [T1M213] seconds, the song's length is noteworthy. Additionally, the song's [ti0me1 s2ig3na4tu5re6] is uncommonly used, further setting it apart from the norm.</t>
  </si>
  <si>
    <t>The pitch range of [R1A2N3G4E5] [oc0ta1ve2s3] adds a distinctive character to the music, emphasizing its emotional depth, while the use of [[K01E12Y23]3 k4ey5] conveys a unique and resonant sound. This song plays for [T1M213] seconds and features an incredibly powerful rhythm. Its arrangement deliberately omits the use of [I1N2S3T4R5U6M7E8N9T0S1]. The music is based on a [[T01I12M23E34_45S56I67G78N89A90T01U12R23E34]4 t5im6e 7si8gn9at0ur1e2], and it moves at a rapid rate, evoking a [E1M2O3T4I5O6N7] feeling. Throughout the song, [[N01U12M23_34B45A56R67S78]8 b9ar0s1] can be heard, creating a captivating musical experience.</t>
  </si>
  <si>
    <t>['T1_1', 'K1_1', 'B1_1', 'I1_1']</t>
  </si>
  <si>
    <t>The music that I am describing has a sluggish [te0mp1o2] but what makes it captivating and memorable is its choice of [[K01E12Y23]3 k4ey5]. This song is divided into [[N01U12M23_34B45A56R67S78]8 b9ar0s1] and throughout the piece, [I1N2S3T4R5U6M7E8N9T0S1] play an important role in shaping its overall sound. Despite the slow pace, the combination of the musical elements creates an intriguing and lasting impression on the listener.</t>
  </si>
  <si>
    <t>['TM1_1', 'R3_0', 'I1_0', 'T1_2', 'B1_1']</t>
  </si>
  <si>
    <t>The song has a playtime of [T1M213] seconds and features [[N01U12M23_34B45A56R67S78]8 b9ar0s1] in its composition. Its beat is very calming and soothing, and you won't find any [I1N2S3T4R5U6M7E8N9T0S1] in this moderate-[te0mp1o2] song.</t>
  </si>
  <si>
    <t>The compact pitch range of [R1A2N3G4E5] [oc0ta1ve2s3] results in a focused and impactful musical performance, while the [[K01E12Y23]3 k4ey5] in this music provides a powerful and memorable sound. Comprised of [[N01U12M23_34B45A56R67S78]8 b9ar0s1], the music is brought to life through the use of [I1N2S3T4R5U6M7E8N9T0S1].</t>
  </si>
  <si>
    <t>This song is composed in the [[K01E12Y23]3 k4ey5] and its style is firmly rooted in the traditions of [G1E2N3R4E5] music.</t>
  </si>
  <si>
    <t>The music composed in the [[K01E12Y23]3 k4ey5] with a compact pitch range of [R1A2N3G4E5] [oc0ta1ve2s3] delivers a focused and impactful performance. This song has a highly intense rhythm, and its duration is [T1M213] seconds. It employs a non-typical [[T01I12M23E34_45S56I67G78N89A90T01U12R23E34]4 t5im6e 7si8gn9at0ur1e2] and does not involve the use of [I1N2S3T4R5U6M7E8N9T0S1]. The composition of this music style is deeply rooted in the traditions of [G1E2N3R4E5].</t>
  </si>
  <si>
    <t>This music's pitch range of [R1A2N3G4E5] [oc0ta1ve2s3] offers a unique and memorable listening experience, especially when combined with its duration of [T1M213] seconds. The song's pitch range contributes to its distinctive sound, highlighting the different notes and tones that make up the melody. Additionally, the length of time that the song plays allows listeners to fully immerse themselves in the music, taking in all of the nuances and subtleties that make it so enjoyable to hear. Whether listening for pleasure or as part of a larger performance, this music is sure to captivate audiences with its impressive pitch range and duration.</t>
  </si>
  <si>
    <t>The duration of this song is [T1M213] seconds, and it falls into the category of [G1E2N3R4E5] music.</t>
  </si>
  <si>
    <t>The distinctive character of the music is emphasized by the pitch range of [R1A2N3G4E5] [oc0ta1ve2s3], which adds an emotional depth. Additionally, the [[K01E12Y23]3 k4ey5] contributes a unique flavor to the music. The rhythm of the [T1M213]-second-long track is extremely invigorating, and it features a [T1I2M3E4_5S6I7G8N9A0T1U2R3E4] meter, while being moderately-paced. Interestingly, there are no [I1N2S3T4R5U6M7E8N9T0S1] in this song, and it's not a typical representation of the classic [G1E2N3R4E5] sound.</t>
  </si>
  <si>
    <t>['R3_0', 'I1_1', 'I4_0', 'T1_0', 'B1_1']</t>
  </si>
  <si>
    <t>The musical performance of this song utilizes instruments to create a very peaceful beat. However, you won't find the specific instrument used for the melody in this track. Despite that, the song itself is fast-paced and composed of [[N01U12M23_34B45A56R67S78]8 b9ar0s1] of music.</t>
  </si>
  <si>
    <t>['K1_1', 'T1_2', 'R3_2', 'S4_1']</t>
  </si>
  <si>
    <t>The song embodies the characteristics of [G1E2N3R4E5] style with a consistent and moderate beat, played at a moderate pace, while the [[K01E12Y23]3 k4ey5] adds a unique flavor to this music.</t>
  </si>
  <si>
    <t>The musical performance of [R1A2N3G4E5] [oc0ta1ve2s3] is characterized by a compact pitch range that creates a focused and impactful sound. This effect is further enhanced by the use of [[K01E12Y23]3 k4ey5], which conveys a unique and resonant quality to the music. The song structure consists of [[N01U12M23_34B45A56R67S78]8 b9ar0s1], adding to its sense of coherence and structure. Interestingly, this song has made the deliberate decision not to incorporate [I1N2S3T4R5U6M7E8N9T0S1], resulting in a distinctive and perhaps more stripped-down sound.</t>
  </si>
  <si>
    <t>The use of a specific pitch range of [R1A2N3G4E5] [oc0ta1ve2s3] creates a cohesive and unified sound throughout the musical piece, while the music's use of [[K01E12Y23]3 k4ey5] creates a distinct atmosphere. With a playtime of [T1M213] seconds, the [te0mp1o2] of this song is just right, and it has opted not to incorporate [I1N2S3T4R5U6M7E8N9T0S1]. Featuring a [T1I2M3E4_5S6I7G8N9A0T1U2R3E4] meter, the song showcases a slow [te0mp1o2] and a style that deviates from the usual features of [G1E2N3R4E5] genre.</t>
  </si>
  <si>
    <t>['K1_1', 'T1_2', 'TM1_1', 'S4_0']</t>
  </si>
  <si>
    <t>This music utilizes the [[K01E12Y23]3 k4ey5] to create a unique and resonant sound. The song's [te0mp1o2] is moderate, and it has a length of [T1M213] seconds. Additionally, this track does not adhere to the typical patterns of the [G1E2N3R4E5] genre, setting it apart from other music in the genre.</t>
  </si>
  <si>
    <t>This song offers a unique and memorable listening experience with its pitch range of [R1A2N3G4E5] [oc0ta1ve2s3]. In addition, the [te0mp1o2] of the song is slow, which further enhances the overall ambiance and mood of the music. Together, the combination of the unique pitch range and slow [te0mp1o2] creates a captivating and engaging musical experience that is sure to leave a lasting impression on its listeners.</t>
  </si>
  <si>
    <t>['TM1_1', 'R3_1', 'S4_0']</t>
  </si>
  <si>
    <t>This highly vigorous song lasts for TM1 seconds, but despite its energy, it does not embody the essence of the [G1E2N3R4E5] genre.</t>
  </si>
  <si>
    <t>['P4_1', 'K1_1', 'TM1_1', 'R3_1', 'I1_1', 'S4_0', 'B1_1']</t>
  </si>
  <si>
    <t>The musical piece showcases a pitch range within [R1A2N3G4E5] [oc0ta1ve2s3] and its use of [[K01E12Y23]3 k4ey5] creates a distinct atmosphere. With a runtime of [T1M213] seconds, this song captivates listeners with its exceptionally energetic beat. [I1N2S3T4R5U6M7E8N9T0S1] play an important role in the music, while defying the typical characteristics of [G1E2N3R4E5] genre. The song's duration of [[N01U12M23_34B45A56R67S78]8 b9ar0s1] further adds to its unique charm.</t>
  </si>
  <si>
    <t>['P4_1', 'K1_1', 'TM1_1', 'R3_0', 'I1_0', 'T1_0', 'S4_0']</t>
  </si>
  <si>
    <t>The pitch range of [R1A2N3G4E5] [oc0ta1ve2s3] adds a distinctive character to the music, emphasizing its emotional depth, while the [[K01E12Y23]3 k4ey5] gives this music a special emotional quality. With a runtime of [T1M213] seconds, the rhythm in this song is very tranquil, complemented by the absence of [I1N2S3T4R5U6M7E8N9T0S1]. Despite being played at a rapid pace, this music is not a prime example of the typical [G1E2N3R4E5] style.</t>
  </si>
  <si>
    <t>This music's pitch range is within [R1A2N3G4E5] [oc0ta1ve2s3], and its use of [[K01E12Y23]3 k4ey5] creates a distinct atmosphere. The song has a duration of [T1M213] seconds and a very mellow rhythm. It is devoid of [I1N2S3T4R5U6M7E8N9T0S1] and follows a meter of [T1I2M3E4_5S6I7G8N9A0T1U2R3E4]. Additionally, the music is high-[te0mp1o2] and characterized by [E1M2O3T4I5O6N7].</t>
  </si>
  <si>
    <t>['TS1_1', 'B1_1', 'TM1_1', 'I1_1']</t>
  </si>
  <si>
    <t>This music has a meter of [T1I2M3E4_5S6I7G8N9A0T1U2R3E4] and is comprised of [[N01U12M23_34B45A56R67S78]8 b9ar0s1], with a duration of [T1M213] seconds. The [I1N2S3T4R5U6M7E8N9T0S1] play an important role in the composition, contributing to its overall sound and character.</t>
  </si>
  <si>
    <t>['K1_1', 'S4_0', 'I1_1']</t>
  </si>
  <si>
    <t>The use of the [[K01E12Y23]3 k4ey5] in this music creates a rich and dynamic sonic palette, while it is not a true representation of the typical [G1E2N3R4E5] genre. Nevertheless, the [I1N2S3T4R5U6M7E8N9T0S1] play an important role in the music, contributing to its unique sound and style.</t>
  </si>
  <si>
    <t>['TS1_1', 'T1_0', 'S4_1', 'I1_1']</t>
  </si>
  <si>
    <t>This [G1E2N3R4E5] music is brought to life through the use of [I1N2S3T4R5U6M7E8N9T0S1] and is based on a [[T01I12M23E34_45S56I67G78N89A90T01U12R23E34]4 t5im6e 7si8gn9at0ur1e2], which gives it a distinct rhythmic structure. The music is played at a quick pace, adding to its lively and energetic feel. Overall, the combination of the unique [ti0me1 s2ig3na4tu5re6], the quick [te0mp1o2], and the choice of instruments used creates a dynamic and engaging musical experience.</t>
  </si>
  <si>
    <t>['B1_1', 'TS1_1']</t>
  </si>
  <si>
    <t>This song has [[N01U12M23_34B45A56R67S78]8 b9ar0s1] and its meter is [T1I2M3E4_5S6I7G8N9A0T1U2R3E4].</t>
  </si>
  <si>
    <t>The pitch range of [R1A2N3G4E5] [oc0ta1ve2s3] adds a distinctive character to the music, emphasizing its emotional depth. In addition, the use of [[K01E12Y23]3 k4ey5] creates a distinct atmosphere. This [T1M213]-second song has a moderate and easy-to-follow beat. The composition does not involve the use of [I1N2S3T4R5U6M7E8N9T0S1], and the music follows a [T1I2M3E4_5S6I7G8N9A0T1U2R3E4] meter, played at a relaxed pace. With [[N01U12M23_34B45A56R67S78]8 b9ar0s1], the music expresses [E1M2O3T4I5O6N7] through its composition, delivering a unique listening experience.</t>
  </si>
  <si>
    <t>This music offers a diverse and dynamic listening experience with a pitch range spanning [R1A2N3G4E5] [oc0ta1ve2s3]. It conveys a unique and resonant sound through its use of [[K01E12Y23]3 k4ey5]. The rhythm in this song is truly electrifying, and the [I1N2S3T4R5U6M7E8N9T0S1] add to the musical composition. The song's running time is [T1M213] seconds, with a [ti0me1 s2ig3na4tu5re6 o7f 8[T91I02M13E24_35S46I57G68N79A80T91U02R13E24]3] and a brisk [te0mp1o2]. Despite its lack of heavy influence from the conventions of the [G1E2N3R4E5] genre, the song's sound stands out as a captivating and original creation.</t>
  </si>
  <si>
    <t>The compact pitch range of [R1A2N3G4E5] [oc0ta1ve2s3] results in a focused and impactful musical performance, while the use of [[K01E12Y23]3 k4ey5] creates a rich and dynamic sonic palette. With a length of [T1M213] seconds, the song maintains a consistent and moderate beat, devoid of [I1N2S3T4R5U6M7E8N9T0S1] in its instrumentation. It follows a [T1I2M3E4_5S6I7G8N9A0T1U2R3E4] meter, boasting a slow [te0mp1o2], and ventures beyond the typical boundaries of the [G1E2N3R4E5] genre.</t>
  </si>
  <si>
    <t>['P4_1', 'K1_1', 'TM1_1', 'R3_2', 'TS1_1', 'I1_0', 'R1_1', 'S4_0']</t>
  </si>
  <si>
    <t>This song has a pitch range within [R1A2N3G4E5] [oc0ta1ve2s3] and is played in [K1E2Y3], giving it a special emotional quality. Its length is [T1M213] seconds and has a moderate and enjoyable [te0mp1o2] that makes it danceable. The meter of the music is [T1I2M3E4_5S6I7G8N9A0T1U2R3E4] and its arrangement omits the use of [I1N2S3T4R5U6M7E8N9T0S1]. Despite its upbeat [te0mp1o2], the song is not easily recognizable as [G1E2N3R4E5] style.</t>
  </si>
  <si>
    <t>['T1_0', 'R3_2']</t>
  </si>
  <si>
    <t>The song has a fast [te0mp1o2] and a steady, moderate rhythm.</t>
  </si>
  <si>
    <t>This song has a very forceful beat and has opted not to incorporate any instruments. The length of the track is [T1M213] seconds.</t>
  </si>
  <si>
    <t>This track is [T1M213] seconds in length and composed in the [[K01E12Y23]3 k4ey5] with a compact pitch range of [R1A2N3G4E5] [oc0ta1ve2s3], resulting in a focused and impactful musical performance. The [te0mp1o2] of the song is moderate and enjoyable, and it is devoid of [I1N2S3T4R5U6M7E8N9T0S1]. The [ti0me1 s2ig3na4tu5re6] of this unconventional piece is [T1I2M3E4_5S6I7G8N9A0T1U2R3E4] with a slow-paced beat heavily influenced by [G1E2N3R4E5] style. The song is divided into [[N01U12M23_34B45A56R67S78]8 b9ar0s1], creating a unique and interesting musical structure.</t>
  </si>
  <si>
    <t>['I4_0', 'T1_2', 'B1_1', 'R3_2']</t>
  </si>
  <si>
    <t>The melody track of this song is devoid of [I1N2S3T4R5U6M7E8N9T0], but it is played at a moderate speed and consists of [[N01U12M23_34B45A56R67S78]8 b9ar0s1]. Despite the lack of the [I1N2S3T4R5U6M7E8N9T0], the relaxed and moderate rhythm of the song still makes it enjoyable to listen to.</t>
  </si>
  <si>
    <t>The song's pitch range is within [R1A2N3G4E5] [oc0ta1ve2s3] and it features the [[K01E12Y23]3 k4ey5], providing a powerful and memorable sound. With a duration of [T1M213] seconds, the song showcases an extremely strong beat. It deliberately excludes [I1N2S3T4R5U6M7E8N9T0S1] and instead incorporates an unusual [[T01I12M23E34_45S56I67G78N89A90T01U12R23E34]4 t5im6e 7si8gn9at0ur1e2]. Played at a gentle pace, the music radiates [E1M2O3T4I5O6N7].</t>
  </si>
  <si>
    <t>This song has a [ti0me1 s2ig3na4tu5re6 o7f 8[T91I02M13E24_35S46I57G68N79A80T91U02R13E24]3] and falls outside the typical boundaries of the [G1E2N3R4E5] genre. Interestingly, you won't hear any [I1N2S3T4R5U6M7E8N9T0S1] in the music, which adds to its unique sound and style.</t>
  </si>
  <si>
    <t>The use of [[K01E12Y23]3 k4ey5] in this music creates a distinct atmosphere that is further enhanced by the skillful utilization of [I1N2S3T4R5U6M7E8N9T0S1]. The music comes to life through the harmonious interplay of these elements, with the choice of [ke0y1] contributing to the overall mood and the instrumentation providing the texture and depth that make the piece truly captivating. Whether it is the use of a [mi0no1r2] [ke0y1] to convey a sense of melancholy or the incorporation of unique and unconventional instruments to create an otherworldly ambiance, the careful consideration of these factors is what sets this music apart and makes it such a powerful form of artistic expression.</t>
  </si>
  <si>
    <t>['P4_1', 'R3_2', 'I1_0']</t>
  </si>
  <si>
    <t>This song provides a unique and memorable listening experience due to its pitch range of [R1A2N3G4E5] [oc0ta1ve2s3]. It also features a steady and moderate rhythm, while [I1N2S3T4R5U6M7E8N9T0S1] are not included in its instrumentation. Together, these elements create a distinctive musical composition that stands out from others. Whether you are a music enthusiast or a casual listener, this song is worth adding to your playlist.</t>
  </si>
  <si>
    <t>['I4_0', 'T1_2', 'R3_0', 'I1_1']</t>
  </si>
  <si>
    <t>In this music, the melody track intentionally lacks any specific instrument, while the rhythm is very gentle. The [te0mp1o2] of the song is moderate, and while the instruments used in the composition play an important role, they are not featured prominently in the melody.</t>
  </si>
  <si>
    <t>The [ti0me1 s2ig3na4tu5re6 o7f 8[T91I02M13E24_35S46I57G68N79A80T91U02R13E24]3] is used in the music. This indicates the number of beats in each measure and the type of note that receives one beat. It is an essential element of musical notation that helps musicians to keep track of the rhythm and timing of a piece. The [ti0me1 s2ig3na4tu5re6] also plays a significant role in determining the overall feel and groove of the music, contributing to its emotional impact on the listener. Whether it's a fast-paced dance tune or a slow ballad, the [ti0me1 s2ig3na4tu5re6] can greatly affect the way we experience and interpret music.</t>
  </si>
  <si>
    <t>The music follows a [T1I2M3E4_5S6I7G8N9A0T1U2R3E4] meter. This means that the rhythm of the music is organized into groups of [N1U2M3B4E5R6] beats per measure, with each beat being of a certain duration. The [ti0me1 s2ig3na4tu5re6] is typically indicated at the beginning of a piece of sheet music and helps musicians to understand how to count and play the music accurately. Different [ti0me1 s2ig3na4tu5re6]s can create different feelings or moods in music, and can also affect the way that musicians interpret and perform the piece. Overall, the [ti0me1 s2ig3na4tu5re6] is an important aspect of musical notation and is used to convey crucial information about the rhythm and structure of a piece of music.</t>
  </si>
  <si>
    <t>['P4_1', 'R1_1', 'R3_0', 'TS1_1', 'S4_0', 'B1_1']</t>
  </si>
  <si>
    <t>With a pitch range spanning [R1A2N3G4E5] [oc0ta1ve2s3], the music featured in this song offers a diverse and dynamic listening experience. The song's sound is not heavily influenced by the conventions of [G1E2N3R4E5] genre, and it features a [T1I2M3E4_5S6I7G8N9A0T1U2R3E4] meter. Despite the varied pitch range, the [te0mp1o2] of the song is split between energetic and laid-back beats, making it great for both dancing and relaxed listening. Overall, the song consists of [[N01U12M23_34B45A56R67S78]8 b9ar0s1] that contribute to its unique and distinctive sound.</t>
  </si>
  <si>
    <t>['I4_1', 'T1_2', 'R3_2']</t>
  </si>
  <si>
    <t>The signature sound of the melody track is created by [I1N2S3T4R5U6M7E8N9T0]. This music has a moderate [te0mp1o2], and the rhythm of the song is neither too fast nor too slow.</t>
  </si>
  <si>
    <t>['TS1_o', 'K1_1', 'TM1_1', 'I1_1']</t>
  </si>
  <si>
    <t>The [ti0me1 s2ig3na4tu5re6] featured in this song is not conventional, and the [[K01E12Y23]3 k4ey5] provides a powerful and memorable sound. With a runtime of [T1M213] seconds, the music is given its unique sound through [I1N2S3T4R5U6M7E8N9T0S1].</t>
  </si>
  <si>
    <t>['T1_0', 'S4_1', 'R3_1', 'TS1_1']</t>
  </si>
  <si>
    <t>The classic representation of [G1E2N3R4E5] music is played with an exceptionally energetic beat at a fast [te0mp1o2]. The music follows a [T1I2M3E4_5S6I7G8N9A0T1U2R3E4] meter, which adds to the dynamic and lively rhythm of the song.</t>
  </si>
  <si>
    <t>['P4_1', 'K1_1', 'TM1_1', 'I1_1', 'T1_2', 'EM1_1']</t>
  </si>
  <si>
    <t>The music, which features [I1N2S3T4R5U6M7E8N9T0S1], has a limited pitch range of [R1A2N3G4E5] [oc0ta1ve2s3], but this allows for a greater emphasis on the nuances of tone and phrasing. The [[K01E12Y23]3 k4ey5] used in the song provides a powerful and memorable sound that contributes to its [E1M2O3T4I5O6N7] nature. The song moves at a moderate speed and has a playtime of [T1M213] seconds, making it a well-crafted piece of music that captures its emotional essence.</t>
  </si>
  <si>
    <t>['P4_1', 'TS1_1', 'I1_0', 'T1_1', 'S4_0']</t>
  </si>
  <si>
    <t>With a pitch range spanning [R1A2N3G4E5] [oc0ta1ve2s3], this music offers a diverse and dynamic listening experience in [T1I2M3E4_5S6I7G8N9A0T1U2R3E4]. The composition of this song does not involve the use of [I1N2S3T4R5U6M7E8N9T0S1], and it is performed at a leisurely pace. Furthermore, the song deviates from the typical sound of [G1E2N3R4E5], making it a unique and refreshing addition to any playlist.</t>
  </si>
  <si>
    <t>['T1_1', 'R3_0', 'TS1_1']</t>
  </si>
  <si>
    <t>The music in this song has a low-[te0mp1o2] and the rhythm is very gentle and easy, which creates a relaxing atmosphere. The [ti0me1 s2ig3na4tu5re6] of the music is [T1I2M3E4_5S6I7G8N9A0T1U2R3E4], further emphasizing the slow and steady pace of the song. Overall, the combination of these elements makes for a soothing and calming musical experience.</t>
  </si>
  <si>
    <t>This music is played at a balanced pace with a pitch range that falls within [R1A2N3G4E5] [oc0ta1ve2s3]. The song has a duration of [[N01U12M23_34B45A56R67S78]8 b9ar0s1], which corresponds to a length of [T1M213] seconds.</t>
  </si>
  <si>
    <t>['P4_1', 'K1_1', 'TM1_1', 'R3_1', 'TS1_o', 'I1_0', 'EM1_1']</t>
  </si>
  <si>
    <t>The distinctive character of this music is emphasized by the pitch range of [R1A2N3G4E5] [oc0ta1ve2s3], which adds an emotional depth to the composition. The use of the [[K01E12Y23]3 k4ey5] further creates a distinct atmosphere in the piece. Despite its [T1M213]-second runtime, the beat is very energetic, and the non-standard [[T01I12M23E34_45S56I67G78N89A90T01U12R23E34]4 t5im6e 7si8gn9at0ur1e2] chosen for this song adds an intriguing complexity to the rhythm. Although [I1N2S3T4R5U6M7E8N9T0S1] are not a part of the instrumentation, the music has a [E1M2O3T4I5O6N7] feeling that resonates throughout the composition.</t>
  </si>
  <si>
    <t>"This is a [T1M213]-second-long song." That's the entirety of the statement, and it doesn't leave much room for elaboration. It simply means that the song being referred to is precisely [T1M213] seconds in length. While the statement may be brief, it can still convey useful information about the song, such as its brevity or the precision with which it was composed. Ultimately, the meaning of the statement will depend on the context in which it is being used and the intent of the person making the statement.</t>
  </si>
  <si>
    <t>The song, with a running time of [T1M213] seconds, features a captivating and memorable experience due to its choice of [[K01E12Y23]3 k4ey5], calm and moderate rhythm, and [R1A2N3G4E5]-[oc0ta1ve2] pitch range. The music, filled with [E1M2O3T4I5O6N7], moves quickly and showcases [I1N2S3T4R5U6M7E8N9T0S1]. Its [ti0me1 s2ig3na4tu5re6], [T1I2M3E4_5S6I7G8N9A0T1U2R3E4], adds to the overall composition.</t>
  </si>
  <si>
    <t>The compact pitch range of [R1A2N3G4E5] [oc0ta1ve2s3] contributes to a focused and impactful musical performance in [[K01E12Y23]3 k4ey5], which gives this song a special emotional quality. The slow-paced song, with a duration of [T1M213] seconds and a [ti0me1 s2ig3na4tu5re6 o7f 8[T91I02M13E24_35S46I57G68N79A80T91U02R13E24]3], is not heavily influenced by the conventions of [G1E2N3R4E5] genre, resulting in a unique sound.</t>
  </si>
  <si>
    <t>['P4_1', 'TM1_1', 'R3_1', 'I1_0', 'T1_0', 'S4_0']</t>
  </si>
  <si>
    <t>The musical piece is a high-[te0mp1o2] song that showcases a pitch range within [R1A2N3G4E5] [oc0ta1ve2s3] and lasts [T1M213] seconds. The beat in this song is very heavy and there are notably no [I1N2S3T4R5U6M7E8N9T0S1] present. Despite its unconventional sound, this music does not squarely fall within the conventions of the [G1E2N3R4E5] sound.</t>
  </si>
  <si>
    <t>['T1_2', 'P4_1', 'K1_1', 'I1_0']</t>
  </si>
  <si>
    <t>The music being described moves at a moderate pace, with the pitch range spanning [R1A2N3G4E5] [oc0ta1ve2s3], which adds a distinctive character to the music and emphasizes its emotional depth. The choice of [[K01E12Y23]3 k4ey5] in this piece results in a captivating and memorable experience. Notably, the song does not feature any [I1N2S3T4R5U6M7E8N9T0S1].</t>
  </si>
  <si>
    <t>The [G1E2N3R4E5]-style song in [[K01E12Y23]3 k4ey5] features a distinctive pitch range spanning [R1A2N3G4E5] [oc0ta1ve2s3], which accentuates its emotional depth. Its mellow rhythm and fast [te0mp1o2], along with its out-of-the-ordinary [T1I2M3E4_5S6I7G8N9A0T1U2R3E4], make it a shining example of its genre. Despite being devoid of [I1N2S3T4R5U6M7E8N9T0S1], this song still manages to add a unique flavor to the overall composition, which is further enhanced by its [T1M213]-second duration.</t>
  </si>
  <si>
    <t>['P4_1', 'T1_0', 'EM1_1', 'TS1_o']</t>
  </si>
  <si>
    <t>The compact pitch range of [R1A2N3G4E5] [oc0ta1ve2s3] contributes to a focused and impactful musical performance, complemented by the song's fast pace. The music is infused with [E1M2O3T4I5O6N7], further adding to its overall effect. Notably, the [ti0me1 s2ig3na4tu5re6] featured in this song is unconventional, highlighting the unique and innovative nature of the composition. Together, these elements create a dynamic and compelling musical experience that is sure to capture the listener's attention.</t>
  </si>
  <si>
    <t>This song, not rooted in the traditions of the classic [G1E2N3R4E5] style, has a pitch range within [R1A2N3G4E5] [oc0ta1ve2s3] and the [[K01E12Y23]3 k4ey5] adds a unique flavor. It has a length of [T1M213] seconds with a moderate beat and does not feature any [I1N2S3T4R5U6M7E8N9T0S1]. The music is in [T1I2M3E4_5S6I7G8N9A0T1U2R3E4] and is played at a medium pace.</t>
  </si>
  <si>
    <t>['P4_1', 'K1_1', 'TM1_1', 'R3_0', 'I1_0', 'TS1_o', 'T1_1', 'S4_0', 'B1_1']</t>
  </si>
  <si>
    <t>This song has a unique and distinctive character that can be attributed to various musical elements. The limited pitch range of [R1A2N3G4E5] [oc0ta1ve2s3] used in the music allows for a greater emphasis on the nuances of tone and phrasing, while the [[K01E12Y23]3 k4ey5] creates a rich and dynamic sonic palette. With a soft and smooth rhythm, the track lasts for [T1M213] seconds and is devoid of [I1N2S3T4R5U6M7E8N9T0S1]. Its [[T01I12M23E34_45S56I67G78N89A90T01U12R23E34]4 t5im6e 7si8gn9at0ur1e2] is not commonly used, and the song's slow-paced and non-conforming nature to the usual standards of [G1E2N3R4E5] genre adds to its unconventional appeal. The song spans approximately [[N01U12M23_34B45A56R67S78]8 b9ar0s1], making it an intriguing musical piece that showcases creativity and innovation.</t>
  </si>
  <si>
    <t>This music's choice of [[K01E12Y23]3 k4ey5] results in a captivating and memorable experience with a pitch range within [R1A2N3G4E5] [oc0ta1ve2s3]. The song plays for [T1M213] seconds, featuring a very calming and soothing beat accompanied by [I1N2S3T4R5U6M7E8N9T0S1]. Its unique [ti0me1 s2ig3na4tu5re6 o7f 8[T91I02M13E24_35S46I57G68N79A80T91U02R13E24]3] creates a distinct rhythm as the song moves at a moderate speed, imbued with [E1M2O3T4I5O6N7].</t>
  </si>
  <si>
    <t>This music offers a diverse and dynamic listening experience with a pitch range spanning [R1A2N3G4E5] [oc0ta1ve2s3]. Its use of [[K01E12Y23]3 k4ey5] creates a distinct atmosphere that embodies the essence of [G1E2N3R4E5] music. The song is [T1M213] seconds long and moves at a rapid rate, while the beat remains gentle and calming. The musical performance utilizes [I1N2S3T4R5U6M7E8N9T0S1], and the [ti0me1 s2ig3na4tu5re6] of the music is [T1I2M3E4_5S6I7G8N9A0T1U2R3E4]. Together, these elements combine to create a truly unique and enjoyable listening experience.</t>
  </si>
  <si>
    <t>The compact pitch range of [R1A2N3G4E5] [oc0ta1ve2s3] results in a focused and impactful musical performance, while the music's use of [[K01E12Y23]3 k4ey5] creates a distinct atmosphere. This song, characterized by a moderate pace and a length of around [[N01U12M23_34B45A56R67S78]8 b9ar0s1], should feature [I1N2S3T4R5U6M7E8N9T0S1] to bring it to life.</t>
  </si>
  <si>
    <t>This song is solely focused on the vocals. It allows the listener to appreciate the singer's voice without any distractions from musical accompaniment. Without instruments, the singer's emotions and expressions can be more clearly conveyed through their voice. The lack of instrumentation can create a unique and intimate listening experience for the audience. Overall, the absence of instruments in this song highlights the power and beauty of the human voice.</t>
  </si>
  <si>
    <t>['P4_1', 'K1_1', 'TM1_1', 'R3_2', 'I1_1', 'TS1_o', 'R1_0', 'T1_2', 'S4_1', 'B1_1']</t>
  </si>
  <si>
    <t>The musical piece is a true representation of the classic [G1E2N3R4E5] style and showcases a pitch range within [R1A2N3G4E5] [oc0ta1ve2s3]. The [[K01E12Y23]3 k4ey5] gives the music a special emotional quality, while the [I1N2S3T4R5U6M7E8N9T0S1] play an important role in the music. The track has a duration of [T1M213] seconds and features a moderate beat and [te0mp1o2]. The [ti0me1 s2ig3na4tu5re6] chosen for this song is not common, and [[N01U12M23_34B45A56R67S78]8 b9ar0s1] can be heard in the piece. Although not energetic enough to make people want to dance, the music is a beautiful and captivating piece that highlights the unique qualities of the chosen genre.</t>
  </si>
  <si>
    <t>The compact pitch range of [R1A2N3G4E5] [oc0ta1ve2s3] results in a focused and impactful musical performance, complemented by this music's use of [[K01E12Y23]3 k4ey5], which creates a rich and dynamic sonic palette. Lasting [T1M213] seconds with a moderate beat, this song deliberately excludes [I1N2S3T4R5U6M7E8N9T0S1], allowing its unique essence to shine. Furthermore, it features a [ti0me1 s2ig3na4tu5re6] that is not commonly found, adding to its distinctiveness. Moving slowly and breaking away from the traditions of [G1E2N3R4E5] style, this music offers a captivating and unconventional experience.</t>
  </si>
  <si>
    <t>With its use of the [[K01E12Y23]3 k4ey5], this music conveys a unique and resonant sound. The song has a moderate [te0mp1o2] and is [T1M213] seconds long. However, despite its distinctive qualities, this music does not exhibit the classic features of the [G1E2N3R4E5] sound.</t>
  </si>
  <si>
    <t>['TM1_1', 'R3_2', 'TS1_1', 'T1_2', 'S4_1']</t>
  </si>
  <si>
    <t>This song has a running time of [T1M213] seconds and features a consistent and moderate beat. The music is based on a [[T01I12M23E34_45S56I67G78N89A90T01U12R23E34]4 t5im6e 7si8gn9at0ur1e2] and moves at a moderate speed. Falling squarely within the [G1E2N3R4E5] genre, this music is characterized by its steady rhythm and moderate [te0mp1o2].</t>
  </si>
  <si>
    <t>The musical piece showcases a pitch range within [R1A2N3G4E5] [oc0ta1ve2s3] and its choice of [[K01E12Y23]3 k4ey5] results in a captivating and memorable experience. With a duration of [T1M213] seconds, the song's peaceful and easy rhythm is enhanced by the significant role played by [I1N2S3T4R5U6M7E8N9T0S1]. Its [ti0me1 s2ig3na4tu5re6], [T1I2M3E4_5S6I7G8N9A0T1U2R3E4], stands out as out of the norm, while the rapid [te0mp1o2] of the music adds to its unique character. Ultimately, this song serves as a true representation of the [G1E2N3R4E5] genre.</t>
  </si>
  <si>
    <t>['P4_1', 'T1_2', 'R3_1', 'I1_1']</t>
  </si>
  <si>
    <t>The use of [I1N2S3T4R5U6M7E8N9T0S1] is vital to the music, as the compact pitch range of [R1A2N3G4E5] [oc0ta1ve2s3] results in a focused and impactful musical performance. The song moves at a moderate speed, and the rhythm in this song is extremely invigorating. Together, these elements create a dynamic musical experience that showcases the importance of instrumentation and the effective use of pitch and rhythm in music.</t>
  </si>
  <si>
    <t>The music's pitch range of [R1A2N3G4E5] [oc0ta1ve2s3] offers a unique and memorable listening experience, complemented by its choice of [[K01E12Y23]3 k4ey5], resulting in a captivating and memorable experience. This track, [T1M213] seconds long, showcases a moderate and consistent rhythm, while [I1N2S3T4R5U6M7E8N9T0S1] play an important role in the music, contributing to its overall impact. The meter of the music is [T1I2M3E4_5S6I7G8N9A0T1U2R3E4], and its [te0mp1o2] is slow, further enhancing the intended emotional projection of [E1M2O3T4I5O6N7].</t>
  </si>
  <si>
    <t>['T1_0', 'K1_1', 'R3_2']</t>
  </si>
  <si>
    <t>The high-[te0mp1o2] music in [[K01E12Y23]3 k4ey5] creates a captivating and memorable experience, thanks to its smooth and steady rhythm.</t>
  </si>
  <si>
    <t>['P4_1', 'TM1_1', 'R3_0', 'TS1_o', 'T1_2', 'B1_1']</t>
  </si>
  <si>
    <t>The use of a specific pitch range of [R1A2N3G4E5] [oc0ta1ve2s3] creates a cohesive and unified sound throughout the musical piece that features [[N01U12M23_34B45A56R67S78]8 b9ar0s1] in its composition. The song has a playtime of [T1M213] seconds and a moderate pace, with a beat that is very calming and soothing. However, the [ti0me1 s2ig3na4tu5re6] of this song is not usual, as it follows [T1I2M3E4_5S6I7G8N9A0T1U2R3E4]. Overall, the combination of pitch range and [ti0me1 s2ig3na4tu5re6] creates a unique and captivating musical experience.</t>
  </si>
  <si>
    <t>The compact pitch range of [R1A2N3G4E5] [oc0ta1ve2s3] is known to result in a focused and impactful musical performance. It's worth noting that this song, which employs such a pitch range, has a runtime of [T1M213] seconds. By keeping the pitch range compact, the song can maintain a consistent mood and energy level, while avoiding the potential for a monotonous or dull performance that might result from a broader range of notes. Additionally, a shorter runtime can help keep the listener engaged and prevent the song from feeling overly repetitive or drawn out.</t>
  </si>
  <si>
    <t>With a pitch range spanning [R1A2N3G4E5] [oc0ta1ve2s3], this music offers a diverse and dynamic listening experience, while its use of [[K01E12Y23]3 k4ey5] conveys a unique and resonant sound. The [te0mp1o2] of the song is set at a medium pace, neither too fast nor too slow, and its composition deliberately avoids the use of [I1N2S3T4R5U6M7E8N9T0S1]. With approximately [[N01U12M23_34B45A56R67S78]8 b9ar0s1], this music captivates listeners with its rich tonal range and melodic progression.</t>
  </si>
  <si>
    <t>['P4_1', 'K1_1', 'TM1_1', 'R3_0', 'I1_0', 'TS1_o', 'R1_0', 'T1_2', 'S4_1', 'B1_1']</t>
  </si>
  <si>
    <t>This musical piece is a quintessential example of the [G1E2N3R4E5] genre, showcasing a pitch range within [R1A2N3G4E5] [oc0ta1ve2s3] and a powerful and memorable sound in the [[K01E12Y23]3 k4ey5]. The track's length is [T1M213] seconds, and it moves at a balanced rate with a beat that is very lulling. Interestingly, [I1N2S3T4R5U6M7E8N9T0S1] are not included in the instrumentation, and the [ti0me1 s2ig3na4tu5re6] is atypical [T1I2M3E4_5S6I7G8N9A0T1U2R3E4], while the rhythm is too monotonous for dancing. Nonetheless, the music covers [[N01U12M23_34B45A56R67S78]8 b9ar0s1] and offers a unique listening experience.</t>
  </si>
  <si>
    <t>The music that I am referring to is composed in the [[K01E12Y23]3 k4ey5], and it is imbued with a strong sense of [E1M2O3T4I5O6N7]. The use of this particular [ke0y1] in the composition contributes to the emotional impact it conveys. The notes and chords used in the composition are arranged in a way that creates a certain feeling or atmosphere that is intended to evoke a specific emotion in the listener. As a result, the music can be both moving and captivating, leaving a lasting impression on those who hear it.</t>
  </si>
  <si>
    <t>['P4_1', 'K1_1', 'TM1_1', 'TS1_o']</t>
  </si>
  <si>
    <t>This music offers a captivating and memorable experience with its pitch range within [R1A2N3G4E5] [oc0ta1ve2s3] and choice of [[K01E12Y23]3 k4ey5]. The song is [T1M213] seconds long and features a non-standard [[T01I12M23E34_45S56I67G78N89A90T01U12R23E34]4 t5im6e 7si8gn9at0ur1e2].</t>
  </si>
  <si>
    <t>This music's pitch range of [R1A2N3G4E5] [oc0ta1ve2s3] offers a unique and memorable listening experience, accompanied by its use of [[K01E12Y23]3 k4ey5], which conveys a unique and resonant sound. With a playtime of [T1M213] seconds, the rhythm of this song is comfortably moderate. Its composition excludes the use of [I1N2S3T4R5U6M7E8N9T0S1], and [T1I2M3E4_5S6I7G8N9A0T1U2R3E4] serves as the meter of the music. Played at a medium pace, this music is defined by [E1M2O3T4I5O6N7].</t>
  </si>
  <si>
    <t>['P4_1', 'K1_1', 'TM1_1', 'R3_1', 'TS1_1', 'T1_0', 'S4_1']</t>
  </si>
  <si>
    <t>The music in [[K01E12Y23]3 k4ey5], with a compact pitch range of [R1A2N3G4E5] [oc0ta1ve2s3], delivers a focused and impactful performance that is further enhanced by its special emotional quality. This song runs for [T1M213] seconds and features a dynamic rhythm, played in a [ti0me1 s2ig3na4tu5re6 o7f 8[T91I02M13E24_35S46I57G68N79A80T91U02R13E24]3], with a quick [te0mp1o2] that characterizes the [G1E2N3R4E5] genre in which it squarely falls.</t>
  </si>
  <si>
    <t>['P4_1', 'K1_1', 'TM1_1', 'TS1_o', 'T1_0', 'S4_0']</t>
  </si>
  <si>
    <t>This music has a pitch range of [R1A2N3G4E5] [oc0ta1ve2s3] and is played in the [[K01E12Y23]3 k4ey5], giving it a special emotional quality. The duration of the song is [T1M213] seconds, and it has an atypical [[T01I12M23E34_45S56I67G78N89A90T01U12R23E34]4 t5im6e 7si8gn9at0ur1e2], contributing to its unique sound. The song is fast-paced and doesn't have the classic features of the [G1E2N3R4E5] sound.</t>
  </si>
  <si>
    <t>The music's limited pitch range, typically spanning only [R1A2N3G4E5] [oc0ta1ve2s3], creates an interesting effect on the overall sound. While some may perceive this as a limitation, it actually allows for a greater emphasis on the nuances of tone and phrasing. With fewer notes to work with, musicians can explore and experiment with each one more thoroughly, resulting in a more deliberate and expressive performance. This approach is particularly effective in genres such as jazz and blues, where subtle variations in pitch and timing can have a significant impact on the emotional impact of the music.</t>
  </si>
  <si>
    <t>The musical piece is composed in the [[K01E12Y23]3 k4ey5] and showcases a pitch range within [R1A2N3G4E5] [oc0ta1ve2s3]. It has a runtime of [T1M213] seconds and features a highly intense rhythm, brought to life through the use of [I1N2S3T4R5U6M7E8N9T0S1]. The [ti0me1 s2ig3na4tu5re6] of the music is [T1I2M3E4_5S6I7G8N9A0T1U2R3E4] and the song has a slow rhythm. The music is defined by [E1M2O3T4I5O6N7], creating a unique and powerful listening experience for the audience.</t>
  </si>
  <si>
    <t>['P4_1', 'TM1_1', 'R3_2', 'I1_0', 'S4_0']</t>
  </si>
  <si>
    <t>The distinctive character of the music is emphasized by its pitch range of [R1A2N3G4E5] [oc0ta1ve2s3], which adds emotional depth. In addition, the song has a steady and moderate rhythm and a length of [T1M213] seconds. Notably absent from the song are [I1N2S3T4R5U6M7E8N9T0S1]. This music is not typical of the classic [G1E2N3R4E5] sound, presenting a unique and unconventional approach to the genre.</t>
  </si>
  <si>
    <t>This song has a pitch range that falls within [R1A2N3G4E5] [oc0ta1ve2s3], and a fast pace, with a running time of [T1M213] seconds. What sets this song apart is its atypical [ti0me1 s2ig3na4tu5re6], which deviates from the standard and creates a unique rhythmic feel. Despite its non-traditional [ti0me1 s2ig3na4tu5re6], the song maintains a cohesive sound and showcases the versatility and creativity of the composer.</t>
  </si>
  <si>
    <t>This song consists of [[N01U12M23_34B45A56R67S78]8 b9ar0s1] and has a duration of [T1M213] seconds.</t>
  </si>
  <si>
    <t>['P4_1', 'TM1_1', 'TS1_o', 'I1_1', 'T1_1', 'S4_0', 'B1_1']</t>
  </si>
  <si>
    <t>This song has a pitch range that falls within [R1A2N3G4E5] [oc0ta1ve2s3] and a duration of [T1M213] seconds. Its [ti0me1 s2ig3na4tu5re6] is unique and [I1N2S3T4R5U6M7E8N9T0S1] are included in the music. The song is played at a slow rate and is not reminiscent of the classic [G1E2N3R4E5] sound. It is divided into [[N01U12M23_34B45A56R67S78]8 b9ar0s1], allowing for a structured and rhythmic composition.</t>
  </si>
  <si>
    <t>The music in question possesses several distinct features that give it a unique character. First and foremost, the pitch range spans [R1A2N3G4E5] [oc0ta1ve2s3], contributing to the emotional depth that is emphasized throughout the song. Additionally, the use of the [[K01E12Y23]3 k4ey5] adds to the music's resonant and distinctive sound. The song itself lasts [T1M213] seconds, with a moderate [te0mp1o2] that is neither too fast nor too slow. Several instruments are utilized throughout the musical performance, contributing to the overall atmosphere of the piece. The [ti0me1 s2ig3na4tu5re6] of the song is not conventional, and it is filled with [E1M2O3T4I5O6N7] that further enhances its emotional impact on the listener.</t>
  </si>
  <si>
    <t>The musical piece showcases a pitch range within [R1A2N3G4E5] [oc0ta1ve2s3] and utilizes the [[K01E12Y23]3 k4ey5] to provide a powerful and memorable sound. With a runtime of [T1M213] seconds, the song features a heavy beat and incorporates [I1N2S3T4R5U6M7E8N9T0S1] to create its unique sound. The [ti0me1 s2ig3na4tu5re6] of the music is [T1I2M3E4_5S6I7G8N9A0T1U2R3E4], contributing to its fast-paced nature. Through its composition, the music effectively conveys [E1M2O3T4I5O6N7].</t>
  </si>
  <si>
    <t>The musical performance in [[K01E12Y23]3 k4ey5] utilizes a compact pitch range of [R1A2N3G4E5] [oc0ta1ve2s3], resulting in a focused and impactful sound. The beat in the song is heavy, and the [I1N2S3T4R5U6M7E8N9T0S1] contribute to the overall composition. Featuring a [T1I2M3E4_5S6I7G8N9A0T1U2R3E4] meter and a slow [te0mp1o2], the song runs for [T1M213] seconds and embodies the reflective nature of [G1E2N3R4E5] musical traditions. Additionally, the [ke0y1] signature adds a unique flavor to the music, making it stand out from other pieces in the genre.</t>
  </si>
  <si>
    <t>In music, the use of a specific pitch range spanning [R1A2N3G4E5] [oc0ta1ve2s3] can contribute to the creation of a cohesive and unified sound throughout a musical piece. By limiting the range of pitches used, the composer or arranger can establish a sense of consistency and continuity in the overall sound and feel of the music. This can help to create a sense of structure and coherence, making the piece more memorable and impactful for the listener. Whether working with a large ensemble or a solo performer, the use of a consistent pitch range can be a powerful tool for shaping the overall sound and emotional impact of a musical work.</t>
  </si>
  <si>
    <t>['K1_1', 'B1_1', 'TM1_1', 'TS1_o']</t>
  </si>
  <si>
    <t>The choice of [[K01E12Y23]3 k4ey5] in this music creates a captivating and memorable experience. The song is composed of approximately [[N01U12M23_34B45A56R67S78]8 b9ar0s1] and has a running time of [T1M213] seconds. What makes this song even more intriguing is the use of an unusual [ti0me1 s2ig3na4tu5re6], [T1I2M3E4_5S6I7G8N9A0T1U2R3E4]. Overall, this combination of musical elements makes for a unique and engaging listening experience.</t>
  </si>
  <si>
    <t>The music in this song features a limited pitch range of [R1A2N3G4E5] [oc0ta1ve2s3], which allows for a greater emphasis on the nuances of tone and phrasing. Adding to its unique flavor, the song is in the [[K01E12Y23]3 k4ey5]. It has a duration of [T1M213] seconds and a very relaxing [te0mp1o2], with [I1N2S3T4R5U6M7E8N9T0S1] being utilized in the musical performance. The song's [ti0me1 s2ig3na4tu5re6] is also unique, featuring [T1I2M3E4_5S6I7G8N9A0T1U2R3E4] and a moderate pace. Despite its distinctive features, the music still manages to convey [E1M2O3T4I5O6N7] in nature as it progresses through [[N01U12M23_34B45A56R67S78]8 b9ar0s1].</t>
  </si>
  <si>
    <t>['K1_1', 'R3_0', 'I1_0']</t>
  </si>
  <si>
    <t>The use of the [[K01E12Y23]3 k4ey5] in this music creates a rich and dynamic sonic palette that is complemented by the rhythm, which is very easy on the ears. Interestingly, there are no [I1N2S3T4R5U6M7E8N9T0S1] present in this song, yet it manages to create a captivating sound that showcases the power of melody and rhythm. Overall, the combination of the unique [ke0y1] choice and the pleasing rhythm make for an enjoyable listening experience, even without the accompaniment of traditional instruments.</t>
  </si>
  <si>
    <t>The music's limited pitch range of [R1A2N3G4E5] [oc0ta1ve2s3] allows for a greater emphasis on the nuances of tone and phrasing in this composition, which is composed in the [[K01E12Y23]3 k4ey5]. With a duration of [T1M213] seconds, the song adopts a soft and smooth [te0mp1o2], enriched by the presence of [I1N2S3T4R5U6M7E8N9T0S1]. The use of an unusual [[T01I12M23E34_45S56I67G78N89A90T01U12R23E34]4 t5im6e 7si8gn9at0ur1e2] adds to the unique character of the music, complementing its low-speed nature. Not adhering to the typical sound of the [G1E2N3R4E5] style, this song offers a distinctive musical experience.</t>
  </si>
  <si>
    <t>['TM1_1', 'R3_2', 'TS1_1', 'I4_0', 'B1_1']</t>
  </si>
  <si>
    <t>This song has a running time of [T1M213] seconds and features a moderate beat. The music follows a [T1I2M3E4_5S6I7G8N9A0T1U2R3E4] meter and while [I1N2S3T4R5U6M7E8N9T0] is not the primary sound heard in the melody track, the song is divided into [[N01U12M23_34B45A56R67S78]8 b9ar0s1].</t>
  </si>
  <si>
    <t>['P4_1', 'R3_1', 'TS1_o', 'I1_1', 'S4_1', 'S2_1', 'B1_1']</t>
  </si>
  <si>
    <t>This music offers a diverse and dynamic listening experience with a pitch range spanning [R1A2N3G4E5] [oc0ta1ve2s3]. It features a very powerful and driving beat, and its [ti0me1 s2ig3na4tu5re6] is not standard [T1I2M3E4_5S6I7G8N9A0T1U2R3E4]. The music showcases [I1N2S3T4R5U6M7E8N9T0S1] and is a prime example of the [G1E2N3R4E5] style, mimicking [A1R2T3I4S5T6]'s unique style. In total, the song consists of [[N01U12M23_34B45A56R67S78]8 b9ar0s1], providing a captivating musical journey for its listeners.</t>
  </si>
  <si>
    <t>['P4_1', 'K1_1', 'R1_0', 'R3_1', 'I1_1', 'S4_1', 'B1_1']</t>
  </si>
  <si>
    <t>The musical piece showcases a pitch range within [R1A2N3G4E5] [oc0ta1ve2s3] and the choice of [[K01E12Y23]3 k4ey5] results in a captivating and memorable experience. Although the rhythm of this song is not dance-friendly, it is very dynamic. The use of [I1N2S3T4R5U6M7E8N9T0S1] is vital to the music, and the song's sound is steeped in the conventions of [G1E2N3R4E5] style. With [[N01U12M23_34B45A56R67S78]8 b9ar0s1] throughout the song, it delivers a unique and engaging composition.</t>
  </si>
  <si>
    <t>The musical piece being discussed showcases an impressive pitch range within [R1A2N3G4E5] [oc0ta1ve2s3] while utilizing the [[K01E12Y23]3 k4ey5] to create a powerful and memorable sound. Despite its relatively short playtime of [T1M213] seconds, the song manages to establish an exceptionally energetic beat. Interestingly, [I1N2S3T4R5U6M7E8N9T0S1] are not featured in the instrumentation of this particular song, and the [ti0me1 s2ig3na4tu5re6] deviates from the norm, being [T1I2M3E4_5S6I7G8N9A0T1U2R3E4]. The relaxed [te0mp1o2] of the music and its [E1M2O3T4I5O6N7] nature create a unique and enjoyable listening experience.</t>
  </si>
  <si>
    <t>The slow rhythm of the song, combined with its choice of [[K01E12Y23]3 k4ey5], results in a captivating and memorable experience for the listener.</t>
  </si>
  <si>
    <t>The melody track of this music does not incorporate the use of [I1N2S3T4R5U6M7E8N9T0]. Despite this, the choice of [[K01E12Y23]3 k4ey5] results in a captivating and memorable experience for the listener. This song has a duration of [T1M213] seconds and features an atypical [ti0me1 s2ig3na4tu5re6 o7f 8[T91I02M13E24_35S46I57G68N79A80T91U02R13E24]3].</t>
  </si>
  <si>
    <t>The use of the [[K01E12Y23]3 k4ey5] in this music creates a rich and dynamic sonic palette that draws the listener in. Interestingly, there are no [I1N2S3T4R5U6M7E8N9T0S1] featured in this song, which gives it a unique sound and highlights the creative choices made by the composer. Despite the absence of traditional instruments, the music still manages to evoke powerful emotions and showcase the composer's skills in crafting compelling soundscapes. Overall, this music stands out for its innovative use of [ke0y1] and unconventional instrumentation.</t>
  </si>
  <si>
    <t>['P4_1', 'K1_1', 'TM1_1', 'R3_0', 'I1_1', 'TS1_1', 'EM1_1', 'B1_1']</t>
  </si>
  <si>
    <t>The pitch range of [R1A2N3G4E5] [oc0ta1ve2s3] adds a distinctive character to the music, emphasizing its emotional depth, while the use of [[K01E12Y23]3 k4ey5] creates a distinct atmosphere. This song has a length of [T1M213] seconds, and its rhythm is very relaxing and tranquil. [I1N2S3T4R5U6M7E8N9T0S1] should be included in the music, and [T1I2M3E4_5S6I7G8N9A0T1U2R3E4] is the meter of the music. Filled with [E1M2O3T4I5O6N7], the music is comprised of [[N01U12M23_34B45A56R67S78]8 b9ar0s1].</t>
  </si>
  <si>
    <t>The music's limited pitch range, typically spanning [R1A2N3G4E5] [oc0ta1ve2s3], can actually have some advantages. One of them is that it allows for a greater emphasis on the nuances of tone and phrasing. With fewer notes to play around with, musicians must be more deliberate with their choices and make the most out of every pitch. This can lead to a more focused and nuanced performance, where each note is carefully crafted and imbued with meaning. Additionally, the limited range can create a distinct atmosphere or mood, depending on the specific notes used and how they're played.</t>
  </si>
  <si>
    <t>['P4_1', 'K1_1', 'TM1_1', 'R3_2', 'TS1_o', 'I1_1', 'S4_1']</t>
  </si>
  <si>
    <t>The track is a classic representation of [G1E2N3R4E5] music, with a calm and moderate rhythm and a duration of [T1M213] seconds. Its pitch range spans [R1A2N3G4E5] [oc0ta1ve2s3], and the [[K01E12Y23]3 k4ey5] adds a unique flavor to the composition. The [ti0me1 s2ig3na4tu5re6] used in this song is not ordinary, showcasing [T1I2M3E4_5S6I7G8N9A0T1U2R3E4]. To enhance the music, [I1N2S3T4R5U6M7E8N9T0S1] should be featured.</t>
  </si>
  <si>
    <t>This music is a captivating and memorable experience with a pitch range within [R1A2N3G4E5] [oc0ta1ve2s3] and a choice of [[K01E12Y23]3 k4ey5]. The beat is very tranquilizing, and it plays for [T1M213] seconds at a brisk pace. Despite being outside of the typical boundaries of the [G1E2N3R4E5] genre, the song's arrangement omits the use of [I1N2S3T4R5U6M7E8N9T0S1]. The meter of the music is [T1I2M3E4_5S6I7G8N9A0T1U2R3E4].</t>
  </si>
  <si>
    <t>The musical piece utilizes [I1N2S3T4R5U6M7E8N9T0S1] in its performance and showcases a pitch range spanning [R1A2N3G4E5] [oc0ta1ve2s3]. The use of these instruments adds to the musical complexity and depth of the piece, allowing for a dynamic range of sounds and tones to be achieved. By utilizing a wide range of pitches and instruments, the musical performance is able to convey a rich and diverse range of emotions and moods, creating a truly captivating listening experience for its audience.</t>
  </si>
  <si>
    <t>['S2_1', 'TM1_1', 'TS1_o']</t>
  </si>
  <si>
    <t>The track is reminiscent of [A1R2T3I4S5T6] in its musical style and has a duration of [T1M213] seconds. However, what sets this song apart is its non-standard [ti0me1 s2ig3na4tu5re6], which deviates from the usual rhythmic patterns found in most music. This unique aspect of the song adds an element of surprise and interest for listeners, showcasing the artist's creativity and willingness to explore new sonic territory.</t>
  </si>
  <si>
    <t>This music offers a unique and memorable listening experience with its pitch range of [R1A2N3G4E5] [oc0ta1ve2s3]. The [[K01E12Y23]3 k4ey5] adds a special emotional quality to the composition. The song has a running time of [T1M213] seconds and a gentle and easy rhythm that creates a pleasant atmosphere. The [I1N2S3T4R5U6M7E8N9T0S1] used in the composition play an important role in shaping the music's overall sound. The non-standard [[T01I12M23E34_45S56I67G78N89A90T01U12R23E34]4 t5im6e 7si8gn9at0ur1e2] adds an additional layer of complexity to the piece, which is of moderate [te0mp1o2]. Finally, the music is filled with [E1M2O3T4I5O6N7], making it a truly captivating listening experience.</t>
  </si>
  <si>
    <t>['P4_1', 'B1_1', 'R3_0', 'TS1_o']</t>
  </si>
  <si>
    <t>This song has a limited pitch range of [R1A2N3G4E5] [oc0ta1ve2s3], which allows for a greater emphasis on the nuances of tone and phrasing. There are roughly [[N01U12M23_34B45A56R67S78]8 b9ar0s1] in this song, and the beat is very soothing. Furthermore, the [ti0me1 s2ig3na4tu5re6] of this song is out of the norm, as it is [T1I2M3E4_5S6I7G8N9A0T1U2R3E4]. Despite its unconventional [ti0me1 s2ig3na4tu5re6], the song's limited pitch range and emphasis on tone and phrasing create a unique and captivating musical experience.</t>
  </si>
  <si>
    <t>['T1_1', 'P4_1', 'K1_1', 'R3_0']</t>
  </si>
  <si>
    <t>This song has a slow-paced, comfortable beat that is complemented by a distinctive pitch range of [R1A2N3G4E5] [oc0ta1ve2s3], adding an emotional depth to the music. Additionally, the use of the [[K01E12Y23]3 k4ey5] provides a powerful and memorable sound that further enhances the overall impact of the song.</t>
  </si>
  <si>
    <t>The beat of this song is perfectly balanced, neither too fast nor too slow. It is just right, creating a pleasing rhythm that makes it easy to tap your foot along to the music. This balance in [te0mp1o2] allows the song to maintain a steady pace, which can be especially important for genres like pop or dance where the beat is a [ke0y1] element of the music. Overall, the well-crafted beat of this song contributes to its overall quality and makes it enjoyable to listen to.</t>
  </si>
  <si>
    <t>['K1_1', 'R3_1', 'TS1_1', 'I4_1', 'T1_0', 'B1_1']</t>
  </si>
  <si>
    <t>The distinct atmosphere of this music is created through its use of [[K01E12Y23]3 k4ey5]. The rhythm in this song is really lively, and the music features a [T1I2M3E4_5S6I7G8N9A0T1U2R3E4] meter. [I1N2S3T4R5U6M7E8N9T0] is the predominant instrument used for the melody, contributing to the music's swift movement. In fact, this song features [[N01U12M23_34B45A56R67S78]8 b9ar0s1] in its composition, all coming together to create a cohesive and energetic musical piece.</t>
  </si>
  <si>
    <t>['P4_1', 'T1_2', 'EM1_1', 'TM1_1']</t>
  </si>
  <si>
    <t>The music's limited pitch range of [R1A2N3G4E5] [oc0ta1ve2s3] allows for a greater emphasis on the nuances of tone and phrasing, while moving at a moderate pace. It is [E1M2O3T4I5O6N7] in nature and lasts for [T1M213] seconds.</t>
  </si>
  <si>
    <t>['P4_1', 'K1_1', 'S4_1']</t>
  </si>
  <si>
    <t>The musical piece utilizes a specific pitch range of [R1A2N3G4E5] [oc0ta1ve2s3], resulting in a cohesive and unified sound throughout. Its use of the [[K01E12Y23]3 k4ey5] adds to the richness and dynamic sonic palette of the music. Overall, the piece is characterized by its [G1E2N3R4E5] sound.</t>
  </si>
  <si>
    <t>['K1_1', 'TM1_1', 'R3_1', 'TS1_o', 'I1_0', 'T1_1', 'EM1_1']</t>
  </si>
  <si>
    <t>The [[K01E12Y23]3 k4ey5] in this music provides a powerful and memorable sound, as the song plays for [T1M213] seconds with a fast-paced [te0mp1o2] and a non-typical [[T01I12M23E34_45S56I67G78N89A90T01U12R23E34]4 t5im6e 7si8gn9at0ur1e2]. Devoid of [I1N2S3T4R5U6M7E8N9T0S1], the song carries a gentle beat while conveying [E1M2O3T4I5O6N7].</t>
  </si>
  <si>
    <t>The song is a fast-paced, [E1M2O3T4I5O6N7]-radiating piece that spans approximately [[N01U12M23_34B45A56R67S78]8 b9ar0s1], with a length of [T1M213] seconds and a [te0mp1o2] that is really intense. It uses the [[T01I12M23E34_45S56I67G78N89A90T01U12R23E34]4 t5im6e 7si8gn9at0ur1e2] and the pitch range is within [R1A2N3G4E5] [oc0ta1ve2s3]. [[K01E12Y23]3 k4ey5] adds a unique flavor to the music, and it's recommended that [I1N2S3T4R5U6M7E8N9T0S1] are included in the arrangement to complement its energetic vibe.</t>
  </si>
  <si>
    <t>The music in question possesses several distinct characteristics that contribute to its overall impact. Its pitch range spans [R1A2N3G4E5] [oc0ta1ve2s3], which adds a unique and recognizable character to the sound, amplifying the emotional depth of the composition. Additionally, the use of the [[K01E12Y23]3 k4ey5] creates a rich and dynamic sonic palette, further enhancing the music's complexity and impact. Finally, the rhythm in this song is notably relaxing and tranquil, contributing to the overall mood and tone of the piece. Together, these elements combine to create a memorable and impactful musical experience.</t>
  </si>
  <si>
    <t>The musical performance in [[K01E12Y23]3 k4ey5] with a compact pitch range of [R1A2N3G4E5] [oc0ta1ve2s3] is focused and impactful. The song, lasting [T1M213] seconds, moves at a comfortably moderate rhythm, enriched by the inclusion of [I1N2S3T4R5U6M7E8N9T0S1]. Despite the music's moderate [te0mp1o2], the chosen [[T01I12M23E34_45S56I67G78N89A90T01U12R23E34]4 t5im6e 7si8gn9at0ur1e2] is not common, giving it a unique touch. Throughout the song, the music expresses [E1M2O3T4I5O6N7], creating a distinctive flavor that sets it apart from other pieces.</t>
  </si>
  <si>
    <t>['P4_1', 'TM1_1', 'R3_1', 'TS1_o', 'I4_1', 'T1_1', 'B1_1']</t>
  </si>
  <si>
    <t>The music in this song is characterized by a distinct pitch range of [R1A2N3G4E5] [oc0ta1ve2s3], which emphasizes its emotional depth. The track lasts for [T1M213] seconds and features a powerful and driving beat, despite its sluggish pace. An uncommon [ti0me1 s2ig3na4tu5re6 o7f 8[T91I02M13E24_35S46I57G68N79A80T91U02R13E24]3] is utilized throughout the song, adding to its unique sound. The melody track prominently features the use of [I1N2S3T4R5U6M7E8N9T0], contributing to the overall texture of the music. In total, the song covers [[N01U12M23_34B45A56R67S78]8 b9ar0s1], making for a compelling and intricate composition.</t>
  </si>
  <si>
    <t>This music's pitch range of [R1A2N3G4E5] [oc0ta1ve2s3] offers a unique and memorable listening experience, while the [[K01E12Y23]3 k4ey5] gives it a special emotional quality. The song lasts [T1M213] seconds and utilizes the [[T01I12M23E34_45S56I67G78N89A90T01U12R23E34]4 t5im6e 7si8gn9at0ur1e2]. Despite its sluggish nature, this music stands out from the typical [G1E2N3R4E5] sound.</t>
  </si>
  <si>
    <t>The length of this song is [T1M213] seconds.</t>
  </si>
  <si>
    <t>The use of the [[K01E12Y23]3 k4ey5] in this music conveys a unique and resonant sound, while the [te0mp1o2] is very fast-paced. Together, these elements create a distinctive musical experience that is both energizing and memorable. The [[K01E12Y23]3 k4ey5] adds a particular character to the music, while the rapid [te0mp1o2] drives the rhythm forward, creating a sense of urgency and excitement. Whether you're listening to this song for the first time or the hundredth, the combination of these two features is sure to leave a lasting impression.</t>
  </si>
  <si>
    <t>The musical piece is a true representation of the [G1E2N3R4E5] genre, showcasing a pitch range within [R1A2N3G4E5] [oc0ta1ve2s3]. The [[K01E12Y23]3 k4ey5] used in this music gives it a special emotional quality that is further enhanced by the gentle and calming beat that lasts for [T1M213] seconds. [I1N2S3T4R5U6M7E8N9T0S1] are utilized in the musical performance, which has a [ti0me1 s2ig3na4tu5re6 o7f 8[T91I02M13E24_35S46I57G68N79A80T91U02R13E24]3] and is played at a moderate pace. Overall, this song is a beautiful and harmonious blend of various musical elements, making it a delightful experience for any listener.</t>
  </si>
  <si>
    <t>This music, composed in the [[K01E12Y23]3 k4ey5], has a pitch range within [R1A2N3G4E5] [oc0ta1ve2s3] and a runtime of [T1M213] seconds. The rhythm in this song is very comforting, and it is devoid of [I1N2S3T4R5U6M7E8N9T0S1]. The chosen [ti0me1 s2ig3na4tu5re6] for this song is not common, and it moves at a fast rate. Filled with [E1M2O3T4I5O6N7], the music creates a captivating experience.</t>
  </si>
  <si>
    <t>This music offers a captivating and memorable experience through various elements that contribute to its unique style. The compact pitch range of [R1A2N3G4E5] [oc0ta1ve2s3] provides a focused and impactful musical performance. The choice of [[K01E12Y23]3 k4ey5] complements this effect, enhancing the music's overall impact. Additionally, the steady and moderate rhythm, played by [I1N2S3T4R5U6M7E8N9T0S1], ensures the track's consistency and musical coherence. The music's [[T01I12M23E34_45S56I67G78N89A90T01U12R23E34]4 t5im6e 7si8gn9at0ur1e2] and moderate [te0mp1o2] further enhance its rhythmical characteristics. Furthermore, the music does not adhere to the traditions of [G1E2N3R4E5] style, creating a fresh and innovative sound that sets it apart from traditional genre conventions. Overall, this music offers a distinct and captivating listening experience, characterized by its unique combination of various musical elements.</t>
  </si>
  <si>
    <t>The music has a [ti0me1 s2ig3na4tu5re6 o7f 8[T91I02M13E24_35S46I57G68N79A80T91U02R13E24]3] and its pitch range is within [R1A2N3G4E5] [oc0ta1ve2s3]. Comprised of [[N01U12M23_34B45A56R67S78]8 b9ar0s1], this song doesn't feature any [I1N2S3T4R5U6M7E8N9T0S1] in its arrangement.</t>
  </si>
  <si>
    <t>['K1_1', 'TM1_1', 'R3_1', 'I1_1', 'T1_1', 'EM1_1']</t>
  </si>
  <si>
    <t>The music's use of [[K01E12Y23]3 k4ey5] creates a distinct atmosphere with a slow-paced song that radiates [E1M2O3T4I5O6N7], featuring a pronounced rhythm and a musical performance employing [I1N2S3T4R5U6M7E8N9T0S1], and a runtime of [T1M213] seconds.</t>
  </si>
  <si>
    <t>['P4_1', 'K1_1', 'TM1_1', 'TS1_1', 'S4_0', 'B1_1']</t>
  </si>
  <si>
    <t>The music being discussed here offers a diverse and dynamic listening experience with a pitch range spanning [R1A2N3G4E5] [oc0ta1ve2s3]. The powerful and memorable sound of the [[K01E12Y23]3 k4ey5] adds to its impact. Although not a quintessential example of the [G1E2N3R4E5] style, this song progresses over [[N01U12M23_34B45A56R67S78]8 b9ar0s1] and has a length of [T1M213] seconds while being in [T1I2M3E4_5S6I7G8N9A0T1U2R3E4].</t>
  </si>
  <si>
    <t>In music, the use of a specific pitch range of [R1A2N3G4E5] [oc0ta1ve2s3] can create a cohesive and unified sound throughout a musical piece. When combined with a particular [ke0y1], such as [K1E2Y3], this can add a unique flavor and character to the music. By using a specific pitch range and [ke0y1] together, musicians can create a distinct and memorable musical experience for their listeners.</t>
  </si>
  <si>
    <t>['P4_1', 'T1_0', 'S4_0']</t>
  </si>
  <si>
    <t>The music on offer here is a unique and exciting listening experience, with a pitch range spanning [R1A2N3G4E5] [oc0ta1ve2s3] that contributes to its diverse and dynamic sound. This music is played at a rapid pace, adding to its energy and intensity. It does not adhere firmly to the traditions of the [G1E2N3R4E5] genre, giving it a fresh and con[te0mp1o2]rary feel. Overall, this music is an excellent choice for anyone looking for something new and different to listen to.</t>
  </si>
  <si>
    <t>Its rhythm is steady and consistent. The melody is soothing and harmonious. The instruments blend together seamlessly to create a mellow sound. Overall, the music has a calming effect on the listener.</t>
  </si>
  <si>
    <t>The song progresses through [[N01U12M23_34B45A56R67S78]8 b9ar0s1].</t>
  </si>
  <si>
    <t>This music's pitch range of [R1A2N3G4E5] [oc0ta1ve2s3] offers a unique and memorable listening experience, complemented by the slow and relaxing [te0mp1o2] of the song.</t>
  </si>
  <si>
    <t>['K1_1', 'R3_2', 'TS1_1', 'T1_1', 'EM1_1']</t>
  </si>
  <si>
    <t>The [[K01E12Y23]3 k4ey5] gives this music a special emotional quality that is defined by its [E1M2O3T4I5O6N7]. The [te0mp1o2] of the song is just right, and the music is played in a [[T01I12M23E34_45S56I67G78N89A90T01U12R23E34]4 t5im6e 7si8gn9at0ur1e2], which contributes to its low-speed character. Overall, the combination of these musical elements creates a unique and emotional listening experience.</t>
  </si>
  <si>
    <t>The pitch range of [R1A2N3G4E5] [oc0ta1ve2s3] adds a distinctive character to the music, emphasizing its emotional depth, which is filled with [E1M2O3T4I5O6N7]. However, the [ti0me1 s2ig3na4tu5re6] of this song is not regular, adding an unpredictable quality to the overall sound. The combination of the extended pitch range and irregular [ti0me1 s2ig3na4tu5re6] creates a unique and captivating listening experience, drawing the listener in with its emotional intensity and unexpected musical twists.</t>
  </si>
  <si>
    <t>['K1_1', 'TM1_1', 'R3_2', 'TS1_1', 'B1_1']</t>
  </si>
  <si>
    <t>The use of the [[K01E12Y23]3 k4ey5] in this song creates a rich and dynamic sonic palette, which, combined with its moderate beat and [[T01I12M23E34_45S56I67G78N89A90T01U12R23E34]4 t5im6e 7si8gn9at0ur1e2], makes for an engaging listening experience. This song lasts [T1M213] seconds and comprises [[N01U12M23_34B45A56R67S78]8 b9ar0s1], showcasing its well-structured composition and the skillful arrangement of its musical elements. Overall, the combination of these musical features contributes to the song's appeal and highlights the talent of its creators.</t>
  </si>
  <si>
    <t>With a pitch range spanning [R1A2N3G4E5] [oc0ta1ve2s3], this music offers a diverse and dynamic listening experience. Additionally, it conveys a unique and resonant sound through its use of [[K01E12Y23]3 k4ey5]. The rhythm in this song is incredibly stimulating, while the [ti0me1 s2ig3na4tu5re6] of the music is [T1I2M3E4_5S6I7G8N9A0T1U2R3E4]. The overall sound is created through the skillful use of [I1N2S3T4R5U6M7E8N9T0S1], resulting in a captivating musical experience. With [[N01U12M23_34B45A56R67S78]8 b9ar0s1] throughout the song, the composition unfolds and evolves, showcasing the artist's creative vision.</t>
  </si>
  <si>
    <t>It creates a relaxing and peaceful atmosphere. The melody is simple but beautiful. The instruments blend harmoniously together. The overall effect is calming and soothing.</t>
  </si>
  <si>
    <t>['TM1_1', 'R3_2', 'TS1_o', 'S4_0', 'B1_1']</t>
  </si>
  <si>
    <t>The song has a duration of [T1M213] seconds and features an unusual [ti0me1 s2ig3na4tu5re6]. Its rhythm is moderate and consistent, but it does not have the defining characteristics of [G1E2N3R4E5] style. The song is composed of [[N01U12M23_34B45A56R67S78]8 b9ar0s1].</t>
  </si>
  <si>
    <t>The pitch range of [R1A2N3G4E5] [oc0ta1ve2s3] adds a distinctive character to the music, emphasizing its emotional depth, while the choice of [[K01E12Y23]3 k4ey5] results in a captivating and memorable experience. With a duration of [T1M213] seconds, this song showcases an exceptionally energetic beat. Not featuring [I1N2S3T4R5U6M7E8N9T0S1], this music takes on a unique approach. Its [ti0me1 s2ig3na4tu5re6] is atypical, with [T1I2M3E4_5S6I7G8N9A0T1U2R3E4], and the rhythm is fast-paced. Overall, this music deviates from the classic features of the [G1E2N3R4E5] sound.</t>
  </si>
  <si>
    <t>The pitch range of [R1A2N3G4E5] [oc0ta1ve2s3] in this music provides a distinctive and unforgettable listening experience, while the lively rhythm of the song enhances its overall appeal. However, [I1N2S3T4R5U6M7E8N9T0S1] are notably absent from the composition, adding to its distinctiveness and setting it apart from other pieces in the same genre.</t>
  </si>
  <si>
    <t>This [T1M213]-second song offers a unique and memorable listening experience with its pitch range of [R1A2N3G4E5] [oc0ta1ve2s3]. The use of [[K01E12Y23]3 k4ey5] creates a distinct atmosphere that is complemented by the energetic beat of the music. Despite the omission of [I1N2S3T4R5U6M7E8N9T0S1] in the arrangement, the music's moderate speed and [[T01I12M23E34_45S56I67G78N89A90T01U12R23E34]4 t5im6e 7si8gn9at0ur1e2] still manage to convey a [E1M2O3T4I5O6N7] feeling that adds to the overall appeal of the song.</t>
  </si>
  <si>
    <t>['TM1_1', 'R3_2', 'I1_0', 'T1_1', 'EM1_1']</t>
  </si>
  <si>
    <t>This song has a duration of [T1M213] seconds and a moderate [te0mp1o2], but it doesn't include any [I1N2S3T4R5U6M7E8N9T0S1]. Despite the slow [te0mp1o2], the music conveys a [E1M2O3T4I5O6N7] feeling, creating a unique and emotional listening experience.</t>
  </si>
  <si>
    <t>['P4_1', 'TM1_1', 'R3_1', 'I4_0', 'T1_1']</t>
  </si>
  <si>
    <t>In this musical piece, the use of a specific pitch range spanning [R1A2N3G4E5] [oc0ta1ve2s3] creates a cohesive and unified sound that is sustained throughout the song's running time of [T1M213] seconds. Despite its slow [te0mp1o2], the music exudes a highly intense rhythm that keeps the listeners engaged. Although [I1N2S3T4R5U6M7E8N9T0] is not the primary instrument used for the melody in this track, its presence adds depth and texture to the overall composition.</t>
  </si>
  <si>
    <t>With a pitch range spanning [R1A2N3G4E5] [oc0ta1ve2s3], this music offers a diverse and dynamic listening experience, complemented by its use of the [[K01E12Y23]3 k4ey5], which creates a rich and dynamic sonic palette. The song plays for [T1M213] seconds and features a consistent and moderate beat, while the [I1N2S3T4R5U6M7E8N9T0S1] add depth to the musical composition. With a [T1I2M3E4_5S6I7G8N9A0T1U2R3E4] meter and played at a moderate rate, the music effectively expresses [E1M2O3T4I5O6N7].</t>
  </si>
  <si>
    <t>The use of a specific pitch range of [R1A2N3G4E5] [oc0ta1ve2s3] creates a cohesive and unified sound throughout the musical piece, while also conveying a unique and resonant sound through its use of [[K01E12Y23]3 k4ey5]. With a duration of [T1M213] seconds, the song's length contributes to its overall impact. Additionally, [I1N2S3T4R5U6M7E8N9T0S1] play an important role in shaping the music's texture and atmosphere.</t>
  </si>
  <si>
    <t>This music offers a diverse and dynamic listening experience, with a pitch range spanning [R1A2N3G4E5] [oc0ta1ve2s3]. It conveys a unique and resonant sound by using the [[K01E12Y23]3 k4ey5]. The song is approximately [[N01U12M23_34B45A56R67S78]8 b9ar0s1] long and features a relaxed and moderate rhythm.</t>
  </si>
  <si>
    <t>With a pitch range spanning [R1A2N3G4E5] [oc0ta1ve2s3], this music offers a diverse and dynamic listening experience composed in the [[K01E12Y23]3 k4ey5]. The song's running time is [T1M213] seconds, accompanied by a moderate and enjoyable [te0mp1o2]. [I1N2S3T4R5U6M7E8N9T0S1] are not featured, allowing the music to shine in its pure form. Set in a [T1I2M3E4_5S6I7G8N9A0T1U2R3E4] meter, the song moves at a gentle pace while radiating [E1M2O3T4I5O6N7].</t>
  </si>
  <si>
    <t>['P4_1', 'TM1_1', 'R3_2', 'TS1_1', 'T1_0']</t>
  </si>
  <si>
    <t>The musical piece showcases a pitch range within [R1A2N3G4E5] [oc0ta1ve2s3] and has a length of [T1M213] seconds. It features a moderate [te0mp1o2] and a [ti0me1 s2ig3na4tu5re6 o7f 8[T91I02M13E24_35S46I57G68N79A80T91U02R13E24]3], while also incorporating sections with a fast [te0mp1o2].</t>
  </si>
  <si>
    <t>The song is around [[N01U12M23_34B45A56R67S78]8 b9ar0s1] in length and does not conform to the conventions of [G1E2N3R4E5] style. Despite its non-conformity, the song may still possess unique qualities and characteristics that make it stand out from other songs in the genre. It's not uncommon for artists to blend elements from different styles to create something new and innovative. The song's length may also have an impact on its structure and pacing, which could contribute to its overall appeal and effectiveness. Ultimately, the value of a song lies in its ability to connect with listeners, regardless of its adherence to established genre conventions.</t>
  </si>
  <si>
    <t>This music has a pitch range of [R1A2N3G4E5] [oc0ta1ve2s3] and uses the [[K01E12Y23]3 k4ey5] to convey a unique and resonant sound. The song has a playtime of [T1M213] seconds and a moderate beat. There are no [I1N2S3T4R5U6M7E8N9T0S1] in this song, and a non-standard [[T01I12M23E34_45S56I67G78N89A90T01U12R23E34]4 t5im6e 7si8gn9at0ur1e2] was chosen. The song is performed at a moderate speed and is not a true representation of the typical [G1E2N3R4E5] genre.</t>
  </si>
  <si>
    <t>['P4_1', 'K1_1', 'R3_2', 'TS1_o', 'I1_1', 'T1_1', 'S4_1']</t>
  </si>
  <si>
    <t>The compact pitch range of [R1A2N3G4E5] [oc0ta1ve2s3] results in a focused and impactful musical performance, while the [[K01E12Y23]3 k4ey5] adds a unique flavor to this music. The rhythm of this song is comfortably moderate, and the [ti0me1 s2ig3na4tu5re6] used [T1I2M3E4_5S6I7G8N9A0T1U2R3E4] is not ordinary, adding to its distinctive nature. The music is given its sound through [I1N2S3T4R5U6M7E8N9T0S1], and the song is played at a slow rate, capturing the essence of [G1E2N3R4E5] genre and making it a quintessential example.</t>
  </si>
  <si>
    <t>This music is composed in the [[K01E12Y23]3 k4ey5] and has a pitch range of [R1A2N3G4E5] [oc0ta1ve2s3]. The duration of the track is [T1M213] seconds, and the [te0mp1o2] is moderate. Although [I1N2S3T4R5U6M7E8N9T0S1] are not featured in this song, the overall [te0mp1o2] is very slow and relaxing, creating a peaceful and tranquil atmosphere.</t>
  </si>
  <si>
    <t>['TS1_o', 'K1_1', 'I1_0']</t>
  </si>
  <si>
    <t>This song is a unique piece of music that stands out because it does not conform to a common [ti0me1 s2ig3na4tu5re6]. The [[K01E12Y23]3 k4ey5] used in the song adds a distinct flavor to its sound. Additionally, the song is unique in that it is devoid of [I1N2S3T4R5U6M7E8N9T0S1]. Despite lacking traditional instrumentation, the song's unconventional use of [ti0me1 s2ig3na4tu5re6] and [ke0y1] creates a compelling and distinctive musical experience.</t>
  </si>
  <si>
    <t>This song, with a runtime of [T1M213] seconds, showcases a pitch range within [R1A2N3G4E5] [oc0ta1ve2s3]. The [[K01E12Y23]3 k4ey5] adds a special emotional quality to the music, while the [te0mp1o2] remains rapid throughout. [I1N2S3T4R5U6M7E8N9T0S1] play a significant role, and the song features an unusual [ti0me1 s2ig3na4tu5re6 o7f 8[T91I02M13E24_35S46I57G68N79A80T91U02R13E24]3]. Despite being played at a moderate pace, this music deviates from the classic [G1E2N3R4E5] sound and is not particularly evocative of it.</t>
  </si>
  <si>
    <t>['P4_1', 'TM1_1', 'TS1_o', 'I1_0', 'T1_1']</t>
  </si>
  <si>
    <t>This song, which is [T1M213] seconds long, features a music style with a limited pitch range of [R1A2N3G4E5] [oc0ta1ve2s3]. The narrow range permits a greater focus on the subtleties of tone and phrasing, giving the music a more nuanced and expressive quality. Moreover, the chosen [ti0me1 s2ig3na4tu5re6] for this song is not ordinary, adding to its uniqueness and character. In addition, the deliberate exclusion of certain instruments further enhances the song's distinctive sound. Finally, the gentle pace at which the song is played creates a relaxed and soothing atmosphere, contributing to the overall mood and ambiance of the piece.</t>
  </si>
  <si>
    <t>['TM1_1', 'R3_2', 'I1_1', 'S4_0', 'S2_0']</t>
  </si>
  <si>
    <t>This song has a running time of [T1M213] seconds and a steady and moderate rhythm, featuring [I1N2S3T4R5U6M7E8N9T0S1]. However, it does not embody the typical features of [G1E2N3R4E5] style, nor does it showcase the usual characteristics of [A1R2T3I4S5T6]'s music.</t>
  </si>
  <si>
    <t>The [[K01E12Y23]3 k4ey5] in this music provides a powerful and memorable sound that moves swiftly and radiates [E1M2O3T4I5O6N7]. This music is in [T1I2M3E4_5S6I7G8N9A0T1U2R3E4]. The combination of the specific [ke0y1] and the pace of the music creates a powerful and memorable experience that is heightened by the emotional resonance it evokes. The carefully crafted [ti0me1 s2ig3na4tu5re6] further emphasizes the overall impact of the music, adding to its uniqueness and ability to captivate the listener. Overall, the music's dynamic combination of [ke0y1], pace, emotion, and [ti0me1 s2ig3na4tu5re6] creates a truly remarkable and unforgettable experience.</t>
  </si>
  <si>
    <t>This song is characterized by several unique features. Firstly, it employs a non-standard [ti0me1 s2ig3na4tu5re6] [T1I2M3E4_5S6I7G8N9A0T1U2R3E4]. Additionally, its pitch range is within [R1A2N3G4E5] [oc0ta1ve2s3], and the music covers [[N01U12M23_34B45A56R67S78]8 b9ar0s1]. Furthermore, the song's arrangement intentionally omits the use of [I1N2S3T4R5U6M7E8N9T0S1], adding to its distinctive sound and style. Altogether, these elements create a distinctive piece of music that stands out from more conventional compositions.</t>
  </si>
  <si>
    <t>The rhythm in this song is very dynamic, and coupled with the [ke0y1], it gives the music a special emotional quality. The song is [T1M213] seconds in length, offering enough time for listeners to fully experience the emotions that the dynamic rhythm and [ke0y1] convey.</t>
  </si>
  <si>
    <t>['TS1_1', 'T1_1', 'I1_0']</t>
  </si>
  <si>
    <t>The music is played at a leisurely pace with a [ti0me1 s2ig3na4tu5re6 o7f 8[T91I02M13E24_35S46I57G68N79A80T91U02R13E24]3], and notably absent in this song are [I1N2S3T4R5U6M7E8N9T0S1].</t>
  </si>
  <si>
    <t>I'm sorry, but there seems to be some missing information in your request. Could you please provide me with more context and additional sentences that you would like me to combine into a paragraph? This will help me better understand what you are looking for and enable me to provide a more accurate response.</t>
  </si>
  <si>
    <t>The music in this song is characterized by a particular emotion, and the rhythm complements it beautifully with its easy-to-listen-to quality. However, the [ti0me1 s2ig3na4tu5re6] used in this piece is not typical, adding to its unique charm.</t>
  </si>
  <si>
    <t>['P4_1', 'K1_1', 'R3_2', 'TS1_o', 'T1_0']</t>
  </si>
  <si>
    <t>The musical piece is composed in the [[K01E12Y23]3 k4ey5] and showcases a pitch range within [R1A2N3G4E5] [oc0ta1ve2s3]. It has a smooth and steady rhythm, but the [ti0me1 s2ig3na4tu5re6] chosen for this song is not common, being [T1I2M3E4_5S6I7G8N9A0T1U2R3E4]. Despite this unusual [ti0me1 s2ig3na4tu5re6], the song's beat is fast-paced and energetic, making it an engaging and lively piece of music.</t>
  </si>
  <si>
    <t>['K1_1', 'TM1_1', 'R3_2', 'S4_0']</t>
  </si>
  <si>
    <t>The [[K01E12Y23]3 k4ey5] used in this [T1M213]-second song conveys a unique and resonant sound. The [te0mp1o2] is just right, and it deviates from the typical [G1E2N3R4E5] sound, making it stand out from the crowd.</t>
  </si>
  <si>
    <t>['P4_1', 'K1_1', 'TM1_1', 'I4_1', 'T1_0']</t>
  </si>
  <si>
    <t>This music offers a diverse and dynamic listening experience with a pitch range spanning [R1A2N3G4E5] [oc0ta1ve2s3]. The [[K01E12Y23]3 k4ey5] used in this song provides a powerful and memorable sound. The [I1N2S3T4R5U6M7E8N9T0] plays the main melody for this fast-paced track, which lasts [T1M213] seconds in length. Together, these elements create an energetic and captivating musical piece that is sure to impress listeners.</t>
  </si>
  <si>
    <t>The musical piece showcases a pitch range within [R1A2N3G4E5] [oc0ta1ve2s3], and its [[K01E12Y23]3 k4ey5] gives it a special emotional quality. The track lasts for [T1M213] seconds, featuring a highly intense rhythm. Opting not to incorporate [I1N2S3T4R5U6M7E8N9T0S1], this song spans [[N01U12M23_34B45A56R67S78]8 b9ar0s1] in duration.</t>
  </si>
  <si>
    <t>['P4_1', 'K1_1', 'TM1_1', 'R3_0', 'I1_1', 'S4_0']</t>
  </si>
  <si>
    <t>The track, which lasts for [T1M213] seconds, features a distinct atmosphere created by its use of [[K01E12Y23]3 k4ey5] and the music is brought to life through the use of [I1N2S3T4R5U6M7E8N9T0S1]. Its pitch range is within [R1A2N3G4E5] [oc0ta1ve2s3], and the [te0mp1o2] in this song is very laid-back, offering a departure from the typical [G1E2N3R4E5] sound.</t>
  </si>
  <si>
    <t>This music has a pitch range of [R1A2N3G4E5] [oc0ta1ve2s3] and uses the [[K01E12Y23]3 k4ey5], resulting in a unique and resonant sound. The rhythm of the song is comfortably moderate, and it plays for [T1M213] seconds without the use of any [I1N2S3T4R5U6M7E8N9T0S1]. The [ti0me1 s2ig3na4tu5re6] used in this song is not commonly found, and it is played quickly, projecting a sense of [E1M2O3T4I5O6N7].</t>
  </si>
  <si>
    <t>The [ti0me1 s2ig3na4tu5re6] chosen for this song is non-standard, meaning that it deviates from the more commonly used [ti0me1 s2ig3na4tu5re6]s in music. Time signatures are a way of indicating the rhythm of a piece of music, and they consist of two numbers that appear at the beginning of a staff. The top number indicates how many beats there are in each measure, while the bottom number indicates what kind of note represents one beat. Common [ti0me1 s2ig3na4tu5re6]s include 4/4, 3/4, and 6/8, but non-standard [ti0me1 s2ig3na4tu5re6]s can include any combination of numbers and can create unique and complex rhythms that add interest and variety to a song.</t>
  </si>
  <si>
    <t>This song has a duration of [[N01U12M23_34B45A56R67S78]8 b9ar0s1].</t>
  </si>
  <si>
    <t>['P4_1', 'T1_1', 'TS1_o']</t>
  </si>
  <si>
    <t>The music being played offers a unique and memorable listening experience with a pitch range of [R1A2N3G4E5] [oc0ta1ve2s3]. It is performed at a slow pace, which allows for a more reflective and contemplative experience. Additionally, the [ti0me1 s2ig3na4tu5re6] of the song is not regular, adding an element of unpredictability to the composition and enhancing its emotional impact. Overall, this music's unconventional approach creates a powerful and memorable listening experience for anyone who appreciates its unique qualities.</t>
  </si>
  <si>
    <t>['P4_1', 'K1_1', 'TM1_1', 'R3_1', 'I1_0', 'TS1_o', 'T1_2', 'S4_1', 'B1_1']</t>
  </si>
  <si>
    <t>The use of a specific pitch range of [R1A2N3G4E5] [oc0ta1ve2s3] in this [G1E2N3R4E5] genre song creates a cohesive and unified sound throughout the musical piece. Additionally, the song's [[K01E12Y23]3 k4ey5] contributes to creating a distinct atmosphere. Despite its moderate rhythm, the beat in this song is very heavy. Interestingly, the song opts not to incorporate [I1N2S3T4R5U6M7E8N9T0S1], and the [ti0me1 s2ig3na4tu5re6] chosen for this piece is not common, being [T1I2M3E4_5S6I7G8N9A0T1U2R3E4]. This song runs for [T1M213] seconds and consists of [[N01U12M23_34B45A56R67S78]8 b9ar0s1]. Overall, the unique combination of these elements results in a true representation of the [G1E2N3R4E5] genre.</t>
  </si>
  <si>
    <t>['P4_1', 'TM1_1', 'R3_2', 'TS1_o', 'I1_0']</t>
  </si>
  <si>
    <t>This music offers a diverse and dynamic listening experience with a pitch range spanning [R1A2N3G4E5] [oc0ta1ve2s3]. The track lasts for [T1M213] seconds and has a moderate [te0mp1o2]. The song's [ti0me1 s2ig3na4tu5re6] deviates from the norm, and it has opted not to incorporate [I1N2S3T4R5U6M7E8N9T0S1]. Despite this departure from convention, the resulting sound is a unique and intriguing blend that sets this song apart from others in its genre. Whether you are a casual listener or a dedicated music aficionado, this track is sure to captivate your attention with its unconventional yet captivating elements.</t>
  </si>
  <si>
    <t>The song, a quintessential example of the [G1E2N3R4E5] sound, lasts [T1M213] seconds with a slow pace. Its pitch range is within [R1A2N3G4E5] [oc0ta1ve2s3], and the [[K01E12Y23]3 k4ey5] provides a powerful and memorable sound. The beat is very heavy, and the music is brought to life through the use of [I1N2S3T4R5U6M7E8N9T0S1]. Additionally, this song employs an uncommon [ti0me1 s2ig3na4tu5re6 o7f 8[T91I02M13E24_35S46I57G68N79A80T91U02R13E24]3].</t>
  </si>
  <si>
    <t>The music evokes a strong sense of [E1M2O3T4I5O6N7], and what makes it unique is that it doesn't involve the use of any [I1N2S3T4R5U6M7E8N9T0S1] in its composition. Despite the absence of traditional musical instruments, the song's melody and rhythm still manage to stir up powerful emotions within the listener. This showcases the versatility and creative potential of music beyond the confines of conventional means of production.</t>
  </si>
  <si>
    <t>The music in this song features a [T1I2M3E4_5S6I7G8N9A0T1U2R3E4] meter. However, the arrangement of the song has intentionally omitted the use of [I1N2S3T4R5U6M7E8N9T0S1].</t>
  </si>
  <si>
    <t>This song offers a unique and memorable listening experience with its pitch range of [R1A2N3G4E5] [oc0ta1ve2s3]. Its running time is [T1M213] seconds, and its rhythm is comfortably moderate. Interestingly, you won't hear any [I1N2S3T4R5U6M7E8N9T0S1] in this song, but its overall composition and arrangement create a distinctive sound.</t>
  </si>
  <si>
    <t>['K1_1', 'TM1_1', 'R3_0', 'TS1_o', 'B1_1']</t>
  </si>
  <si>
    <t>The [ke0y1] of this music gives it a special emotional quality, complemented by its slow and relaxing [te0mp1o2]. This track has a duration of [T1M213] seconds and an atypical [ti0me1 s2ig3na4tu5re6], with [[N01U12M23_34B45A56R67S78]8 b9ar0s1] throughout the song. Despite its unconventional [ti0me1 s2ig3na4tu5re6], the music flows smoothly, creating a unique listening experience that is both soothing and emotionally evocative.</t>
  </si>
  <si>
    <t>['P4_1', 'K1_1', 'TM1_1', 'R3_0', 'TS1_1', 'I1_1', 'EM1_1']</t>
  </si>
  <si>
    <t>The music's limited pitch range of [R1A2N3G4E5] [oc0ta1ve2s3] allows for a greater emphasis on the nuances of tone and phrasing, while the [[K01E12Y23]3 k4ey5] provides a powerful and memorable sound. This track runs for [T1M213] seconds and features a beat that is calming and soothing. It is based on a [[T01I12M23E34_45S56I67G78N89A90T01U12R23E34]4 t5im6e 7si8gn9at0ur1e2], and [I1N2S3T4R5U6M7E8N9T0S1] play an important role in the music, contributing to its emotional impact. Speaking of which, the music is filled with [E1M2O3T4I5O6N7], creating a deeply moving listening experience for anyone who hears it.</t>
  </si>
  <si>
    <t>['P4_1', 'T1_0', 'B1_1', 'TS1_o']</t>
  </si>
  <si>
    <t>The song, which covers [[N01U12M23_34B45A56R67S78]8 b9ar0s1] and has a fast [te0mp1o2], features a compact pitch range of [R1A2N3G4E5] [oc0ta1ve2s3], resulting in a focused and impactful musical performance. Interestingly, the [ti0me1 s2ig3na4tu5re6] used in this song is not commonly used, adding to its uniqueness and character.</t>
  </si>
  <si>
    <t>The music's limited pitch range of [R1A2N3G4E5] [oc0ta1ve2s3] allows for a greater emphasis on the nuances of tone and phrasing, while its use of [[K01E12Y23]3 k4ey5] creates a distinct atmosphere. Clocking in at [T1M213] seconds in length, this track features a soft and smooth [te0mp1o2] with no [I1N2S3T4R5U6M7E8N9T0S1] in sight. The [ti0me1 s2ig3na4tu5re6] of this song deviates from the commonly used [T1I2M3E4_5S6I7G8N9A0T1U2R3E4], contributing to its unique rhythm. Exuding the characteristics of [G1E2N3R4E5] style, the song embraces a slow and captivating rhythm.</t>
  </si>
  <si>
    <t>The music being played has a brisk pace, with the [te0mp1o2] of the song being intense.</t>
  </si>
  <si>
    <t>The music in this song is characterized by its use of the [[K01E12Y23]3 k4ey5], which creates a rich and dynamic sonic palette. The song is [T1M213] seconds long, and its unconventional [ti0me1 s2ig3na4tu5re6] adds to its uniqueness. Despite deviating from the typical [ti0me1 s2ig3na4tu5re6]s found in most songs, the use of this [ti0me1 s2ig3na4tu5re6] in the song contributes to its overall appeal and interest, making it stand out among other music in its genre.</t>
  </si>
  <si>
    <t>The use of a specific pitch range of [R1A2N3G4E5] [oc0ta1ve2s3] creates a cohesive and unified sound throughout the musical piece, which is filled with [E1M2O3T4I5O6N7]. The [I1N2S3T4R5U6M7E8N9T0S1] further contribute to the musical composition.</t>
  </si>
  <si>
    <t>The music's limited pitch range of [R1A2N3G4E5] [oc0ta1ve2s3] allows for a greater emphasis on the nuances of tone and phrasing, while its use of [[K01E12Y23]3 k4ey5] creates a distinct atmosphere.</t>
  </si>
  <si>
    <t>With a pitch range spanning [R1A2N3G4E5] [oc0ta1ve2s3], this music offers a diverse and dynamic listening experience. Its choice of [[K01E12Y23]3 k4ey5] results in a captivating and memorable experience, while its duration of [T1M213] seconds keeps the listener engaged. The upbeat [te0mp1o2] adds energy to the composition, complemented by the absence of [I1N2S3T4R5U6M7E8N9T0S1], allowing the music to shine in its pure form. Set in [T1I2M3E4_5S6I7G8N9A0T1U2R3E4], this music possesses a moderate [te0mp1o2], effectively conveying [E1M2O3T4I5O6N7] to the audience.</t>
  </si>
  <si>
    <t>This song is played at a brisk pace and features a non-conventional [ti0me1 s2ig3na4tu5re6]. Despite deviating from the norm, the musicians have successfully incorporated the unusual [ti0me1 s2ig3na4tu5re6] into the piece, resulting in a unique and captivating sound. The rhythm of the song is complex but still manages to maintain a sense of coherence and fluidity. Overall, the unconventional [ti0me1 s2ig3na4tu5re6] adds to the song's appeal and showcases the musicians' skill in creating innovative and exciting music.</t>
  </si>
  <si>
    <t>The musical piece, in [[K01E12Y23]3 k4ey5], showcases a pitch range within [R1A2N3G4E5] [oc0ta1ve2s3], giving it a special emotional quality. The song has a duration of [T1M213] seconds, allowing ample time for the listener to fully appreciate the musical range and emotional depth conveyed.</t>
  </si>
  <si>
    <t>This song is a unique piece of music that stands out with its distinctive character and emotional depth. The pitch range of [R1A2N3G4E5] [oc0ta1ve2s3] is one of the defining elements of the music, emphasizing its emotional richness and complexity. Additionally, the use of [[K01E12Y23]3 k4ey5] creates a resonant and captivating sound that is unique to this song. The song has a comfortable beat that keeps the listener engaged throughout its duration of [T1M213] seconds. The music is brought to life by the use of [I1N2S3T4R5U6M7E8N9T0S1], which give it a distinctive sound. This song's atypical [[T01I12M23E34_45S56I67G78N89A90T01U12R23E34]4 t5im6e 7si8gn9at0ur1e2] adds to its distinctive character, and the slow pace of the music allows the listener to fully appreciate its emotional depth. The music is filled with [E1M2O3T4I5O6N7], and listeners can hear [[N01U12M23_34B45A56R67S78]8 b9ar0s1] in this beautiful composition.</t>
  </si>
  <si>
    <t>The music's limited pitch range of [R1A2N3G4E5] [oc0ta1ve2s3] allows for a greater emphasis on the nuances of tone and phrasing, while its choice of [[K01E12Y23]3 k4ey5] results in a captivating and memorable experience. Lasting [T1M213] seconds, the song's peaceful beat is complemented by the addition of [I1N2S3T4R5U6M7E8N9T0S1] to the musical composition, which is in [T1I2M3E4_5S6I7G8N9A0T1U2R3E4] and has a moderate [te0mp1o2]. Overall, the music radiates [E1M2O3T4I5O6N7], creating a powerful and emotive musical experience.</t>
  </si>
  <si>
    <t>['I4_1', 'P4_1', 'I1_1']</t>
  </si>
  <si>
    <t>The melody track is characterized by the prominent use of [I1N2S3T4R5U6M7E8N9T0] as its primary instrument, which lends a distinctive character to the music with its pitch range spanning [R1A2N3G4E5] [oc0ta1ve2s3]. This emphasizes the emotional depth of the composition. Additionally, the other [I1N2S3T4R5U6M7E8N9T0S1] incorporated into the music contribute to the overall musical arrangement.</t>
  </si>
  <si>
    <t>The pitch range of this song is within [R1A2N3G4E5] [oc0ta1ve2s3], and the rhythm is really lively. Together, these elements create a dynamic and energetic musical experience that can get people moving and engaged. The range of notes used in the song can influence the emotional impact of the music, while the rhythm can create a sense of momentum and excitement. When combined, the pitch and rhythm can help to convey the intended mood and message of the song, making it a powerful tool for artistic expression and communication.</t>
  </si>
  <si>
    <t>The music in question offers a unique and memorable listening experience with its pitch range spanning [R1A2N3G4E5] [oc0ta1ve2s3]. It is composed in the [[K01E12Y23]3 k4ey5], which provides a powerful and memorable sound. The song has a length of [T1M213] seconds and features a mellow rhythm, enhanced by the use of [I1N2S3T4R5U6M7E8N9T0S1] in the musical composition. The meter of the music is [T1I2M3E4_5S6I7G8N9A0T1U2R3E4] and the beat is fast-paced, making it a prime example of the [G1E2N3R4E5] style. Overall, this music is a captivating and well-crafted piece that showcases its distinctive characteristics through its pitch range, [ke0y1], length, rhythm, instruments, meter, and genre.</t>
  </si>
  <si>
    <t>['I4_0', 'B1_1', 'TM1_1']</t>
  </si>
  <si>
    <t>The song is [[N01U12M23_34B45A56R67S78]8 b9ar0s1] long and has a playtime of [T1M213] seconds. However, the melody track is devoid of [I1N2S3T4R5U6M7E8N9T0].</t>
  </si>
  <si>
    <t>['EM1_1', 'B1_1', 'R3_0', 'TS1_1']</t>
  </si>
  <si>
    <t>The [E1M2O3T4I5O6N7]-filled music comprises [[N01U12M23_34B45A56R67S78]8 b9ar0s1] with a tranquil rhythm, following a [T1I2M3E4_5S6I7G8N9A0T1U2R3E4] meter.</t>
  </si>
  <si>
    <t>The compact pitch range of [R1A2N3G4E5] [oc0ta1ve2s3] results in a focused and impactful musical performance, complemented by the choice of [[K01E12Y23]3 k4ey5], resulting in a captivating and memorable experience. With a running time of [T1M213] seconds, the gentle and calming beat adds to the overall atmosphere. Not featuring [I1N2S3T4R5U6M7E8N9T0S1] in its instrumentation, the music maintains a distinct character. The [ti0me1 s2ig3na4tu5re6] of the composition, [T1I2M3E4_5S6I7G8N9A0T1U2R3E4], contributes to its swift movement, while also deviating from the conventions of the [G1E2N3R4E5] sound.</t>
  </si>
  <si>
    <t>The music's use of the [[K01E12Y23]3 k4ey5] creates a distinct atmosphere that is evocative of the classic [G1E2N3R4E5] sound. Despite the rapid rate at which the song moves, the duration of the track is [T1M213] seconds. Interestingly, [I1N2S3T4R5U6M7E8N9T0S1] are not featured in this song, adding to its unique character. Overall, the music's combination of [ke0y1], [te0mp1o2], and instrumentation creates a truly unique listening experience that fans of the [G1E2N3R4E5] sound are sure to appreciate.</t>
  </si>
  <si>
    <t>['P4_1', 'K1_1', 'TM1_1', 'TS1_o', 'T1_2']</t>
  </si>
  <si>
    <t>The music's limited pitch range of [R1A2N3G4E5] [oc0ta1ve2s3] allows for a greater emphasis on the nuances of tone and phrasing, while its use of [[K01E12Y23]3 k4ey5] creates a rich and dynamic sonic palette. With a duration of [T1M213] seconds, the song showcases a unique [ti0me1 s2ig3na4tu5re6] [T1I2M3E4_5S6I7G8N9A0T1U2R3E4], deviating from the typical norm, and maintains a moderate rhythm throughout.</t>
  </si>
  <si>
    <t>The song, which is [T1M213] seconds long, does not embody [A1R2T3I4S5T6]'s typical features.</t>
  </si>
  <si>
    <t>The [ke0y1] of this music gives it a special emotional quality, and the track has a duration of [T1M213] seconds. Additionally, the [ti0me1 s2ig3na4tu5re6] of this song is unique, and it does not feature any [I1N2S3T4R5U6M7E8N9T0S1]. Despite this, the song's beat is balanced and well-crafted.</t>
  </si>
  <si>
    <t>['T1_2', 'TM1_1', 'R3_1']</t>
  </si>
  <si>
    <t>This song is a moderate-paced track with an exceptionally energetic beat and a length of [T1M213] seconds.</t>
  </si>
  <si>
    <t>The music in this song has a relaxed [te0mp1o2] and a moderate beat.</t>
  </si>
  <si>
    <t>This music's pitch range of [R1A2N3G4E5] [oc0ta1ve2s3] offers a unique and memorable listening experience, complemented by its use of [[K01E12Y23]3 k4ey5] which conveys a unique and resonant sound. With a running time of [T1M213] seconds, the song has a steady and moderate rhythm and features no [I1N2S3T4R5U6M7E8N9T0S1] in its instrumentation. It has a [ti0me1 s2ig3na4tu5re6 o7f 8[T91I02M13E24_35S46I57G68N79A80T91U02R13E24]3] and a rapid [te0mp1o2], while not conforming to the usual standards of [G1E2N3R4E5] genre. Overall, the music is an unconventional yet captivating piece that leaves a lasting impression on its listeners.</t>
  </si>
  <si>
    <t>['TS1_o', 'K1_1', 'R3_1', 'I1_1']</t>
  </si>
  <si>
    <t>The song utilizes an unusual [ti0me1 s2ig3na4tu5re6], creating a unique rhythmic structure. Its choice of [[K01E12Y23]3 k4ey5] results in a captivating and memorable musical experience that draws the listener in. The beat is extremely strong, further enhancing the song's impact. To fully showcase its potential, the music should feature [I1N2S3T4R5U6M7E8N9T0S1], which will add depth and complexity to the overall sound. Together, these elements combine to create a powerful musical composition that leaves a lasting impression on the listener.</t>
  </si>
  <si>
    <t>['T1_0', 'B1_1', 'R3_2']</t>
  </si>
  <si>
    <t>The song is around [[N01U12M23_34B45A56R67S78]8 b9ar0s1] in length and is performed quickly with a moderate and easy-to-follow beat.</t>
  </si>
  <si>
    <t>The pitch range of [R1A2N3G4E5] [oc0ta1ve2s3] adds a distinctive character to the music, emphasizing its emotional depth, while the [[K01E12Y23]3 k4ey5] provides a powerful and memorable sound. Running for [T1M213] seconds, this song captivates with its meditative beat, notable absence of [I1N2S3T4R5U6M7E8N9T0S1], and an unusual [[T01I12M23E34_45S56I67G78N89A90T01U12R23E34]4 t5im6e 7si8gn9at0ur1e2]. Played quickly, the music is filled with [E1M2O3T4I5O6N7].</t>
  </si>
  <si>
    <t>With a pitch range spanning [R1A2N3G4E5] [oc0ta1ve2s3], this music offers a diverse and dynamic listening experience, enhanced by its use of [[K01E12Y23]3 k4ey5] to create a rich and dynamic sonic palette. Playing for [T1M213] seconds at a rapid [te0mp1o2], this song stands out by eschewing [I1N2S3T4R5U6M7E8N9T0S1] and featuring a non-conventional [[T01I12M23E34_45S56I67G78N89A90T01U12R23E34]4 t5im6e 7si8gn9at0ur1e2]. Despite being performed at a moderate speed, this music defies the typical characteristics of the [G1E2N3R4E5] genre.</t>
  </si>
  <si>
    <t>['K1_1', 'T1_2', 'TM1_1', 'TS1_1']</t>
  </si>
  <si>
    <t>The [[K01E12Y23]3 k4ey5] in this moderately-paced song provides a powerful and memorable sound, with a playtime of [T1M213] seconds. The music is in [T1I2M3E4_5S6I7G8N9A0T1U2R3E4].</t>
  </si>
  <si>
    <t>The pitch range of [R1A2N3G4E5] [oc0ta1ve2s3] is a defining characteristic that adds a unique and recognizable character to music. This range has the ability to emphasize the emotional depth of a composition, allowing for greater expression and nuance in the music. Whether it's the soaring melodies of a soprano or the deep and powerful notes of a bass, the range of [oc0ta1ve2s3] used in a piece can have a profound impact on its overall emotional impact. By utilizing this range effectively, musicians can create music that is not only technically impressive but also deeply moving and powerful.</t>
  </si>
  <si>
    <t>The song's [te0mp1o2] is moderate. This means that it is not too fast or too slow. The pace is comfortable and easy to follow, allowing listeners to enjoy the melody without feeling rushed or overwhelmed. Whether it's a ballad or an upbeat tune, a moderate [te0mp1o2] can create a sense of balance and stability in the music. It also gives room for the vocals and instruments to shine, allowing listeners to appreciate the nuances and details of the performance. Overall, a moderate [te0mp1o2] can be a great choice for creating a relaxed and enjoyable listening experience.</t>
  </si>
  <si>
    <t>The musical performance utilizes [I1N2S3T4R5U6M7E8N9T0S1] to create a unique and resonant sound, thanks in part to the use of [[K01E12Y23]3 k4ey5]. The [te0mp1o2] of the song is also just right, adding to the overall impact of the piece.</t>
  </si>
  <si>
    <t>The [R1A2N3G4E5]-[oc0ta1ve2] pitch range of this musical composition provides a focused and impactful performance that is complemented by the unique flavor of the [[K01E12Y23]3 k4ey5]. Despite its brief duration of [T1M213] seconds, the energetic beat keeps the [te0mp1o2] at a moderate pace, with a [[T01I12M23E34_45S56I67G78N89A90T01U12R23E34]4 t5im6e 7si8gn9at0ur1e2] forming the basis of the music. Interestingly, this composition does not feature the use of [I1N2S3T4R5U6M7E8N9T0S1], and while it does not possess the defining characteristics of [G1E2N3R4E5] style, it still offers an enjoyable listening experience.</t>
  </si>
  <si>
    <t>['P4_1', 'K1_1', 'TM1_1', 'R3_1', 'I1_1', 'TS1_1', 'T1_2', 'EM1_1', 'B1_1']</t>
  </si>
  <si>
    <t>The music being discussed here has a limited pitch range of [R1A2N3G4E5] [oc0ta1ve2s3], which allows for a greater emphasis on the nuances of tone and phrasing. Additionally, the choice of [[K01E12Y23]3 k4ey5] results in a captivating and memorable experience for the listener. The song itself has a duration of [T1M213] seconds and is composed with a dynamic rhythm. The use of [I1N2S3T4R5U6M7E8N9T0S1] adds to the overall musical composition, while the [ti0me1 s2ig3na4tu5re6] of the music is [T1I2M3E4_5S6I7G8N9A0T1U2R3E4]. This song is performed at a moderate pace and is known for its [E1M2O3T4I5O6N7] nature. Finally, it is worth noting that the song has a duration of [[N01U12M23_34B45A56R67S78]8 b9ar0s1], making it a complete and well-rounded musical experience.</t>
  </si>
  <si>
    <t>['TS1_o', 'S4_0', 'I1_0']</t>
  </si>
  <si>
    <t>This song has an unconventional [ti0me1 s2ig3na4tu5re6], and it does not easily fit into a specific genre. Additionally, it lacks the presence of any instruments typically associated with music genres, making it a unique and distinctive piece.</t>
  </si>
  <si>
    <t>The meter of the music is indicated by the [ti0me1 s2ig3na4tu5re6]. Despite the [G1E2N3R4E5] genre not heavily influencing the song's sound, there is no use of [I1N2S3T4R5U6M7E8N9T0S1] in its composition.</t>
  </si>
  <si>
    <t>This song's length is around [[N01U12M23_34B45A56R67S78]8 b9ar0s1], and it lasts [T1M213] seconds. Notably, the composition of this song does not involve the use of [I1N2S3T4R5U6M7E8N9T0S1]. Despite the absence of instruments, the song's length and duration make it a complete and compelling piece of music. The lack of traditional instrumentation adds to the song's uniqueness and demonstrates the vast potential for creativity and innovation in music composition. Overall, this song showcases the power of artistic expression to transcend conventional boundaries and expectations.</t>
  </si>
  <si>
    <t>Throughout the song, there are a total of [[N01U12M23_34B45A56R67S78]8 b9ar0s1].</t>
  </si>
  <si>
    <t>The [ti0me1 s2ig3na4tu5re6] of the music is [T1I2M3E4_5S6I7G8N9A0T1U2R3E4], and the song is played at a slow rate, with a very relaxing [te0mp1o2]. Interestingly, this song has opted not to incorporate [I1N2S3T4R5U6M7E8N9T0S1], giving it a unique and perhaps more intimate quality.</t>
  </si>
  <si>
    <t>The musical piece showcases a pitch range within [R1A2N3G4E5] [oc0ta1ve2s3], and the [[K01E12Y23]3 k4ey5] used in the composition adds to its powerful and memorable sound.</t>
  </si>
  <si>
    <t>['P4_1', 'R3_2', 'TS1_1', 'T1_2', 'B1_1']</t>
  </si>
  <si>
    <t>This song has a pitch range of [R1A2N3G4E5] [oc0ta1ve2s3] and a moderate [te0mp1o2], falling in the middle range. It has a meter of [T1I2M3E4_5S6I7G8N9A0T1U2R3E4], and if you count the bars, you will find [[N01U12M23_34B45A56R67S78]8 b9ar0s1] in the song. Overall, the music is characterized by a moderate [te0mp1o2] and a pitch range that spans [R1A2N3G4E5] [oc0ta1ve2s3].</t>
  </si>
  <si>
    <t>This piece of music is in the [[T01I12M23E34_45S56I67G78N89A90T01U12R23E34]4 t5im6e 7si8gn9at0ur1e2], and it is played in the [[K01E12Y23]3 k4ey5], which provides a powerful and memorable sound. The music is created through the use of various [I1N2S3T4R5U6M7E8N9T0S1], which contribute to its overall sound and atmosphere. By combining the specific meter, [ke0y1], and instrumentation, this music is able to evoke a particular emotion or convey a certain message to the listener. Whether it's the rhythmic beat, the melodic lines, or the timbre of the instruments, each element works together to create a unique and compelling musical experience.</t>
  </si>
  <si>
    <t>The music, characterized by [E1M2O3T4I5O6N7], features a pitch range within [R1A2N3G4E5] [oc0ta1ve2s3] and [[N01U12M23_34B45A56R67S78]8 b9ar0s1]. It also exhibits a balanced rhythm.</t>
  </si>
  <si>
    <t>['T1_1', 'B1_1', 'TM1_1', 'TS1_1']</t>
  </si>
  <si>
    <t>The song's pace is slow, and the music consists of [[N01U12M23_34B45A56R67S78]8 b9ar0s1] with a length of [T1M213] seconds. The [ti0me1 s2ig3na4tu5re6] of the music is [T1I2M3E4_5S6I7G8N9A0T1U2R3E4].</t>
  </si>
  <si>
    <t>['P4_1', 'TM1_1', 'R3_2', 'I1_0', 'S4_0', 'B1_1']</t>
  </si>
  <si>
    <t>This song's compact pitch range of [R1A2N3G4E5] [oc0ta1ve2s3] results in a focused and impactful musical performance, despite its steady and moderate rhythm and lack of [I1N2S3T4R5U6M7E8N9T0S1]. The song breaks away from the typical sound of the [G1E2N3R4E5] style, and its structure follows [[N01U12M23_34B45A56R67S78]8 b9ar0s1]. Even with a playtime of [T1M213] seconds, this song manages to captivate listeners with its unique approach to musical composition.</t>
  </si>
  <si>
    <t>This song has a runtime of [T1M213] seconds and employs a non-standard [ti0me1 s2ig3na4tu5re6], [T1I2M3E4_5S6I7G8N9A0T1U2R3E4].</t>
  </si>
  <si>
    <t>['P4_1', 'T1_2', 'R3_0']</t>
  </si>
  <si>
    <t>The pitch range of [R1A2N3G4E5] [oc0ta1ve2s3] gives the music a unique quality that accentuates its emotional depth. Additionally, the song's beat is well-balanced, and it features a soft and smooth rhythm that contributes to its overall feel. Together, these elements create a memorable and engaging musical experience for the listener.</t>
  </si>
  <si>
    <t>With a pitch range spanning [R1A2N3G4E5] [oc0ta1ve2s3], the music provides a diverse and dynamic listening experience. The range allows for an array of musical possibilities, from deep bass to high-pitched notes, creating a multifaceted sound that engages the listener. The expansive pitch range provides a sense of richness and depth to the music, allowing for a greater emotional impact. Whether through the intricacy of classical music or the energy of pop, the versatility of a wide pitch range ensures a captivating listening experience.</t>
  </si>
  <si>
    <t>The musical piece utilizes a specific pitch range of [R1A2N3G4E5] [oc0ta1ve2s3], resulting in a cohesive and unified sound. Adding to its emotional quality, the piece is in the [[K01E12Y23]3 k4ey5] and has a slow-paced [te0mp1o2] in the middle range, lasting [T1M213] seconds with [[N01U12M23_34B45A56R67S78]8 b9ar0s1] in total. The musical performance involves [I1N2S3T4R5U6M7E8N9T0S1] and is in [T1I2M3E4_5S6I7G8N9A0T1U2R3E4]. Interestingly, despite not having the typical characteristics of [G1E2N3R4E5] genre, the song manages to captivate listeners with its unique blend of elements.</t>
  </si>
  <si>
    <t>The cohesive and unified sound throughout the musical piece is created by using a specific pitch range of [R1A2N3G4E5] [oc0ta1ve2s3]. This song lasts [T1M213] seconds and has an irregular [ti0me1 s2ig3na4tu5re6 o7f 8[T91I02M13E24_35S46I57G68N79A80T91U02R13E24]3]. There are no [I1N2S3T4R5U6M7E8N9T0S1] present in this music, which is played at a high [te0mp1o2]. The music is filled with [E1M2O3T4I5O6N7], resulting in a powerful and intense listening experience.</t>
  </si>
  <si>
    <t>['K1_1', 'S4_0', 'I1_0']</t>
  </si>
  <si>
    <t>The choice of [[K01E12Y23]3 k4ey5] in this music creates a captivating and memorable experience that is further enhanced by the song's departure from the typical boundaries of [G1E2N3R4E5] genre. What sets this song apart is not only its unique sound but also the absence of [I1N2S3T4R5U6M7E8N9T0S1]. Despite the lack of traditional instrumentation, the song manages to captivate listeners with its unconventional approach and leaves a lasting impression.</t>
  </si>
  <si>
    <t>['T1_1', 'TM1_1', 'TS1_o']</t>
  </si>
  <si>
    <t>The music in this song is played at a relaxed pace, and its running time is [T1M213] seconds. Additionally, the song features a [ti0me1 s2ig3na4tu5re6] that is not commonly found, making it a unique and interesting musical piece.</t>
  </si>
  <si>
    <t>The music in this track has a limited pitch range of [R1A2N3G4E5] [oc0ta1ve2s3], which allows for a greater emphasis on the nuances of tone and phrasing. The beat of the song is very calming and soothing, and the track is [T1M213] seconds in length. Additionally, the music follows a [T1I2M3E4_5S6I7G8N9A0T1U2R3E4] meter.</t>
  </si>
  <si>
    <t>The song, unmistakably in the [G1E2N3R4E5] style, conveys a unique and resonant sound with its use of the [[K01E12Y23]3 k4ey5]. Its pitch range is within [R1A2N3G4E5] [oc0ta1ve2s3], and the song's playtime is [T1M213] seconds, featuring a very peaceful beat. The music is further enriched by the inclusion of [I1N2S3T4R5U6M7E8N9T0S1].</t>
  </si>
  <si>
    <t>With a pitch range spanning [R1A2N3G4E5] [oc0ta1ve2s3], this music offers a diverse and dynamic listening experience that is [E1M2O3T4I5O6N7] in nature, characterized by the meter of [T1I2M3E4_5S6I7G8N9A0T1U2R3E4].</t>
  </si>
  <si>
    <t>['P4_1', 'K1_1', 'TM1_1', 'R3_1', 'I1_1', 'T1_2', 'S4_0']</t>
  </si>
  <si>
    <t>The music's limited pitch range of [R1A2N3G4E5] [oc0ta1ve2s3] allows for a greater emphasis on the nuances of tone and phrasing, while its use of [[K01E12Y23]3 k4ey5] conveys a unique and resonant sound. With a duration of [T1M213] seconds, the rhythm in this song is truly electrifying, accompanied by [I1N2S3T4R5U6M7E8N9T0S1] utilized in the musical performance. Played at a medium [te0mp1o2], this music is not a quintessential example of [G1E2N3R4E5] style.</t>
  </si>
  <si>
    <t>The compact pitch range of [R1A2N3G4E5] [oc0ta1ve2s3] results in a focused and impactful musical performance, while the use of [[K01E12Y23]3 k4ey5] creates a distinct atmosphere. With a runtime of [T1M213] seconds, the rhythm in this song is incredibly powerful, complemented by the absence of [I1N2S3T4R5U6M7E8N9T0S1] in its composition. The music employs the [[T01I12M23E34_45S56I67G78N89A90T01U12R23E34]4 t5im6e 7si8gn9at0ur1e2] and moves at a slow rate, deviating from the usual musical conventions of [G1E2N3R4E5] style.</t>
  </si>
  <si>
    <t xml:space="preserve">
The musical piece showcases a pitch range within [R1A2N3G4E5] [oc0ta1ve2s3]. This range is utilized to create a dynamic and diverse soundscape throughout the piece. The composer skillfully incorporates the high and low notes to evoke different emotions and moods in the listener. The range also adds complexity to the piece, requiring the musician to be proficient in playing both high and low notes with precision and control. Overall, the pitch range in this musical piece is an essential element that contributes to its artistic and musical value.</t>
  </si>
  <si>
    <t>['P4_1', 'K1_1', 'TM1_1', 'R3_1', 'I1_1', 'TS1_1', 'T1_1', 'EM1_1', 'B1_1']</t>
  </si>
  <si>
    <t>The musical piece is an electrifying composition that showcases a pitch range spanning [R1A2N3G4E5] [oc0ta1ve2s3]. Its distinct atmosphere is created through the use of the [[K01E12Y23]3 k4ey5]. The song, which is [T1M213] seconds long, is given its unique sound through a combination of [I1N2S3T4R5U6M7E8N9T0S1]. It follows a [[T01I12M23E34_45S56I67G78N89A90T01U12R23E34]4 t5im6e 7si8gn9at0ur1e2] and consists of [[N01U12M23_34B45A56R67S78]8 b9ar0s1] in total. Despite its slow rhythm, the music is filled with intense emotion that captures the listener's attention. Overall, this musical piece is a powerful and captivating composition that highlights the skillful use of various musical elements to create a truly memorable experience.</t>
  </si>
  <si>
    <t>Its rhythm is upbeat and energetic, with a pulsating bassline that drives the melody forward. The [te0mp1o2] never lets up, creating a sense of urgency and excitement that propels the listener forward. Whether dancing or simply listening, this music demands attention and inspires movement, embodying the vitality and intensity of the moment.</t>
  </si>
  <si>
    <t>The song is composed of [[N01U12M23_34B45A56R67S78]8 b9ar0s1] and utilizes the [[T01I12M23E34_45S56I67G78N89A90T01U12R23E34]4 t5im6e 7si8gn9at0ur1e2]. The [ti0me1 s2ig3na4tu5re6] of a piece of music represents the number of beats in each measure and the type of note that receives one beat. By using a specific [ti0me1 s2ig3na4tu5re6], the composer sets the rhythmic structure of the music and provides a framework for the performers to follow. Knowing the number of bars in a piece of music is also important for understanding its structure, as it helps to divide the music into sections and can indicate changes in melody, harmony, and rhythm.</t>
  </si>
  <si>
    <t>['TS1_1', 'P4_1', 'T1_2', 'I1_1']</t>
  </si>
  <si>
    <t>The music is played at a medium [te0mp1o2] and is based on a [[T01I12M23E34_45S56I67G78N89A90T01U12R23E34]4 t5im6e 7si8gn9at0ur1e2]. The compact pitch range of [R1A2N3G4E5] [oc0ta1ve2s3] results in a focused and impactful musical performance. Additionally, the [I1N2S3T4R5U6M7E8N9T0S1] add to the musical composition, creating a rich and dynamic sound. Overall, the combination of the [ti0me1 s2ig3na4tu5re6], pitch range, [te0mp1o2], and instrumentation come together to create a unique and compelling musical experience.</t>
  </si>
  <si>
    <t>The [[K01E12Y23]3 k4ey5] in this music provides a powerful and memorable sound that stands out. Interestingly, this song is devoid of [I1N2S3T4R5U6M7E8N9T0S1], which gives it a unique quality that sets it apart from other pieces of music. The absence of instruments allows the focus to be on the [ke0y1] and highlights its impact on the overall composition. The combination of these elements creates a striking and unforgettable musical experience for the listener.</t>
  </si>
  <si>
    <t>The musical piece showcases a pitch range within [R1A2N3G4E5] [oc0ta1ve2s3] and utilizes the [[K01E12Y23]3 k4ey5], conveying a unique and resonant sound. Lasting [T1M213] seconds, this song captivates with its lively rhythm and should feature [I1N2S3T4R5U6M7E8N9T0S1]. It also stands out with a rare [[T01I12M23E34_45S56I67G78N89A90T01U12R23E34]4 t5im6e 7si8gn9at0ur1e2]. Played at a gentle pace, the music evokes a [E1M2O3T4I5O6N7] feeling and encompasses [[N01U12M23_34B45A56R67S78]8 b9ar0s1] in its composition.</t>
  </si>
  <si>
    <t>The music is imbued with [E1M2O3T4I5O6N7], and the rhythm of this song is moderate and consistent. Together, they create a powerful combination that can evoke deep feelings within the listener. The emotional content of the music is enhanced by the steady beat, which provides a reliable foundation for the listener to connect with. This combination can make the experience of listening to the song both powerful and memorable. Whether you are looking to feel uplifted or moved by music, this song may be a great choice for you.</t>
  </si>
  <si>
    <t>['T1_0', 'K1_1', 'TM1_1', 'I1_1']</t>
  </si>
  <si>
    <t>This song has a rapid [te0mp1o2] and the [[K01E12Y23]3 k4ey5] adds a unique flavor to its sound. The song has a playtime of [T1M213] seconds and is given its unique sound through the use of [I1N2S3T4R5U6M7E8N9T0S1].</t>
  </si>
  <si>
    <t>This song with a moderate [te0mp1o2] conveys [E1M2O3T4I5O6N7] through its music.</t>
  </si>
  <si>
    <t>The music's limited pitch range of [R1A2N3G4E5] [oc0ta1ve2s3] allows for a greater emphasis on the nuances of tone and phrasing, despite being played quickly. This song is [T1M213] seconds long, giving the musicians a limited time to convey their musical expression within the confines of the restricted pitch range. Nevertheless, this constraint can also serve as a creative challenge, inspiring them to find innovative ways to convey their intended emotions through their performance.</t>
  </si>
  <si>
    <t>['TS1_1', 'P4_1', 'TM1_1', 'I1_1']</t>
  </si>
  <si>
    <t>The music employs the [[T01I12M23E34_45S56I67G78N89A90T01U12R23E34]4 t5im6e 7si8gn9at0ur1e2], with its pitch range limited to [R1A2N3G4E5] [oc0ta1ve2s3]. The composition has a duration of [T1M213] seconds, and the [I1N2S3T4R5U6M7E8N9T0S1] contribute to the overall musical arrangement.</t>
  </si>
  <si>
    <t>['S2_0', 'R3_1', 'TS1_o']</t>
  </si>
  <si>
    <t>Despite [A1R2T3I4S5T6]'s musical trademarks, the song's style is not reflective of their usual sound. The beat in this particular song is very forceful, and the [ti0me1 s2ig3na4tu5re6] chosen is non-standard, featuring [T1I2M3E4_5S6I7G8N9A0T1U2R3E4].</t>
  </si>
  <si>
    <t>The musical piece showcases a pitch range within [R1A2N3G4E5] [oc0ta1ve2s3] and uses the [[K01E12Y23]3 k4ey5] to create a distinct atmosphere. With a duration of [T1M213] seconds, the track exhibits a very upbeat [te0mp1o2]. The music is brought to life through the use of [I1N2S3T4R5U6M7E8N9T0S1] and features a non-ordinary [[T01I12M23E34_45S56I67G78N89A90T01U12R23E34]4 t5im6e 7si8gn9at0ur1e2]. Played at a moderate pace, this music is characterized by its [E1M2O3T4I5O6N7] nature.</t>
  </si>
  <si>
    <t>This song offers a diverse and dynamic listening experience with a pitch range spanning [R1A2N3G4E5] [oc0ta1ve2s3]. It is performed at a leisurely pace, and listeners can enjoy [[N01U12M23_34B45A56R67S78]8 b9ar0s1] of music.</t>
  </si>
  <si>
    <t>The music being discussed has a limited pitch range of [R1A2N3G4E5] [oc0ta1ve2s3], which allows for a greater emphasis on the nuances of tone and phrasing. It is composed in the [[K01E12Y23]3 k4ey5] and lasts [T1M213] seconds at a moderate [te0mp1o2]. The [I1N2S3T4R5U6M7E8N9T0S1] included in the composition add to the overall musical experience. The [ti0me1 s2ig3na4tu5re6] of the song is not regular, marked by [T1I2M3E4_5S6I7G8N9A0T1U2R3E4], and is played at a relaxed pace. This particular music is not typical of the classic [G1E2N3R4E5] sound.</t>
  </si>
  <si>
    <t>['K1_1', 'TM1_1', 'R3_2', 'R1_1', 'T1_2']</t>
  </si>
  <si>
    <t>This music is composed in the [[K01E12Y23]3 k4ey5] and runs for [T1M213] seconds, featuring a moderate [te0mp1o2]. The upbeat [te0mp1o2] of the song makes it danceable, while still being played at a balanced pace.</t>
  </si>
  <si>
    <t>The choice of [[K01E12Y23]3 k4ey5] in this music creates a captivating and memorable experience, complemented by its serene rhythm. The song plays for [T1M213] seconds, allowing listeners to fully immerse themselves in its harmonious melody. Overall, this song offers a tranquil and delightful musical experience that is sure to leave a lasting impression.</t>
  </si>
  <si>
    <t>['TM1_1', 'R3_0', 'T1_0', 'S4_0', 'B1_1']</t>
  </si>
  <si>
    <t>This track runs for [T1M213] seconds and has a very peaceful beat with a rapid [te0mp1o2]. Although it does not have the defining characteristics of [G1E2N3R4E5] style, the song structure is made up of [[N01U12M23_34B45A56R67S78]8 b9ar0s1].</t>
  </si>
  <si>
    <t>['P4_1', 'K1_1', 'TM1_1', 'R3_1', 'TS1_o']</t>
  </si>
  <si>
    <t>The compact pitch range of [R1A2N3G4E5] [oc0ta1ve2s3] results in a focused and impactful musical performance, composed in the [[K01E12Y23]3 k4ey5]. The song runs for [T1M213] seconds and features a highly intense rhythm, accompanied by an unusual [[T01I12M23E34_45S56I67G78N89A90T01U12R23E34]4 t5im6e 7si8gn9at0ur1e2].</t>
  </si>
  <si>
    <t>['S4_1', 'TM1_1', 'R3_2', 'I1_0']</t>
  </si>
  <si>
    <t>The song embodies the essence of classic [G1E2N3R4E5] music with its steady and moderate rhythm, notable absence of [I1N2S3T4R5U6M7E8N9T0S1], and a duration of [T1M213] seconds.</t>
  </si>
  <si>
    <t>['P4_1', 'K1_1', 'TM1_1', 'R3_0', 'TS1_1', 'I1_1', 'T1_1']</t>
  </si>
  <si>
    <t>This music offers a unique and memorable listening experience with its pitch range of [R1A2N3G4E5] [oc0ta1ve2s3]. The use of [[K01E12Y23]3 k4ey5] creates a rich and dynamic sonic palette, while the harmonious rhythm and [[T01I12M23E34_45S56I67G78N89A90T01U12R23E34]4 t5im6e 7si8gn9at0ur1e2] contribute to its overall composition. The incorporation of [I1N2S3T4R5U6M7E8N9T0S1] enhances the musical experience, complementing the slow [te0mp1o2] of the song, which lasts for [T1M213] seconds.</t>
  </si>
  <si>
    <t>['P4_1', 'K1_1', 'TM1_1', 'R3_1', 'I1_0', 'TS1_o', 'S4_1', 'S2_0']</t>
  </si>
  <si>
    <t>This music offers a unique and memorable listening experience with its pitch range of [R1A2N3G4E5] [oc0ta1ve2s3] and use of [[K01E12Y23]3 k4ey5], which conveys a resonant sound. The song, firmly rooted in the traditions of [G1E2N3R4E5] music, deviates from [A1R2T3I4S5T6]'s usual sound and has a [ti0me1 s2ig3na4tu5re6] that is out of the ordinary - [T1I2M3E4_5S6I7G8N9A0T1U2R3E4]. At [T1M213] seconds in length, the song's [te0mp1o2] is really intense and it has opted not to incorporate [I1N2S3T4R5U6M7E8N9T0S1].</t>
  </si>
  <si>
    <t>['TS1_o', 'K1_1', 'R3_0', 'I1_0']</t>
  </si>
  <si>
    <t>The [ti0me1 s2ig3na4tu5re6] of this song is out of the ordinary, but the [[K01E12Y23]3 k4ey5] gives the music a special emotional quality. Despite the unusual [ti0me1 s2ig3na4tu5re6], the beat is very lulling, and interestingly, there are no [I1N2S3T4R5U6M7E8N9T0S1] in this song.</t>
  </si>
  <si>
    <t>['P4_1', 'TM1_1', 'R3_2', 'T1_0', 'B1_1']</t>
  </si>
  <si>
    <t>This music offers a diverse and dynamic listening experience with a pitch range spanning [R1A2N3G4E5] [oc0ta1ve2s3]. The song runs for [T1M213] seconds and features a relaxed and moderate rhythm that moves swiftly. The music consists of [[N01U12M23_34B45A56R67S78]8 b9ar0s1], providing a complete musical journey for the listener to enjoy.</t>
  </si>
  <si>
    <t>This music offers a diverse and dynamic listening experience with a pitch range spanning [R1A2N3G4E5] [oc0ta1ve2s3]. Additionally, the [ti0me1 s2ig3na4tu5re6] of this song is unconventional, featuring [T1I2M3E4_5S6I7G8N9A0T1U2R3E4]. Together, these elements create a unique and captivating musical composition that is sure to engage the listener. Whether you are a music enthusiast or simply appreciate innovative and creative sounds, this song is well worth a listen.</t>
  </si>
  <si>
    <t>It creates a soothing atmosphere that can help you unwind after a long day. The slow, steady beat and gentle melody work together to calm the mind and promote relaxation. Whether you're looking to de-stress, meditate, or simply enjoy some peaceful music, this song is a great choice. With its tranquil [te0mp1o2] and calming vibe, it's sure to help you find some inner peace and tranquility.</t>
  </si>
  <si>
    <t>['S4_1', 'B1_1', 'TM1_1', 'TS1_o']</t>
  </si>
  <si>
    <t>The [G1E2N3R4E5]-influenced sound of this song is evident throughout, with [[N01U12M23_34B45A56R67S78]8 b9ar0s1] that can be heard in its [T1M213]-second length. Additionally, the song features an unconventional [ti0me1 s2ig3na4tu5re6 o7f 8[T91I02M13E24_35S46I57G68N79A80T91U02R13E24]3], adding to its unique and distinctive character. Overall, these elements come together to create a truly memorable and engaging musical experience that stands out from the crowd.</t>
  </si>
  <si>
    <t>['P4_1', 'K1_1', 'TM1_1', 'R3_2', 'I1_1']</t>
  </si>
  <si>
    <t>The music's limited pitch range of [R1A2N3G4E5] [oc0ta1ve2s3] allows for a greater emphasis on the nuances of tone and phrasing, while its use of [[K01E12Y23]3 k4ey5] conveys a unique and resonant sound. The song, which is [T1M213] seconds in length, features a moderate and enjoyable [te0mp1o2], and the musical performance employs [I1N2S3T4R5U6M7E8N9T0S1]. Together, these elements create a rich and captivating musical experience that showcases the subtle nuances of the music's tonality and phrasing, and the unique qualities of the instruments used.</t>
  </si>
  <si>
    <t>['P4_1', 'K1_1', 'TM1_1', 'R3_2', 'I1_0', 'TS1_1', 'S4_0', 'S2_0']</t>
  </si>
  <si>
    <t>With a pitch range spanning [R1A2N3G4E5] [oc0ta1ve2s3], this music offers a diverse and dynamic listening experience. Composed in the [[K01E12Y23]3 k4ey5], the song lasts [T1M213] seconds and features a relaxed and moderate rhythm. The composition excludes the use of [I1N2S3T4R5U6M7E8N9T0S1] and follows a [T1I2M3E4_5S6I7G8N9A0T1U2R3E4] meter. Despite not embodying the typical sound of the [G1E2N3R4E5] style, this music also deviates from [A1R2T3I4S5T6]'s signature sound, making it a unique piece.</t>
  </si>
  <si>
    <t>The use of the [[K01E12Y23]3 k4ey5] in this music creates a rich and dynamic sonic palette that is distinct from the conventions of the [G1E2N3R4E5] style. Despite not fitting into the typical norms of the genre, the song manages to showcase a unique and captivating sound through its unconventional use of the [[K01E12Y23]3 k4ey5]. This departure from the expected norms of the genre adds an element of surprise and creativity to the music, making it stand out from others within the same genre. Overall, the unconventional use of the [[K01E12Y23]3 k4ey5] in this song contributes to its distinctiveness and appeal to those looking for something fresh and innovative within the [G1E2N3R4E5] style.</t>
  </si>
  <si>
    <t>['P4_1', 'K1_1', 'R3_1', 'TS1_1', 'I1_0', 'EM1_1', 'B1_1']</t>
  </si>
  <si>
    <t>The use of a specific pitch range of [R1A2N3G4E5] [oc0ta1ve2s3] creates a cohesive and unified sound throughout the musical piece. Coupled with the use of [[K01E12Y23]3 k4ey5], this music generates a distinct atmosphere. The song's very fast and lively rhythm, defined by [T1I2M3E4_5S6I7G8N9A0T1U2R3E4], further enhances its overall effect. Interestingly, this song's composition does not involve the use of [I1N2S3T4R5U6M7E8N9T0S1], yet it manages to convey [E1M2O3T4I5O6N7] throughout. The song spans [[N01U12M23_34B45A56R67S78]8 b9ar0s1] in total.</t>
  </si>
  <si>
    <t>The music that is to be featured should include [I1N2S3T4R5U6M7E8N9T0S1] and offers a diverse and dynamic listening experience with a pitch range spanning [R1A2N3G4E5] [oc0ta1ve2s3]. Additionally, the [te0mp1o2] of this music is in the middle range, providing a balanced and moderate rhythm. Overall, with its varied pitch range and instrumentation, this music promises to deliver an engaging and enjoyable listening experience.</t>
  </si>
  <si>
    <t>['K1_1', 'TM1_1', 'R3_0', 'I1_1', 'TS1_o', 'T1_0', 'EM1_1', 'B1_1']</t>
  </si>
  <si>
    <t>This captivating and memorable song employs [I1N2S3T4R5U6M7E8N9T0S1] and is played in the [[K01E12Y23]3 k4ey5]. It lasts [T1M213] seconds and has a very comfortable beat. The unique [[T01I12M23E34_45S56I67G78N89A90T01U12R23E34]4 t5im6e 7si8gn9at0ur1e2] and rapid [te0mp1o2] of the song, spanning [[N01U12M23_34B45A56R67S78]8 b9ar0s1], create an emotionally charged experience that radiates [E1M2O3T4I5O6N7].</t>
  </si>
  <si>
    <t>The music's distinctive character and emotional depth are emphasized by its pitch range of [R1A2N3G4E5] [oc0ta1ve2s3]. Despite the absence of [I1N2S3T4R5U6M7E8N9T0S1] in its composition, the music remains imbued with [E1M2O3T4I5O6N7].</t>
  </si>
  <si>
    <t>The song is played at a swift pace and its pitch range is within [R1A2N3G4E5] [oc0ta1ve2s3]. With its use of [[K01E12Y23]3 k4ey5], this music conveys a unique and resonant sound. Interestingly, you won't find any [I1N2S3T4R5U6M7E8N9T0S1] in this song, but the absence of instruments creates a distinctive and unconventional texture.</t>
  </si>
  <si>
    <t>['K1_1', 'R3_2', 'TS1_1', 'T1_2', 'S4_0']</t>
  </si>
  <si>
    <t>The music in this song has a moderate beat and moves at a moderate pace, with a [ti0me1 s2ig3na4tu5re6 o7f 8[T91I02M13E24_35S46I57G68N79A80T91U02R13E24]3]. The [[K01E12Y23]3 k4ey5] used in the music gives it a special emotional quality. However, despite its unique qualities, this music does not have the classic features of the [G1E2N3R4E5] sound.</t>
  </si>
  <si>
    <t>['P4_1', 'K1_1', 'TM1_1', 'TS1_o', 'EM1_1', 'B1_1']</t>
  </si>
  <si>
    <t>The compact pitch range of [R1A2N3G4E5] [oc0ta1ve2s3] results in a focused and impactful musical performance, while the use of [[K01E12Y23]3 k4ey5] creates a distinct atmosphere. With a duration of [T1M213] seconds and an atypical [[T01I12M23E34_45S56I67G78N89A90T01U12R23E34]4 t5im6e 7si8gn9at0ur1e2], this song captivates listeners with its [E1M2O3T4I5O6N7] nature. Spanning [[N01U12M23_34B45A56R67S78]8 b9ar0s1], the music seamlessly combines these elements to deliver a unique musical experience.</t>
  </si>
  <si>
    <t>This music's pitch range of [R1A2N3G4E5] [oc0ta1ve2s3] offers a unique and memorable listening experience, while the [[K01E12Y23]3 k4ey5] gives it a special emotional quality. With a running time of [T1M213] seconds, the song's moderate and easy-to-follow beat allows listeners to engage effortlessly. The incorporation of [I1N2S3T4R5U6M7E8N9T0S1] adds depth to the musical composition, complemented by the utilization of an unusual [[T01I12M23E34_45S56I67G78N89A90T01U12R23E34]4 t5im6e 7si8gn9at0ur1e2]. Played at a low [te0mp1o2], this song exemplifies the [G1E2N3R4E5] genre, comprising [[N01U12M23_34B45A56R67S78]8 b9ar0s1] in total.</t>
  </si>
  <si>
    <t>['I4_0', 'T1_0', 'TS1_1']</t>
  </si>
  <si>
    <t>The melody in this track is not created using [I1N2S3T4R5U6M7E8N9T0], but despite this, the song is performed at a rapid pace with a meter of [T1I2M3E4_5S6I7G8N9A0T1U2R3E4]. Despite the absence of [I1N2S3T4R5U6M7E8N9T0] in the melody, the track still manages to maintain a lively [te0mp1o2], which is matched by the [T1I2M3E4_5S6I7G8N9A0T1U2R3E4] meter of the music. Overall, the track showcases a unique blend of elements that come together to create an enjoyable listening experience.</t>
  </si>
  <si>
    <t>['P4_1', 'K1_1', 'TM1_1', 'R3_2', 'I1_0', 'TS1_1', 'T1_2', 'S4_1', 'B1_1']</t>
  </si>
  <si>
    <t>The music features a unique and resonant sound, conveyed through its use of the [[K01E12Y23]3 k4ey5] and a pitch range within [R1A2N3G4E5] [oc0ta1ve2s3]. With a length of [T1M213] seconds, the song exhibits a balanced rhythm and does not incorporate [I1N2S3T4R5U6M7E8N9T0S1] in its instrumentation. It follows a [T1I2M3E4_5S6I7G8N9A0T1U2R3E4] meter and maintains a moderately-paced [te0mp1o2], representing a perfect example of the [G1E2N3R4E5] sound. Comprising [[N01U12M23_34B45A56R67S78]8 b9ar0s1], the song's structure showcases its musicality.</t>
  </si>
  <si>
    <t>['P4_1', 'K1_1', 'TM1_1', 'R3_2', 'TS1_1', 'T1_0', 'EM1_1', 'B1_1']</t>
  </si>
  <si>
    <t>This music offers a diverse and dynamic listening experience with a pitch range spanning [R1A2N3G4E5] [oc0ta1ve2s3]. It conveys a unique and resonant sound by using the [[K01E12Y23]3 k4ey5]. The song plays for [T1M213] seconds, has a consistent and moderate beat, and follows the [T1I2M3E4_5S6I7G8N9A0T1U2R3E4] meter. The music has a fast [te0mp1o2] that contributes to the overall energy of the piece, projecting a [E1M2O3T4I5O6N7] emotion. The composition covers [[N01U12M23_34B45A56R67S78]8 b9ar0s1], allowing for a substantial exploration of the musical ideas present in the piece.</t>
  </si>
  <si>
    <t>The [[K01E12Y23]3 k4ey5] in this music provides a powerful and memorable sound, while the running time of the song is [T1M213] seconds. This song also features a very calming and soothing beat, but has opted not to incorporate [I1N2S3T4R5U6M7E8N9T0S1]. Despite the absence of certain instruments, the unique use of the [[K01E12Y23]3 k4ey5] and the overall sound of the song make it a memorable and enjoyable listening experience with a soothing rhythm.</t>
  </si>
  <si>
    <t>This song has a relaxed [te0mp1o2], but what sets it apart is the [ti0me1 s2ig3na4tu5re6] employed. It's not typical and adds an interesting dimension to the music.</t>
  </si>
  <si>
    <t>The use of the [[K01E12Y23]3 k4ey5] adds a unique flavor to this music that does not adhere to the traditions of [G1E2N3R4E5] style. This song has a smooth and steady rhythm, with a [ti0me1 s2ig3na4tu5re6 o7f 8[T91I02M13E24_35S46I57G68N79A80T91U02R13E24]3].</t>
  </si>
  <si>
    <t>With a pitch range spanning [R1A2N3G4E5] [oc0ta1ve2s3], the music offers a diverse and dynamic listening experience, while its use of [[K01E12Y23]3 k4ey5] creates a distinct atmosphere. This [T1M213]-second song has a steady and moderate rhythm that should feature [I1N2S3T4R5U6M7E8N9T0S1]. Although its [ti0me1 s2ig3na4tu5re6] is unconventional [T1I2M3E4_5S6I7G8N9A0T1U2R3E4], the song moves at a rapid rate, imbued with [E1M2O3T4I5O6N7]. Overall, the music is a captivating blend of technical skill and emotional depth, making for an unforgettable listening experience.</t>
  </si>
  <si>
    <t>['T1_1', 'K1_1', 'R3_1', 'I1_0']</t>
  </si>
  <si>
    <t>The song's beat is slow-paced, but its choice of [[K01E12Y23]3 k4ey5] results in a captivating and memorable experience. It also has a highly intense rhythm, despite being devoid of any instruments.</t>
  </si>
  <si>
    <t>['I4_0', 'P4_1', 'T1_0', 'TM1_1']</t>
  </si>
  <si>
    <t>The melody track, which lacks [I1N2S3T4R5U6M7E8N9T0], offers a diverse and dynamic listening experience with a pitch range spanning [R1A2N3G4E5] [oc0ta1ve2s3]. The song features a quick beat and has a length of [T1M213] seconds.</t>
  </si>
  <si>
    <t>The [[K01E12Y23]3 k4ey5] in this music is an essential element that contributes to creating a powerful and memorable sound. Whether it's a [ma0jo1r2] or [mi0no1r2] [ke0y1], the choice of [K1E2Y3] can significantly affect the mood and overall impact of a piece of music. In some cases, the [[K01E12Y23]3 k4ey5] can evoke emotions such as joy, happiness, and excitement, while in others, it can convey feelings of sadness, melancholy, or even fear. Musicians and composers carefully consider the use of the [[K01E12Y23]3 k4ey5] as they strive to create a specific atmosphere or convey a particular message through their music. Ultimately, the [[K01E12Y23]3 k4ey5] is an integral part of musical composition, capable of creating an unforgettable listening experience for the audience.</t>
  </si>
  <si>
    <t>['TM1_1', 'R3_0', 'TS1_o']</t>
  </si>
  <si>
    <t>The length of the track is [T1M213] seconds and the rhythm in this song is very harmonious. However, the [ti0me1 s2ig3na4tu5re6] employed in this song is not typical. Despite this deviation from the norm, the song still manages to maintain its harmonious flow, which is a testament to the skill of the composer and the performers. The unique [ti0me1 s2ig3na4tu5re6] adds an extra layer of interest to the music and creates a distinctive sound that sets it apart from other songs in the same genre. Overall, the combination of the track's length, harmonious rhythm, and non-typical [ti0me1 s2ig3na4tu5re6] make it a compelling piece of music that is sure to captivate listeners.</t>
  </si>
  <si>
    <t>The song has a relaxed [te0mp1o2] and is [T1M213] seconds long.</t>
  </si>
  <si>
    <t>This is a [T1M213]-second song with music that is defined by [E1M2O3T4I5O6N7]. It features [[N01U12M23_34B45A56R67S78]8 b9ar0s1] in its composition, and the beat is very heavy.</t>
  </si>
  <si>
    <t>The compact pitch range of [R1A2N3G4E5] [oc0ta1ve2s3] results in a focused and impactful musical performance, enhanced by the music's use of [[K01E12Y23]3 k4ey5], which creates a rich and dynamic sonic palette. With a playtime of [T1M213] seconds, the song captivates listeners with its calming and soothing beat. [I1N2S3T4R5U6M7E8N9T0S1] are skillfully utilized in the musical performance, while the music follows a [T1I2M3E4_5S6I7G8N9A0T1U2R3E4] meter and is performed slowly. Through its expressive delivery, the music projects [E1M2O3T4I5O6N7], evoking a profound emotional experience.</t>
  </si>
  <si>
    <t>['K1_1', 'R3_0', 'TS1_1', 'I1_0', 'S4_0', 'B1_1']</t>
  </si>
  <si>
    <t>The [[K01E12Y23]3 k4ey5] in this music provides a powerful and memorable sound that is complemented by the song's very smooth and relaxing beat. The meter of the music is [T1I2M3E4_5S6I7G8N9A0T1U2R3E4], and interestingly, the song's composition does not involve the use of [I1N2S3T4R5U6M7E8N9T0S1]. This unique aspect, combined with the fact that the song does not have the typical sound of the [G1E2N3R4E5] style, sets it apart from other songs in the genre. The song has a duration of [[N01U12M23_34B45A56R67S78]8 b9ar0s1], allowing for a full and complete listening experience.</t>
  </si>
  <si>
    <t>['P4_1', 'TM1_1', 'R3_1', 'TS1_1', 'I1_1', 'T1_1']</t>
  </si>
  <si>
    <t>This music offers a unique and memorable listening experience with its pitch range of [R1A2N3G4E5] [oc0ta1ve2s3]. The song has a duration of [T1M213] seconds and features a very dynamic rhythm. The music uses the [[T01I12M23E34_45S56I67G78N89A90T01U12R23E34]4 t5im6e 7si8gn9at0ur1e2] and relies heavily on the use of [I1N2S3T4R5U6M7E8N9T0S1]. The song is played at a slow rate, allowing listeners to fully appreciate the intricacies of the music.</t>
  </si>
  <si>
    <t>The musical piece I'm referring to showcases a pitch range within [R1A2N3G4E5] [oc0ta1ve2s3], which contributes to its overall emotional impact. The music has the ability to project [E1M2O3T4I5O6N7], thanks to the range of notes used in the piece. Through the carefully selected notes, the composer has managed to create a powerful and evocative soundscape that elicits a specific emotional response from the listener. Overall, the pitch range employed in this piece plays a crucial role in conveying the intended emotional message of the music.</t>
  </si>
  <si>
    <t>This music is a classic example of the [G1E2N3R4E5] style, featuring a pitch range spanning [R1A2N3G4E5] [oc0ta1ve2s3] that offers a diverse and dynamic listening experience. Composed in the [[K01E12Y23]3 k4ey5] and with a length of [T1M213] seconds, the song's [te0mp1o2] is very soothing and peaceful, played at a moderate speed. The use of [I1N2S3T4R5U6M7E8N9T0S1] is vital to the music, and an unusual [ti0me1 s2ig3na4tu5re6] [T1I2M3E4_5S6I7G8N9A0T1U2R3E4] adds to its unique character. Overall, this song showcases the genre's signature style while incorporating various elements that make it a standout piece in its own right.</t>
  </si>
  <si>
    <t>With a pitch range spanning [R1A2N3G4E5] [oc0ta1ve2s3], this music offers a diverse and dynamic listening experience. Its use of [[K01E12Y23]3 k4ey5] creates a rich and dynamic sonic palette, while lasting [T1M213] seconds and being played at a leisurely pace. The composition does not involve the use of [I1N2S3T4R5U6M7E8N9T0S1], but features an unconventional [[T01I12M23E34_45S56I67G78N89A90T01U12R23E34]4 t5im6e 7si8gn9at0ur1e2]. Evoking a [E1M2O3T4I5O6N7] feeling, this music covers [[N01U12M23_34B45A56R67S78]8 b9ar0s1], providing a unique and captivating musical journey.</t>
  </si>
  <si>
    <t>The [ke0y1] of a musical composition can have a significant impact on the emotional quality it conveys. In the case of this particular song, the choice of [ke0y1] gives it a special emotional resonance. Additionally, it is worth noting that the song's length is [T1M213] seconds, which may also contribute to the overall emotional impact of the piece.</t>
  </si>
  <si>
    <t>This track features a composition in the [[K01E12Y23]3 k4ey5] and has a duration of [T1M213] seconds. Additionally, the [ti0me1 s2ig3na4tu5re6] used in this song is uncommon, adding a unique touch to the music.</t>
  </si>
  <si>
    <t>This song has a very mellow rhythm and its duration is [T1M213] seconds.</t>
  </si>
  <si>
    <t>The compact pitch range of [R1A2N3G4E5] [oc0ta1ve2s3] contributes to a focused and impactful musical performance, while the running time of the song, which is [T1M213] seconds, further enhances its impact. By utilizing a condensed pitch range, the composition can achieve a heightened sense of coherence and intensity, allowing the listener to fully immerse themselves in the music. Meanwhile, the length of the song plays a crucial role in building momentum and maintaining the listener's engagement throughout the piece. Together, these elements work in harmony to create a powerful and memorable musical experience.</t>
  </si>
  <si>
    <t>This music offers a diverse and dynamic listening experience, with a pitch range spanning [R1A2N3G4E5] [oc0ta1ve2s3]. The use of [[K01E12Y23]3 k4ey5] creates a rich and dynamic sonic palette, further enhancing the musical experience. Additionally, the [ti0me1 s2ig3na4tu5re6] chosen for this song is non-standard, adding to the uniqueness of the piece. Together, these elements make for an intriguing and captivating composition that is sure to engage and delight listeners.</t>
  </si>
  <si>
    <t>['P4_1', 'R3_2', 'TS1_1', 'I1_1', 'B1_1']</t>
  </si>
  <si>
    <t>This song offers a unique and memorable listening experience with its pitch range of [R1A2N3G4E5] [oc0ta1ve2s3]. Its rhythm is also carefully crafted, not too fast nor too slow, to enhance the overall musical experience. The music is composed in a [[T01I12M23E34_45S56I67G78N89A90T01U12R23E34]4 t5im6e 7si8gn9at0ur1e2], which adds to the complexity of the composition. The use of [I1N2S3T4R5U6M7E8N9T0S1] is vital to the music, adding layers of depth and texture to the sound. With approximately [[N01U12M23_34B45A56R67S78]8 b9ar0s1], the song takes the listener on a journey through its carefully crafted melody and rhythm, leaving a lasting impression.</t>
  </si>
  <si>
    <t>This music offers a diverse and dynamic listening experience with a pitch range spanning [R1A2N3G4E5] [oc0ta1ve2s3]. The [[K01E12Y23]3 k4ey5] used in this music provides a powerful and memorable sound that adds to its appeal. To fully capture the essence of this music, [I1N2S3T4R5U6M7E8N9T0S1] should be included in its composition. By incorporating these elements, the music becomes a complete and immersive auditory experience that can be enjoyed by all.</t>
  </si>
  <si>
    <t>['K1_1', 'R3_2', 'TS1_o', 'T1_0', 'S4_0', 'B1_1']</t>
  </si>
  <si>
    <t>This song is composed in the [[K01E12Y23]3 k4ey5] and features a moderate beat, while its [ti0me1 s2ig3na4tu5re6] is atypical [T1I2M3E4_5S6I7G8N9A0T1U2R3E4]. With a rapid [te0mp1o2], it deviates from the typical [G1E2N3R4E5] sound. The song's progression spans over [[N01U12M23_34B45A56R67S78]8 b9ar0s1].</t>
  </si>
  <si>
    <t>['P4_1', 'K1_1', 'TM1_1', 'I1_0', 'T1_2', 'EM1_1', 'B1_1']</t>
  </si>
  <si>
    <t>The music in this song radiates [E1M2O3T4I5O6N7], and its distinctive character is accentuated by the pitch range of [R1A2N3G4E5] [oc0ta1ve2s3], which emphasizes its emotional depth. The captivating and memorable experience of this music is also due to the choice of [[K01E12Y23]3 k4ey5], which adds to its allure. Despite the absence of [I1N2S3T4R5U6M7E8N9T0S1], this song has a moderate [te0mp1o2] and follows a structure with [[N01U12M23_34B45A56R67S78]8 b9ar0s1]. Additionally, the song has a length of [T1M213] seconds, making it a well-crafted piece of music that leaves a lasting impression.</t>
  </si>
  <si>
    <t>The song's sound is steeped in the conventions of [G1E2N3R4E5] style and runs for [T1M213] seconds.</t>
  </si>
  <si>
    <t>['P4_1', 'K1_1', 'TS1_o', 'I1_0', 'I4_0', 'T1_0']</t>
  </si>
  <si>
    <t>The compact pitch range of [R1A2N3G4E5] [oc0ta1ve2s3] in [[K01E12Y23]3 k4ey5] creates a focused and impactful musical performance that carries a special emotional quality. Despite its unusual [ti0me1 s2ig3na4tu5re6 o7f 8[T91I02M13E24_35S46I57G68N79A80T91U02R13E24]3], this song deliberately excludes [I1N2S3T4R5U6M7E8N9T0S1] to achieve a particular effect. The melody track also purposefully omits the use of [I1N2S3T4R5U6M7E8N9T0]. Played at a high [te0mp1o2], this music exudes a distinctive character that sets it apart.</t>
  </si>
  <si>
    <t>['I4_0', 'P4_1', 'K1_1']</t>
  </si>
  <si>
    <t>The track features a melody that was not created using any specific instrument. The pitch range of the melody spans across [R1A2N3G4E5] [oc0ta1ve2s3]. Additionally, the music is composed in the [ke0y1] of [K1E2Y3], which contributes to the creation of a unique atmosphere.</t>
  </si>
  <si>
    <t>The song being played has a slow [te0mp1o2] and lasts for a certain number of seconds.</t>
  </si>
  <si>
    <t>['P4_1', 'K1_1', 'TM1_1', 'I1_1', 'T1_1', 'EM1_1']</t>
  </si>
  <si>
    <t>The music being described has a limited pitch range of [R1A2N3G4E5] [oc0ta1ve2s3], which allows for a greater emphasis on the nuances of tone and phrasing. Additionally, it is in the [[K01E12Y23]3 k4ey5], which gives it a special emotional quality. The musical performance employs [I1N2S3T4R5U6M7E8N9T0S1] and has a slow [te0mp1o2]. The track lasts for [T1M213] seconds and conveys a strong sense of [E1M2O3T4I5O6N7]. Overall, the music's constrained pitch range and deliberate [te0mp1o2], coupled with the emotional resonance of the [ke0y1] and the expressive power of the instruments, work together to create a deeply affecting musical experience.</t>
  </si>
  <si>
    <t>The compact pitch range of [R1A2N3G4E5] [oc0ta1ve2s3] results in a focused and impactful musical performance composed in the [[K01E12Y23]3 k4ey5], with a duration of [T1M213] seconds. The [te0mp1o2] of this song is moderate, and the use of [I1N2S3T4R5U6M7E8N9T0S1] is vital to the music's overall expression. Furthermore, the chosen [ti0me1 s2ig3na4tu5re6] for this song is not ordinary, contributing to its unique character. With a low-speed pace, this music effectively conveys [E1M2O3T4I5O6N7].</t>
  </si>
  <si>
    <t>This song's [ti0me1 s2ig3na4tu5re6] is out of the norm, and as a result, the music is played at a slow [te0mp1o2]. The unconventional [ti0me1 s2ig3na4tu5re6] creates a unique rhythm that distinguishes this song from others. The deliberate choice to depart from the typical [ti0me1 s2ig3na4tu5re6] enhances the emotional impact of the music and allows the listener to fully immerse themselves in the song's mood. Despite being unconventional, the slow [te0mp1o2] and unusual [ti0me1 s2ig3na4tu5re6] work together to create a cohesive and captivating musical experience.</t>
  </si>
  <si>
    <t>The compact pitch range of [R1A2N3G4E5] [oc0ta1ve2s3] results in a focused and impactful musical performance, while the use of [[K01E12Y23]3 k4ey5] creates a distinct atmosphere. The song, [T1M213] seconds in length, maintains a balanced beat that is neither too fast nor too slow. It derives its sound from a combination of [I1N2S3T4R5U6M7E8N9T0S1], while following a [T1I2M3E4_5S6I7G8N9A0T1U2R3E4] meter. The quick performance of the song is filled with [E1M2O3T4I5O6N7].</t>
  </si>
  <si>
    <t>In music, the use of a specific pitch range of [R1A2N3G4E5] [oc0ta1ve2s3] can contribute to the creation of a cohesive and unified sound throughout a piece. This is particularly effective when the music is low-speed, as it allows the listener to fully appreciate the subtle variations and nuances within the chosen pitch range. By utilizing a consistent pitch range, the composer can create a sense of familiarity and continuity that draws the listener in and enhances their overall experience of the music.</t>
  </si>
  <si>
    <t xml:space="preserve">
The music's pitch range is limited to [R1A2N3G4E5] [oc0ta1ve2s3], but this actually allows for a greater emphasis on the nuances of tone and phrasing. With fewer notes available to work with, the musician must focus on extracting the most expression and emotion from each note. This can lead to a more nuanced and expressive performance, where every note is carefully crafted to convey a specific feeling or mood. Additionally, the limited pitch range can create a sense of unity and coherence within the music, as all the notes are constrained within a specific range and must work together harmoniously.</t>
  </si>
  <si>
    <t>['K1_1', 'EM1_1', 'TS1_1']</t>
  </si>
  <si>
    <t>The [[K01E12Y23]3 k4ey5] in this music creates a powerful and memorable sound that, combined with the [E1M2O3T4I5O6N7] conveyed, fills the composition with a unique atmosphere. Additionally, the music features a [T1I2M3E4_5S6I7G8N9A0T1U2R3E4] meter that contributes to the overall rhythmic structure of the piece. Together, these elements create a compelling musical experience that engages the listener both emotionally and intellectually.</t>
  </si>
  <si>
    <t xml:space="preserve">
The [ke0y1] adds a unique flavor to this music.</t>
  </si>
  <si>
    <t>['P4_1', 'K1_1', 'TM1_1', 'R3_0', 'I1_0', 'TS1_o', 'T1_0', 'S4_1', 'S2_0']</t>
  </si>
  <si>
    <t>This musical piece employs a specific pitch range of [R1A2N3G4E5] [oc0ta1ve2s3] to create a cohesive and unified sound. Additionally, the use of [[K01E12Y23]3 k4ey5] gives the music a special emotional quality. Despite its brisk pace, the song has a smooth and relaxing beat. Notably, the absence of [I1N2S3T4R5U6M7E8N9T0S1] adds to its unique sound. The song's [T1M213]-second duration is played in a non-standard [[T01I12M23E34_45S56I67G78N89A90T01U12R23E34]4 t5im6e 7si8gn9at0ur1e2], and is steeped in the traditions of [G1E2N3R4E5] style. Interestingly, this piece does not embody the usual characteristics of [A1R2T3I4S5T6]'s music.</t>
  </si>
  <si>
    <t>The music's limited pitch range, typically spanning only a few [oc0ta1ve2s3], enables a greater focus on the subtleties of tone and phrasing. By reducing the number of available notes, composers and performers are encouraged to explore the expressive potential of each individual pitch, crafting melodies and harmonies that are rich in texture and feeling. This emphasis on nuance can be heard across a wide range of musical styles, from the intricate ornamentation of classical Indian music to the deeply emotional melodies of the blues. Ultimately, the limitations imposed by a narrow pitch range can serve as a catalyst for greater creativity and expression, challenging musicians to find new ways to communicate through their art.</t>
  </si>
  <si>
    <t>['K1_1', 'TM1_1', 'TS1_1', 'I1_1', 'T1_1', 'EM1_1', 'B1_1']</t>
  </si>
  <si>
    <t>With its use of the [[K01E12Y23]3 k4ey5], this music conveys a unique and resonant sound, playing for [T1M213] seconds. The meter of the music is [T1I2M3E4_5S6I7G8N9A0T1U2R3E4], and it is given its sound through [I1N2S3T4R5U6M7E8N9T0S1]. The song is played at a gentle pace, projecting [E1M2O3T4I5O6N7], and spans approximately [[N01U12M23_34B45A56R67S78]8 b9ar0s1].</t>
  </si>
  <si>
    <t>['TM1_1', 'R3_0', 'TS1_o', 'T1_0', 'B1_1']</t>
  </si>
  <si>
    <t>This track is [T1M213] seconds long and features a very slow and relaxing [te0mp1o2]. It also utilizes an uncommon [ti0me1 s2ig3na4tu5re6], [T1I2M3E4_5S6I7G8N9A0T1U2R3E4], giving the song a unique rhythmic feel. Despite the slow [te0mp1o2], the song moves at a rapid rate, carrying the listener through [[N01U12M23_34B45A56R67S78]8 b9ar0s1] of captivating music.</t>
  </si>
  <si>
    <t>['P4_1', 'K1_1', 'R3_1', 'TS1_1']</t>
  </si>
  <si>
    <t>This music offers a diverse and dynamic listening experience with a pitch range spanning [R1A2N3G4E5] [oc0ta1ve2s3]. Its choice of [[K01E12Y23]3 k4ey5] results in a captivating and memorable experience, while the beat is extremely strong. The music is based on a [[T01I12M23E34_45S56I67G78N89A90T01U12R23E34]4 t5im6e 7si8gn9at0ur1e2], adding to its distinctive qualities. Together, these elements create a unique and engaging musical composition that is sure to leave a lasting impression on the listener.</t>
  </si>
  <si>
    <t>['P4_1', 'TM1_1', 'R3_1', 'EM1_1', 'B1_1']</t>
  </si>
  <si>
    <t>The compact pitch range of [R1A2N3G4E5] [oc0ta1ve2s3] results in a focused and impactful musical performance that plays for [T1M213] seconds, accompanied by a very fast and lively rhythm. The music projects [E1M2O3T4I5O6N7] as the song progresses over [[N01U12M23_34B45A56R67S78]8 b9ar0s1].</t>
  </si>
  <si>
    <t>In this musical piece, a specific pitch range of [R1A2N3G4E5] [oc0ta1ve2s3] is utilized to create a cohesive and unified sound. The music is composed in the [[K01E12Y23]3 k4ey5] and has a strong beat that propels the song forward. [I1N2S3T4R5U6M7E8N9T0S1] are employed in the performance, and the music follows a [T1I2M3E4_5S6I7G8N9A0T1U2R3E4] meter while being played at a moderate speed. Throughout the [T1M213]-second duration of the song, it is filled with [E1M2O3T4I5O6N7], creating an emotional connection with the listener. Overall, the combination of these musical elements creates a powerful and impactful piece of music.</t>
  </si>
  <si>
    <t>['P4_1', 'K1_1', 'TM1_1', 'I1_1', 'I4_0']</t>
  </si>
  <si>
    <t>The music in question features a compact pitch range of [R1A2N3G4E5] [oc0ta1ve2s3], resulting in a focused and impactful performance. Additionally, the use of the [[K01E12Y23]3 k4ey5] creates a distinct atmosphere. The track has a duration of [T1M213] seconds and is intended to feature [I1N2S3T4R5U6M7E8N9T0S1]. However, it is worth noting that [I1N2S3T4R5U6M7E8N9T0] is not present in the melody track.</t>
  </si>
  <si>
    <t>The use of the [[K01E12Y23]3 k4ey5] in this music creates a unique and resonant sound that sets it apart. The song has a runtime of [T1M213] seconds and is characterized by a distinct [ti0me1 s2ig3na4tu5re6 o7f 8[T91I02M13E24_35S46I57G68N79A80T91U02R13E24]3]. Together, these elements contribute to the overall musical experience and help to make this song stand out from others in its genre. Whether you're a fan of this particular style of music or simply appreciate innovative and well-crafted compositions, this piece is sure to leave a lasting impression.</t>
  </si>
  <si>
    <t>With a pitch range spanning [R1A2N3G4E5] [oc0ta1ve2s3], this music offers a diverse and dynamic listening experience. It has a rapid [te0mp1o2] and is a [T1M213]-second song. Additionally, [I1N2S3T4R5U6M7E8N9T0S1] are not a part of the instrumentation in this song.</t>
  </si>
  <si>
    <t xml:space="preserve">
This music's pitch range of [R1A2N3G4E5] [oc0ta1ve2s3] offers a unique and memorable listening experience. With a wider range of pitches, the music can express a broader range of emotions and moods. It also allows for greater variation and complexity in melody and harmony. A larger pitch range can make a piece of music more dynamic and engaging, keeping the listener's attention throughout the composition. The use of a wide pitch range can also showcase the skill and versatility of the performers and composers involved. Overall, the pitch range of [R1A2N3G4E5] [oc0ta1ve2s3] adds depth and richness to the music, creating a more impactful and satisfying listening experience.</t>
  </si>
  <si>
    <t>['I4_0', 'I1_1']</t>
  </si>
  <si>
    <t>While [I1N2S3T4R5U6M7E8N9T0] is not the primary instrument used to create the melody in this track, the music should feature [I1N2S3T4R5U6M7E8N9T0S1]. In other words, while [I1N2S3T4R5U6M7E8N9T0] may not be the lead instrument, it still has a role to play in the overall sound and should be included in the arrangement alongside other instruments. By incorporating a variety of instruments, the music can achieve a more dynamic and interesting composition, with each instrument contributing its own unique qualities to the mix. Therefore, it's important to consider how [I1N2S3T4R5U6M7E8N9T0] can complement and enhance the other instruments in the arrangement to create a cohesive and compelling musical piece.</t>
  </si>
  <si>
    <t>['P4_1', 'K1_1', 'TM1_1', 'TS1_1', 'I1_0', 'T1_1', 'EM1_1']</t>
  </si>
  <si>
    <t>The music's limited pitch range of [R1A2N3G4E5] [oc0ta1ve2s3] allows for a greater emphasis on the nuances of tone and phrasing, while the [[K01E12Y23]3 k4ey5] gives it a special emotional quality. This song has a playtime of [T1M213] seconds and is played in [T1I2M3E4_5S6I7G8N9A0T1U2R3E4] meter without the use of [I1N2S3T4R5U6M7E8N9T0S1]. The slow rate at which it is played adds to the music's defining emotional quality of [E1M2O3T4I5O6N7].</t>
  </si>
  <si>
    <t>['K1_1', 'TM1_1', 'TS1_o', 'I1_1', 'T1_1', 'EM1_1', 'B1_1']</t>
  </si>
  <si>
    <t>This music's use of [[K01E12Y23]3 k4ey5] creates a rich and dynamic sonic palette, while the song lasts [T1M213] seconds. Its uncommon [ti0me1 s2ig3na4tu5re6] [T1I2M3E4_5S6I7G8N9A0T1U2R3E4] adds uniqueness to the composition. The music is brought to life through the use of [I1N2S3T4R5U6M7E8N9T0S1], and despite having a slow rhythm, it is filled with [E1M2O3T4I5O6N7]. Spanning [[N01U12M23_34B45A56R67S78]8 b9ar0s1], the song offers a captivating and immersive musical experience.</t>
  </si>
  <si>
    <t>['K1_1', 'T1_1', 'S4_1']</t>
  </si>
  <si>
    <t>The [G1E2N3R4E5] style of this song is unmistakable, with a gentle beat and a special emotional quality that is largely attributed to the use of the [[K01E12Y23]3 k4ey5]. The [ke0y1] gives the music a unique and distinct sound that sets it apart from other songs in the same genre, while the gentle beat provides a soothing backdrop for the emotional depth that the [ke0y1] evokes. Overall, this song is a beautiful representation of the emotional power that music can have when the right elements come together in harmony.</t>
  </si>
  <si>
    <t>['I4_0', 'T1_2', 'B1_1', 'TM1_1']</t>
  </si>
  <si>
    <t>The song's melody track is intentionally free of a particular instrument, creating a unique sound. The [te0mp1o2] of the song is moderate, setting a steady pace. Spanning across [[N01U12M23_34B45A56R67S78]8 b9ar0s1], the music has ample time to develop and evolve. The duration of the entire song is [T1M213] seconds, providing a satisfying listening experience from start to finish.</t>
  </si>
  <si>
    <t>['P4_1', 'K1_1', 'R3_0', 'TS1_o', 'I1_1', 'T1_0']</t>
  </si>
  <si>
    <t>The use of a compact pitch range spanning [R1A2N3G4E5] [oc0ta1ve2s3] in this music results in a focused and impactful performance. The [[K01E12Y23]3 k4ey5] adds to the richness and dynamism of the sonic palette. Despite the quick beat, the song has a calming and soothing quality. This is further enhanced by the unusual [[T01I12M23E34_45S56I67G78N89A90T01U12R23E34]4 t5im6e 7si8gn9at0ur1e2], which adds an interesting rhythmic dimension. The music features [I1N2S3T4R5U6M7E8N9T0S1], contributing to its overall character and sound.</t>
  </si>
  <si>
    <t>This music offers a unique and memorable listening experience with its pitch range of [R1A2N3G4E5] [oc0ta1ve2s3]. It is played at a rapid pace, and the song has a playtime of [T1M213] seconds.</t>
  </si>
  <si>
    <t>The compact pitch range of [R1A2N3G4E5] [oc0ta1ve2s3] results in a focused and impactful musical performance, while the [[K01E12Y23]3 k4ey5] gives this music a special emotional quality. In total, there are [[N01U12M23_34B45A56R67S78]8 b9ar0s1] for this song.</t>
  </si>
  <si>
    <t>The [ti0me1 s2ig3na4tu5re6] employed in this song is uncommon, and the music is composed in the [[K01E12Y23]3 k4ey5]. Additionally, this song's arrangement has omitted the use of [I1N2S3T4R5U6M7E8N9T0S1].</t>
  </si>
  <si>
    <t>The musical piece showcases a pitch range within [R1A2N3G4E5] [oc0ta1ve2s3] and utilizes the [[K01E12Y23]3 k4ey5] to create a distinct atmosphere. With a length of [T1M213] seconds, the track maintains a moderate [te0mp1o2], neither too fast nor too slow. The arrangement of this song intentionally omits the use of [I1N2S3T4R5U6M7E8N9T0S1], and it follows a [T1I2M3E4_5S6I7G8N9A0T1U2R3E4] meter. Despite not adhering to the traditions of [G1E2N3R4E5] style, this music captivates listeners with its low [te0mp1o2] and is divided into [[N01U12M23_34B45A56R67S78]8 b9ar0s1].</t>
  </si>
  <si>
    <t>The musical piece showcases a pitch range within [R1A2N3G4E5] [oc0ta1ve2s3], and the [[K01E12Y23]3 k4ey5] adds a unique flavor to this music. The length of the track is [T1M213] seconds, and it is based on a [[T01I12M23E34_45S56I67G78N89A90T01U12R23E34]4 t5im6e 7si8gn9at0ur1e2].</t>
  </si>
  <si>
    <t>['P4_1', 'K1_1', 'R3_0', 'TS1_o', 'I1_1', 'T1_2']</t>
  </si>
  <si>
    <t>This music's pitch range of [R1A2N3G4E5] [oc0ta1ve2s3] offers a unique and memorable listening experience, complemented by its use of [[K01E12Y23]3 k4ey5], conveying a unique and resonant sound. The song has a very peaceful and easy rhythm, while its [ti0me1 s2ig3na4tu5re6], [T1I2M3E4_5S6I7G8N9A0T1U2R3E4], adds an atypical touch. The music is further enriched by [I1N2S3T4R5U6M7E8N9T0S1], and overall, the song's rhythm maintains a moderate pace.</t>
  </si>
  <si>
    <t>The compact pitch range of [R1A2N3G4E5] [oc0ta1ve2s3] results in a focused and impactful musical performance, while the [[K01E12Y23]3 k4ey5] gives this music a special emotional quality. It is a song that lasts [T1M213] seconds, with an incredibly stimulating rhythm. [I1N2S3T4R5U6M7E8N9T0S1] are not a part of the instrumentation in this high-speed music, which is in [T1I2M3E4_5S6I7G8N9A0T1U2R3E4] and imbued with [E1M2O3T4I5O6N7].</t>
  </si>
  <si>
    <t>['P4_1', 'K1_1', 'TM1_1', 'R3_0', 'T1_0', 'EM1_1']</t>
  </si>
  <si>
    <t>The use of a specific pitch range of [R1A2N3G4E5] [oc0ta1ve2s3] creates a cohesive and unified sound throughout the musical piece, while the [[K01E12Y23]3 k4ey5] gives it a special emotional quality. This song runs for [T1M213] seconds and has a very tranquil and peaceful rhythm, despite being played at a high [te0mp1o2]. The music is characterized by [E1M2O3T4I5O6N7], resulting in a unique and expressive composition.</t>
  </si>
  <si>
    <t>['TS1_o', 'T1_1', 'R3_2', 'I1_1']</t>
  </si>
  <si>
    <t>This song utilizes an unusual [ti0me1 s2ig3na4tu5re6], while maintaining a gentle beat and a middle-range [te0mp1o2]. It is intended to feature specific instruments in the music.</t>
  </si>
  <si>
    <t>The music in question offers a distinctive and unforgettable listening experience with its pitch range spanning [R1A2N3G4E5] [oc0ta1ve2s3]. The use of the [[K01E12Y23]3 k4ey5] adds a unique emotional quality to the composition. Clocking in at [T1M213] seconds, the song has a fast-paced [te0mp1o2] that is highly upbeat. It is stripped of any [I1N2S3T4R5U6M7E8N9T0S1], leaving the listener with a purely raw and unfiltered experience. The music's foundation is built on a [[T01I12M23E34_45S56I67G78N89A90T01U12R23E34]4 t5im6e 7si8gn9at0ur1e2], with a quick and lively beat that perfectly captures the [E1M2O3T4I5O6N7] conveyed throughout the piece.</t>
  </si>
  <si>
    <t>The music is a quintessential example of the [G1E2N3R4E5] genre. Its limited pitch range of [R1A2N3G4E5] [oc0ta1ve2s3] allows for a greater emphasis on the nuances of tone and phrasing, while the [[K01E12Y23]3 k4ey5] gives it a special emotional quality. The duration of the song is [T1M213] seconds, with a moderate and enjoyable [te0mp1o2]. The chosen [ti0me1 s2ig3na4tu5re6] for this song is not ordinary, as it uses [T1I2M3E4_5S6I7G8N9A0T1U2R3E4]. The use of [I1N2S3T4R5U6M7E8N9T0S1] is vital to the music, contributing to its unique sound and style.</t>
  </si>
  <si>
    <t>The song is a rapid-paced composition that offers a unique and memorable listening experience with its pitch range of [R1A2N3G4E5] [oc0ta1ve2s3]. The use of the [[K01E12Y23]3 k4ey5] also adds a distinctive flavor to this music. The track has a length of [T1M213] seconds, making for a quick and energizing listening experience.</t>
  </si>
  <si>
    <t>The music being referred to offers a unique and memorable listening experience, with a pitch range of [R1A2N3G4E5] [oc0ta1ve2s3]. The [[K01E12Y23]3 k4ey5] gives it a distinct flavor, while the rhythm is very comforting to the listener. The duration of the song is [T1M213] seconds, played at a high [te0mp1o2] with a meter of [T1I2M3E4_5S6I7G8N9A0T1U2R3E4]. Interestingly, the song has opted not to incorporate [I1N2S3T4R5U6M7E8N9T0S1], adding to its distinctiveness. This music evokes a [E1M2O3T4I5O6N7] feeling, making it a must-listen for anyone looking for a unique and emotionally-charged musical experience.</t>
  </si>
  <si>
    <t>['T1_0', 'K1_1', 'EM1_1']</t>
  </si>
  <si>
    <t>This music, characterized by [E1M2O3T4I5O6N7], is played at a quick pace and employs the [[K01E12Y23]3 k4ey5] to create a rich and dynamic sonic palette.</t>
  </si>
  <si>
    <t>The music is imbued with a particular [E1M2O3T4I5O6N7] that pervades every note and melody. Whether it's the soaring crescendos of a symphony or the melancholy strains of a blues tune, the emotional depth of the music resonates with listeners and elicits powerful feelings. From the joyful exuberance of a lively dance to the pensive introspection of a ballad, the emotional range of music is vast and diverse, capable of expressing a wide spectrum of human experiences and emotions. Whether as a source of comfort, inspiration, or simply enjoyment, music has the power to touch us on a profound level and enrich our lives in countless ways.</t>
  </si>
  <si>
    <t>This song has a very soft and smooth rhythm, and the chosen [ti0me1 s2ig3na4tu5re6] for it is not ordinary. The [ti0me1 s2ig3na4tu5re6] refers to the number of beats in each measure and the type of note that gets one beat. In music, common [ti0me1 s2ig3na4tu5re6]s include 4/4, 3/4, and 6/8, but this particular song might feature a less common [ti0me1 s2ig3na4tu5re6]. Despite the unusual [ti0me1 s2ig3na4tu5re6], the soft and smooth rhythm of the song is likely to make it enjoyable to listen to.</t>
  </si>
  <si>
    <t>['P4_1', 'K1_1', 'TM1_1', 'I1_0', 'T1_0', 'S4_1']</t>
  </si>
  <si>
    <t>The musical piece embodies the essence of [G1E2N3R4E5] music with its unique flavor added by the [[K01E12Y23]3 k4ey5]. It showcases a pitch range within [R1A2N3G4E5] [oc0ta1ve2s3] and has a runtime of [T1M213] seconds. Notably absent in this song are [I1N2S3T4R5U6M7E8N9T0S1], but it is performed quickly, creating a distinct sound that captures the essence of the genre.</t>
  </si>
  <si>
    <t>['K1_1', 'TM1_1', 'R1_1', 'TS1_1', 'T1_2']</t>
  </si>
  <si>
    <t>This music's use of [[K01E12Y23]3 k4ey5] creates a rich and dynamic sonic palette, with a track that is [T1M213] seconds in length. The music's enticing rhythm and melody will make you want to dance, complemented by its [T1I2M3E4_5S6I7G8N9A0T1U2R3E4] meter and moderate rate of play.</t>
  </si>
  <si>
    <t>The music being described has a limited pitch range of [R1A2N3G4E5] [oc0ta1ve2s3], which allows for a greater emphasis on the nuances of tone and phrasing. It also utilizes the [[K01E12Y23]3 k4ey5], creating a rich and dynamic sonic palette. The [te0mp1o2] is particularly intense, and the chosen [ti0me1 s2ig3na4tu5re6 o7f 8[T91I02M13E24_35S46I57G68N79A80T91U02R13E24]3] is not ordinary. Interestingly, this song intentionally omits the use of [I1N2S3T4R5U6M7E8N9T0S1], adding to its unique character. The music itself is [E1M2O3T4I5O6N7] in nature, and you can hear [[N01U12M23_34B45A56R67S78]8 b9ar0s1] within it.</t>
  </si>
  <si>
    <t>['P4_1', 'TM1_1', 'R3_1', 'I1_1', 'R1_1', 'T1_0', 'S4_1']</t>
  </si>
  <si>
    <t>This [G1E2N3R4E5] track, played at a brisk pace, is a shining example of the genre's style. The music, given its sound through [I1N2S3T4R5U6M7E8N9T0S1], features a strong beat and a limited pitch range of [R1A2N3G4E5] [oc0ta1ve2s3], allowing for a greater emphasis on the nuances of tone and phrasing. Guaranteed to get you on your feet and dancing, this track is [T1M213] seconds in length.</t>
  </si>
  <si>
    <t>This song has [[N01U12M23_34B45A56R67S78]8 b9ar0s1] in its composition and has a duration of [T1M213] seconds.</t>
  </si>
  <si>
    <t>The use of [[K01E12Y23]3 k4ey5] in this music creates a distinct atmosphere, complemented by a pronounced rhythm. Although the song's running time is only [T1M213] seconds, it effectively captures the listener's attention. Interestingly, the song's instrumentation is minimalistic, as you won't find any [I1N2S3T4R5U6M7E8N9T0S1] in the mix. Overall, this song's unique blend of [ke0y1], rhythm, and instrumentation make it a captivating piece of music.</t>
  </si>
  <si>
    <t>['P4_1', 'K1_1', 'EM1_1', 'I1_0']</t>
  </si>
  <si>
    <t>The music in this piece is composed in the [[K01E12Y23]3 k4ey5] and utilizes a specific pitch range of [R1A2N3G4E5] [oc0ta1ve2s3] to create a cohesive and unified sound. Despite the absence of [I1N2S3T4R5U6M7E8N9T0S1] in the instrumentation, the music effectively conveys [E1M2O3T4I5O6N7] through its composition and arrangement.</t>
  </si>
  <si>
    <t>The use of a specific pitch range of [R1A2N3G4E5] [oc0ta1ve2s3] creates a cohesive and unified sound throughout the musical piece. Additionally, the [[K01E12Y23]3 k4ey5] in this music provides a powerful and memorable sound, while the rhythm of this song is comfortably moderate. Despite not featuring [I1N2S3T4R5U6M7E8N9T0S1], this music is characterized by a low-[te0mp1o2] and [E1M2O3T4I5O6N7] mood. The [ti0me1 s2ig3na4tu5re6] of the music is [T1I2M3E4_5S6I7G8N9A0T1U2R3E4], and the song has a runtime of [T1M213] seconds. Altogether, these elements come together to create a distinct musical piece that is both cohesive and emotionally impactful.</t>
  </si>
  <si>
    <t>The use of a specific pitch range of [R1A2N3G4E5] [oc0ta1ve2s3] creates a cohesive and unified sound throughout the musical piece, resulting in a very mellow rhythm for this song.</t>
  </si>
  <si>
    <t>It's fast-paced and full of energy. The beat drives the music forward, creating a sense of urgency that's hard to ignore. From the moment it starts, the [te0mp1o2] grabs your attention and doesn't let go until the very end. Whether you're dancing or just listening, this song is sure to get your heart racing and your feet moving. Overall, the intensity of the [te0mp1o2] adds a thrilling and exhilarating dimension to the music.</t>
  </si>
  <si>
    <t>This music offers a unique and memorable listening experience with its pitch range of [R1A2N3G4E5] [oc0ta1ve2s3]. The use of [[K01E12Y23]3 k4ey5] creates a rich and dynamic sonic palette, while the balanced rhythm of the song, which runs for [T1M213] seconds, further enhances the overall effect. The music is given its sound through [I1N2S3T4R5U6M7E8N9T0S1] and employs a non-standard [ti0me1 s2ig3na4tu5re6 o7f 8[T91I02M13E24_35S46I57G68N79A80T91U02R13E24]3]. With swift movement and an emotionally charged projection, this song captivates its listeners with its distinct and exceptional qualities.</t>
  </si>
  <si>
    <t>['B1_1', 'R3_2', 'I1_0']</t>
  </si>
  <si>
    <t>This song features [[N01U12M23_34B45A56R67S78]8 b9ar0s1] and has a [te0mp1o2] that falls within the middle range. Notably absent from the song are [I1N2S3T4R5U6M7E8N9T0S1].</t>
  </si>
  <si>
    <t>['TS1_o', 'T1_2', 'S4_0', 'I1_1']</t>
  </si>
  <si>
    <t>The [ti0me1 s2ig3na4tu5re6] of this unconventional song sets it apart from the norm. Despite its moderate [te0mp1o2], this music does not accurately represent the typical [G1E2N3R4E5] genre. To better align with the genre, [I1N2S3T4R5U6M7E8N9T0S1] should be included in the arrangement.</t>
  </si>
  <si>
    <t>The length of the track is [T1M213] seconds and it features a distinct atmosphere created by its use of [[K01E12Y23]3 k4ey5]. The music is filled with [E1M2O3T4I5O6N7], while its rhythm remains tranquil throughout the song.</t>
  </si>
  <si>
    <t xml:space="preserve">
The compact pitch range of [R1A2N3G4E5] [oc0ta1ve2s3] can contribute to a more focused and impactful musical performance. By limiting the range of pitches available to the musician, they are forced to make deliberate choices about which notes to use and how to use them. This can result in a more intentional and expressive performance, as the musician must use their creativity and skill to convey the intended emotions and messages of the music. Additionally, a more limited pitch range can make the performance more accessible to listeners, as they are not overwhelmed by a large range of notes and can more easily follow the musical ideas presented by the performer.</t>
  </si>
  <si>
    <t>['S4_0', 'R1_0', 'TS1_o']</t>
  </si>
  <si>
    <t>The music in question does not evoke the classic [G1E2N3R4E5] sound. Additionally, the rhythm of the song is too monotonous to be suitable for dancing. However, it is worth noting that an unusual [ti0me1 s2ig3na4tu5re6], [T1I2M3E4_5S6I7G8N9A0T1U2R3E4], is utilized in the composition.</t>
  </si>
  <si>
    <t>['T1_2', 'K1_1', 'EM1_1', 'I1_1']</t>
  </si>
  <si>
    <t>The music in question showcases a balanced beat and a rich and dynamic sonic palette through the use of the [[K01E12Y23]3 k4ey5]. It also conveys [E1M2O3T4I5O6N7] through its performance, with a variety of [I1N2S3T4R5U6M7E8N9T0S1] adding depth and complexity to the overall sound.</t>
  </si>
  <si>
    <t>The music being discussed here offers a unique and memorable listening experience due to its pitch range of [R1A2N3G4E5] [oc0ta1ve2s3]. It conveys a resonant sound by using the [[K01E12Y23]3 k4ey5]. The rhythm in the song is lively and the [te0mp1o2] is moderate, with a running time of [T1M213] seconds. Interestingly, the song deliberately excludes [I1N2S3T4R5U6M7E8N9T0S1] and uses an unusual [ti0me1 s2ig3na4tu5re6 o7f 8[T91I02M13E24_35S46I57G68N79A80T91U02R13E24]3]. Despite these deviations from convention, the music is imbued with a strong sense of [E1M2O3T4I5O6N7].</t>
  </si>
  <si>
    <t>The high-[te0mp1o2] music uses [[K01E12Y23]3 k4ey5] to create a rich and dynamic sonic palette.</t>
  </si>
  <si>
    <t>The song moves gently, and its use of [[K01E12Y23]3 k4ey5] creates a distinct atmosphere. The music's soothing melody and the tonality of the [[K01E12Y23]3 k4ey5] work together to evoke a specific mood, perhaps one of tranquility or introspection. The combination of these elements contributes to the overall feeling conveyed by the song, and listeners may find themselves drawn into the unique ambiance it creates.</t>
  </si>
  <si>
    <t>This song has a balanced, calming, and soothing beat.</t>
  </si>
  <si>
    <t>The music evokes a [E1M2O3T4I5O6N7] feeling and is played in a [[T01I12M23E34_45S56I67G78N89A90T01U12R23E34]4 t5im6e 7si8gn9at0ur1e2]. The combination of these elements creates a unique sound that can captivate and move the listener. The [E1M2O3T4I5O6N7] feeling expressed in the music can be felt in the rhythm and melody, as well as the overall mood of the piece. Meanwhile, the [[T01I12M23E34_45S56I67G78N89A90T01U12R23E34]4 t5im6e 7si8gn9at0ur1e2] sets the pace and structure of the music, providing a framework for the composer to build upon. Together, these components contribute to the character and depth of the music, making it a powerful form of expression.</t>
  </si>
  <si>
    <t>['TS1_1', 'EM1_1', 'B1_1', 'I1_1']</t>
  </si>
  <si>
    <t>The music in question has a [ti0me1 s2ig3na4tu5re6 o7f 8[T91I02M13E24_35S46I57G68N79A80T91U02R13E24]3] and evokes a [E1M2O3T4I5O6N7] feeling. It consists of [[N01U12M23_34B45A56R67S78]8 b9ar0s1] and is brought to life through the use of [I1N2S3T4R5U6M7E8N9T0S1].</t>
  </si>
  <si>
    <t>With a pitch range spanning [R1A2N3G4E5] [oc0ta1ve2s3], this music offers a diverse and dynamic listening experience in [[K01E12Y23]3 k4ey5], giving it a special emotional quality. The music expresses [E1M2O3T4I5O6N7] and the musical performance employs [I1N2S3T4R5U6M7E8N9T0S1].</t>
  </si>
  <si>
    <t>This song has a very laid-back [te0mp1o2] and [I1N2S3T4R5U6M7E8N9T0S1] are not featured.</t>
  </si>
  <si>
    <t>The captivating and memorable experience of this music is partly due to its choice of [[K01E12Y23]3 k4ey5]. The song structure is made up of [[N01U12M23_34B45A56R67S78]8 b9ar0s1], and the track runs for [T1M213] seconds. Interestingly, [I1N2S3T4R5U6M7E8N9T0S1] are not featured in this song.</t>
  </si>
  <si>
    <t>['TS1_o', 'P4_1', 'S4_0', 'I1_0']</t>
  </si>
  <si>
    <t>This song's [ti0me1 s2ig3na4tu5re6] is out of the ordinary, and the musical piece showcases a pitch range within [R1A2N3G4E5] [oc0ta1ve2s3]. However, the song does not have the defining characteristics of [G1E2N3R4E5] style, and [I1N2S3T4R5U6M7E8N9T0S1] are not a part of the instrumentation in this song.</t>
  </si>
  <si>
    <t>['TM1_1', 'R3_2', 'TS1_1', 'T1_2', 'EM1_1']</t>
  </si>
  <si>
    <t>This song has a runtime of [T1M213] seconds and features a moderate beat with a [T1I2M3E4_5S6I7G8N9A0T1U2R3E4] meter. It is moderately-paced, radiating [E1M2O3T4I5O6N7].</t>
  </si>
  <si>
    <t>The song does not feature any instruments.</t>
  </si>
  <si>
    <t>['P4_1', 'S4_1', 'TM1_1', 'TS1_1']</t>
  </si>
  <si>
    <t>The song's style is defined by its [G1E2N3R4E5] influences, and it has a duration of [T1M213] seconds. The music features a [T1I2M3E4_5S6I7G8N9A0T1U2R3E4] meter, and the use of a specific pitch range of [R1A2N3G4E5] [oc0ta1ve2s3] creates a cohesive and unified sound throughout the musical piece.</t>
  </si>
  <si>
    <t>['P4_1', 'K1_1', 'S4_1', 'TS1_1']</t>
  </si>
  <si>
    <t>The musical piece that I'm describing showcases a pitch range within [R1A2N3G4E5] [oc0ta1ve2s3] and is based on a [[T01I12M23E34_45S56I67G78N89A90T01U12R23E34]4 t5im6e 7si8gn9at0ur1e2]. This song is rooted in the conventions of [G1E2N3R4E5] music, and its use of [[K01E12Y23]3 k4ey5] creates a rich and dynamic sonic palette. Overall, this music displays an impressive range of pitch and rhythm, and its genre conventions and [ke0y1] choice add to its unique sound.</t>
  </si>
  <si>
    <t>['P4_1', 'K1_1', 'TM1_1', 'I1_1', 'T1_0', 'B1_1']</t>
  </si>
  <si>
    <t>This music has a pitch range of [R1A2N3G4E5] [oc0ta1ve2s3] and is played in the [[K01E12Y23]3 k4ey5], providing a powerful and memorable sound. With a length of [T1M213] seconds, the music is played at a fast [te0mp1o2] and features [I1N2S3T4R5U6M7E8N9T0S1] playing an important role. In total, the music consists of [[N01U12M23_34B45A56R67S78]8 b9ar0s1].</t>
  </si>
  <si>
    <t>The musical piece showcases a pitch range within [R1A2N3G4E5] [oc0ta1ve2s3]. This range may vary depending on the instrument or voice used to perform the piece. The pitch range can add depth and complexity to the music, as well as create a sense of tension or release. It can also showcase the technical skill of the performer, as they navigate the range of notes with precision and expression. Ultimately, the pitch range of a musical piece can have a significant impact on the overall emotional and aesthetic effect of the music.</t>
  </si>
  <si>
    <t>The use of a specific pitch range of [R1A2N3G4E5] [oc0ta1ve2s3], coupled with the [[K01E12Y23]3 k4ey5], creates a cohesive and unified sound throughout the [T1M213]-second musical piece. The absence of [I1N2S3T4R5U6M7E8N9T0S1] and the tranquil and peaceful rhythm, combined with a high [te0mp1o2] and [T1I2M3E4_5S6I7G8N9A0T1U2R3E4], contribute to a rich and dynamic sonic palette that evokes a [E1M2O3T4I5O6N7] nature in the listener.</t>
  </si>
  <si>
    <t>['P4_1', 'TM1_1', 'R3_2', 'TS1_1']</t>
  </si>
  <si>
    <t>This [T1M213]-second-long song, based on a [[T01I12M23E34_45S56I67G78N89A90T01U12R23E34]4 t5im6e 7si8gn9at0ur1e2], features a compact pitch range of [R1A2N3G4E5] [oc0ta1ve2s3], resulting in a focused and impactful musical performance. Additionally, the rhythm of the song is balanced, not too fast nor too slow, creating a harmonious and pleasant listening experience.</t>
  </si>
  <si>
    <t>The music is brought to life through the use of instruments. The use of instruments provides a means of creating melodies, harmonies, and rhythms that can evoke a wide range of emotions. Whether it's the piercing wail of an electric guitar or the soothing hum of a violin, each instrument brings its own unique flavor to the music. The combination of different instruments can create complex layers of sound that add depth and texture to the music, making it more engaging and memorable. Without instruments, music would be a much simpler and less expressive art form.</t>
  </si>
  <si>
    <t>The music has a pitch range within [R1A2N3G4E5] [oc0ta1ve2s3] and utilizes the [[K01E12Y23]3 k4ey5] to create a powerful and memorable sound.</t>
  </si>
  <si>
    <t>['P4_1', 'R3_1', 'I1_1', 'I4_0', 'T1_1', 'B1_1']</t>
  </si>
  <si>
    <t>The pitch range of [R1A2N3G4E5] [oc0ta1ve2s3] adds a distinctive character to the music, emphasizing its emotional depth, while the inclusion of [I1N2S3T4R5U6M7E8N9T0S1] adds to its overall composition. However, the melody track does not incorporate the use of [I1N2S3T4R5U6M7E8N9T0]. Despite the absence of this particular instrument, the song has a very fast and lively rhythm, creating a vibrant and dynamic musical experience. Additionally, the song features [[N01U12M23_34B45A56R67S78]8 b9ar0s1] in its composition, which contributes to its structure and organization. Although the [te0mp1o2] of the music is sluggish, the combination of these elements results in a unique and engaging musical piece.</t>
  </si>
  <si>
    <t>This song perfectly exemplifies the [G1E2N3R4E5] genre while also featuring an atypical [[T01I12M23E34_45S56I67G78N89A90T01U12R23E34]4 t5im6e 7si8gn9at0ur1e2]. It showcases the distinctive qualities of the genre while also incorporating unique musical elements, particularly in its use of an unconventional [ti0me1 s2ig3na4tu5re6]. Overall, this song is a great example of how artists can innovate within established genres while still staying true to their musical roots.</t>
  </si>
  <si>
    <t>['T1_2', 'S4_0']</t>
  </si>
  <si>
    <t>The song's beat is balanced, but this music does not adhere to the traditions of [G1E2N3R4E5] style. Despite the lack of adherence to genre conventions, the balanced beat of the song creates a unique sound that sets it apart from other music in the genre. This departure from tradition may be seen as a refreshing change of pace for some listeners, while others may find it to be a departure too far from the established norms of the genre. Nevertheless, the balanced beat of the song provides a foundation that allows the unconventional elements of the music to stand out and be appreciated in their own right.</t>
  </si>
  <si>
    <t>['P4_1', 'K1_1', 'TM1_1', 'R3_1', 'I1_1', 'TS1_1', 'R1_0', 'T1_0', 'S4_0']</t>
  </si>
  <si>
    <t>The music's limited pitch range of [R1A2N3G4E5] [oc0ta1ve2s3] allows for a greater emphasis on the nuances of tone and phrasing, while its choice of [[K01E12Y23]3 k4ey5] results in a captivating and memorable experience. With a duration of [T1M213] seconds, the song exhibits a very fast and lively rhythm, complemented by the sound produced by [I1N2S3T4R5U6M7E8N9T0S1]. It follows a [T1I2M3E4_5S6I7G8N9A0T1U2R3E4] meter and moves quickly, although it is not suitable for dancing. This music deviates from the typical features of the [G1E2N3R4E5] style.</t>
  </si>
  <si>
    <t>This song offers a unique and memorable listening experience with its pitch range of [R1A2N3G4E5] [oc0ta1ve2s3]. The [[K01E12Y23]3 k4ey5] used in the composition gives it a special emotional quality. The track has a duration of [T1M213] seconds and features a highly intense rhythm, performed at a rapid pace. The [I1N2S3T4R5U6M7E8N9T0S1] used in the composition add to its musicality. The unconventional [[T01I12M23E34_45S56I67G78N89A90T01U12R23E34]4 t5im6e 7si8gn9at0ur1e2] adds to the song's uniqueness. The music is of a [E1M2O3T4I5O6N7] nature, making for an intense and unforgettable listening experience.</t>
  </si>
  <si>
    <t>['P4_1', 'K1_1', 'R3_2', 'TS1_1', 'I1_1', 'S4_1']</t>
  </si>
  <si>
    <t>The musical piece I am describing showcases a pitch range within [R1A2N3G4E5] [oc0ta1ve2s3] and is composed in the [[K01E12Y23]3 k4ey5]. It has a moderate [te0mp1o2] and a [ti0me1 s2ig3na4tu5re6 o7f 8[T91I02M13E24_35S46I57G68N79A80T91U02R13E24]3]. The musical performance features the use of [I1N2S3T4R5U6M7E8N9T0S1]. The style of this song is defined by its [G1E2N3R4E5] influences.</t>
  </si>
  <si>
    <t>['P4_1', 'TM1_1', 'I1_1', 'I4_0', 'T1_0', 'B1_1']</t>
  </si>
  <si>
    <t>This [T1M213]-second-long music with a pitch range of [R1A2N3G4E5] [oc0ta1ve2s3] offers a unique and memorable listening experience. It is composed with [I1N2S3T4R5U6M7E8N9T0S1] included in most of the bars, except for the melody track which is devoid of [I1N2S3T4R5U6M7E8N9T0]. The music moves at a fast rate and is comprised of [[N01U12M23_34B45A56R67S78]8 b9ar0s1], delivering a dynamic and energetic performance. Whether you are a music enthusiast or just looking for a catchy tune, this piece is sure to keep you engaged from start to finish.</t>
  </si>
  <si>
    <t>['EM1_1', 'B1_1']</t>
  </si>
  <si>
    <t>The music covers [[N01U12M23_34B45A56R67S78]8 b9ar0s1] and has a [E1M2O3T4I5O6N7] feeling. The length of the piece is defined by the number of bars, while the emotion it conveys is expressed through the tonality, dynamics, and other musical elements used. These aspects work together to create a unique and meaningful musical experience for the listener. Whether it's a fast-paced, upbeat tune or a slow, melancholic melody, the emotional impact of music can be powerful and transformative, leaving a lasting impression on those who hear it.</t>
  </si>
  <si>
    <t>The track is representative of the typical sound of [G1E2N3R4E5], with a pitch range of [R1A2N3G4E5] [oc0ta1ve2s3] and a special emotional quality attributed to its [[K01E12Y23]3 k4ey5]. Its comfortably moderate rhythm is complemented by the vital use of [I1N2S3T4R5U6M7E8N9T0S1]. The music follows a [T1I2M3E4_5S6I7G8N9A0T1U2R3E4] meter and has a slow [te0mp1o2], with a duration of [T1M213] seconds. Overall, the track embodies the signature characteristics of [G1E2N3R4E5] while showcasing a unique blend of musical elements that create a truly captivating listening experience.</t>
  </si>
  <si>
    <t>The musical piece is a powerful and memorable song that showcases a pitch range within [R1A2N3G4E5] [oc0ta1ve2s3], with the [[K01E12Y23]3 k4ey5] providing a distinctive sound. It lasts [T1M213] seconds and has a pronounced rhythm despite not incorporating [I1N2S3T4R5U6M7E8N9T0S1]. The [[T01I12M23E34_45S56I67G78N89A90T01U12R23E34]4 t5im6e 7si8gn9at0ur1e2] is used, with a relaxed [te0mp1o2] conveying [E1M2O3T4I5O6N7]. The song's length is approximately [[N01U12M23_34B45A56R67S78]8 b9ar0s1], making it a well-crafted piece that effectively conveys its emotional message through its use of [ke0y1], pitch range, rhythm, [te0mp1o2], and length.</t>
  </si>
  <si>
    <t>The length of this song is [T1M213] seconds, and despite its brevity, its rhythm is incredibly powerful. The [ti0me1 s2ig3na4tu5re6] in this song is out of the ordinary, adding to its uniqueness and making it stand out from other songs in its genre. Overall, this song's length, rhythm, and [ti0me1 s2ig3na4tu5re6] work together to create a memorable and impactful musical experience.</t>
  </si>
  <si>
    <t>This music's pitch range of [R1A2N3G4E5] [oc0ta1ve2s3] offers a unique and memorable listening experience, while the [[K01E12Y23]3 k4ey5] adds a unique flavor. With a duration of [T1M213] seconds, the track showcases a soothing and peaceful [te0mp1o2]. Notably absent are [I1N2S3T4R5U6M7E8N9T0S1], allowing the unmistakably [G1E2N3R4E5] character of the music to shine through. It bears similarities to [A1R2T3I4S5T6]'s style and spans approximately [[N01U12M23_34B45A56R67S78]8 b9ar0s1] in length.</t>
  </si>
  <si>
    <t>The music's composition in the [[K01E12Y23]3 k4ey5], with a limited pitch range of [R1A2N3G4E5] [oc0ta1ve2s3], allows for a greater emphasis on the nuances of tone and phrasing. By restricting the range of notes available, the composer has created a musical landscape where subtleties in tone and phrasing become more prominent. This can lead to a heightened level of expressiveness in the music and can create a unique and powerful listening experience for the audience. Additionally, the use of a specific [ke0y1] can impart certain emotional qualities to the music, further enhancing its impact on the listener.</t>
  </si>
  <si>
    <t>['K1_1', 'TM1_1', 'R3_0', 'I1_1', 'T1_0', 'B1_1']</t>
  </si>
  <si>
    <t>With its use of the [[K01E12Y23]3 k4ey5], this music conveys a unique and resonant sound, while being [T1M213] seconds long. It captivates listeners with its meditative beat, created by the harmonious blend of [I1N2S3T4R5U6M7E8N9T0S1]. The music swiftly moves at a fast rate, carrying the audience along its rhythmic journey. Its song structure is composed of [[N01U12M23_34B45A56R67S78]8 b9ar0s1], further enhancing the overall experience.</t>
  </si>
  <si>
    <t>The music is enriched by instruments. Instruments are essential components in creating a rich musical experience. From the delicate plucking of a harp to the thunderous boom of a bass drum, each instrument brings its unique sound and character to a composition. Whether it's a solo performance or an orchestral arrangement, instruments provide the depth and complexity that make music so captivating. Without instruments, music would be limited to the human voice and a handful of percussion instruments, resulting in a much simpler and less nuanced sound.</t>
  </si>
  <si>
    <t>['P4_1', 'K1_1', 'TM1_1', 'R3_2', 'I1_1', 'TS1_1', 'T1_2', 'S4_0', 'B1_1']</t>
  </si>
  <si>
    <t>The pitch range of [R1A2N3G4E5] [oc0ta1ve2s3] gives this music a distinctive character that emphasizes its emotional depth. Additionally, the use of [[K01E12Y23]3 k4ey5] in this song conveys a unique and resonant sound. The music is brought to life through the use of [I1N2S3T4R5U6M7E8N9T0S1] and has a runtime of [T1M213] seconds. The [te0mp1o2] of the song is moderate and enjoyable, with a [ti0me1 s2ig3na4tu5re6 o7f 8[T91I02M13E24_35S46I57G68N79A80T91U02R13E24]3]. Despite having [[N01U12M23_34B45A56R67S78]8 b9ar0s1], this music is not easily recognizable as belonging to any specific genre.</t>
  </si>
  <si>
    <t>['P4_1', 'TM1_1', 'R3_1', 'TS1_o', 'T1_1']</t>
  </si>
  <si>
    <t>The pitch range of [R1A2N3G4E5] [oc0ta1ve2s3] adds a distinctive character to the music, emphasizing its emotional depth, while the song's length is [T1M213] seconds. With a very powerful and driving beat, this song breaks away from the ordinary by using a less common [ti0me1 s2ig3na4tu5re6 o7f 8[T91I02M13E24_35S46I57G68N79A80T91U02R13E24]3]. Additionally, it is performed at a leisurely pace, creating a unique and captivating listening experience.</t>
  </si>
  <si>
    <t>['P4_1', 'K1_1', 'TM1_1', 'R3_1', 'TS1_o', 'T1_2', 'EM1_1', 'B1_1']</t>
  </si>
  <si>
    <t>The compact pitch range of [R1A2N3G4E5] [oc0ta1ve2s3] used in this music creates a focused and impactful musical performance. Adding to the impact is the use of the [[K01E12Y23]3 k4ey5], which provides a powerful and memorable sound. Despite the song's short duration of [T1M213] seconds, the [te0mp1o2] is very rapid, and the [ti0me1 s2ig3na4tu5re6] employed is not typical, being [T1I2M3E4_5S6I7G8N9A0T1U2R3E4]. The music is played at a medium pace, and is characterized by [E1M2O3T4I5O6N7]. Overall, the piece covers [[N01U12M23_34B45A56R67S78]8 b9ar0s1], making for a dynamic and expressive musical experience.</t>
  </si>
  <si>
    <t>['T1_2', 'TM1_1', 'TS1_1']</t>
  </si>
  <si>
    <t>The music being played is at a medium pace and lasts for [T1M213] seconds. It features a [ti0me1 s2ig3na4tu5re6 o7f 8[T91I02M13E24_35S46I57G68N79A80T91U02R13E24]3], which helps to define its rhythmic structure and guide the musicians as they perform. Whether listening to the piece or playing along, understanding the [te0mp1o2] and [ti0me1 s2ig3na4tu5re6] can enhance one's appreciation and enjoyment of the music.</t>
  </si>
  <si>
    <t>The musical piece showcases a pitch range within [R1A2N3G4E5] [oc0ta1ve2s3], resulting in a captivating and memorable experience due to its choice of [[K01E12Y23]3 k4ey5]. The rhythm in this song is very harmonious, utilizing an uncommon [ti0me1 s2ig3na4tu5re6 o7f 8[T91I02M13E24_35S46I57G68N79A80T91U02R13E24]3]. In addition, this song does not feature any [I1N2S3T4R5U6M7E8N9T0S1], and it has a duration of [[N01U12M23_34B45A56R67S78]8 b9ar0s1].</t>
  </si>
  <si>
    <t>The music can be described as [E1M2O3T4I5O6N7] and its structure is defined by the [ti0me1 s2ig3na4tu5re6 o7f 8[T91I02M13E24_35S46I57G68N79A80T91U02R13E24]3]. The emotional quality of the music and the [ti0me1 s2ig3na4tu5re6] that governs its rhythm work together to create a unique auditory experience. The [ti0me1 s2ig3na4tu5re6], which specifies the number of beats in each measure and the type of note that receives one beat, sets the pace and provides the underlying framework for the music. Meanwhile, the emotional qualities of the music, such as its mood, tone, and atmosphere, shape the listener's perception and emotional response to the music. Together, the [ti0me1 s2ig3na4tu5re6] and emotional quality of the music create a rich and complex listening experience.</t>
  </si>
  <si>
    <t>['K1_1', 'B1_1', 'R3_2', 'TS1_1']</t>
  </si>
  <si>
    <t>The song is composed in the [[K01E12Y23]3 k4ey5] and consists of approximately [[N01U12M23_34B45A56R67S78]8 b9ar0s1]. It features a consistent and moderate beat, with the [[T01I12M23E34_45S56I67G78N89A90T01U12R23E34]4 t5im6e 7si8gn9at0ur1e2] being used throughout the music.</t>
  </si>
  <si>
    <t>The choice of [[K01E12Y23]3 k4ey5] in this music creates a captivating and memorable experience, coupled with its fast-paced [te0mp1o2]. Additionally, the song's duration of [T1M213] seconds further adds to its dynamic and energetic nature, leaving a lasting impression on the listener.</t>
  </si>
  <si>
    <t>['P4_1', 'K1_1', 'TM1_1', 'R3_2', 'T1_2', 'S4_1']</t>
  </si>
  <si>
    <t>This quintessential example of the [G1E2N3R4E5] sound has a pitch range within [R1A2N3G4E5] [oc0ta1ve2s3] and uses the [[K01E12Y23]3 k4ey5] to create a rich and dynamic sonic palette. The song has a duration of [T1M213] seconds and features a balanced beat with a [te0mp1o2] that is just right.</t>
  </si>
  <si>
    <t>This song, rooted in the conventions of [G1E2N3R4E5] music, has a very smooth and relaxing beat.</t>
  </si>
  <si>
    <t>['TM1_1', 'R3_2', 'TS1_1']</t>
  </si>
  <si>
    <t>This song plays for TM1 seconds and has a moderate beat. The music follows a TIME_SIGNATURE meter, giving it a consistent rhythmic feel.</t>
  </si>
  <si>
    <t>The music's limited pitch range of [R1A2N3G4E5] [oc0ta1ve2s3] allows for a greater emphasis on the nuances of tone and phrasing, while the choice of [[K01E12Y23]3 k4ey5] results in a captivating and memorable experience. With a playtime of [T1M213] seconds, the song establishes a very smooth and relaxing beat. Notably absent in this composition are [I1N2S3T4R5U6M7E8N9T0S1], enhancing its unique character. Set in [T1I2M3E4_5S6I7G8N9A0T1U2R3E4] meter and with a moderate [te0mp1o2], the song embodies the characteristics of [G1E2N3R4E5] style.</t>
  </si>
  <si>
    <t>The music project has a special emotional quality that is conveyed through the use of the [[K01E12Y23]3 k4ey5]. The duration of the song is [T1M213] seconds. In an unconventional move, this song has opted not to incorporate [I1N2S3T4R5U6M7E8N9T0S1]. Despite the absence of traditional musical elements, the emotional impact of the music remains a prominent feature of the project.</t>
  </si>
  <si>
    <t>This music's pitch range of [R1A2N3G4E5] [oc0ta1ve2s3] offers a unique and memorable listening experience, played at a leisurely pace and featuring a [T1I2M3E4_5S6I7G8N9A0T1U2R3E4] meter.</t>
  </si>
  <si>
    <t>['K1_1', 'TM1_1', 'R3_2', 'TS1_o', 'T1_2', 'B1_1']</t>
  </si>
  <si>
    <t>The use of the [[K01E12Y23]3 k4ey5] in this music creates a rich and dynamic sonic palette, complemented by the comfortably moderate rhythm. The song's duration is [T1M213] seconds and employs a non-standard [ti0me1 s2ig3na4tu5re6 o7f 8[T91I02M13E24_35S46I57G68N79A80T91U02R13E24]3]. With a moderate [te0mp1o2], the song follows a structure of [[N01U12M23_34B45A56R67S78]8 b9ar0s1]. Overall, these elements combine to make a unique and engaging musical experience.</t>
  </si>
  <si>
    <t>['P4_1', 'K1_1', 'TM1_1', 'R3_0', 'TS1_1', 'T1_2']</t>
  </si>
  <si>
    <t>The use of a compact pitch range spanning [R1A2N3G4E5] [oc0ta1ve2s3] creates a focused and impactful musical performance in this song, which is composed in the [ke0y1] of [K1E2Y3]. The music conveys a unique and resonant sound, and its serene rhythm contributes to its overall mood. With a duration of [T1M213] seconds and a [ti0me1 s2ig3na4tu5re6 o7f 8[T91I02M13E24_35S46I57G68N79A80T91U02R13E24]3], the song is performed at a moderate pace, allowing listeners to fully appreciate its melodic and harmonic elements.</t>
  </si>
  <si>
    <t>The [R1A2N3G4E5]-[oc0ta1ve2] compact pitch range of this [T1M213]-second-long music produces a focused and impactful performance, which is further enhanced by the powerful and memorable sound of the [[K01E12Y23]3 k4ey5]. Despite not using any [I1N2S3T4R5U6M7E8N9T0S1] in its composition, the beat of this song is incredibly energetic, which is further amplified by its unconventional [T1I2M3E4_5S6I7G8N9A0T1U2R3E4]. The song's moderate [te0mp1o2] also adds to its unique character, making it stand out as a non-typical representation of the classic [G1E2N3R4E5] sound.</t>
  </si>
  <si>
    <t>The song's playtime is [T1M213] seconds and its beat is very tranquilizing.</t>
  </si>
  <si>
    <t>The music of this song is a quintessential example of the [G1E2N3R4E5] genre and has a very comfortable beat that makes it enjoyable to listen to.</t>
  </si>
  <si>
    <t>This song has a medium [te0mp1o2] and a duration of [T1M213] seconds.</t>
  </si>
  <si>
    <t xml:space="preserve">
The choice of [ke0y1] in this music is responsible for creating a captivating and memorable experience.</t>
  </si>
  <si>
    <t>This song is [T1M213] seconds long and features an unconventional [ti0me1 s2ig3na4tu5re6], setting it apart from more conventional musical compositions. Despite its non-traditional elements, the song's unique structure and style may appeal to listeners who appreciate experimentation and innovation in music. Whether enjoyed for its technical complexity or its artistic originality, this song offers a distinctive listening experience that challenges and expands upon traditional musical conventions.</t>
  </si>
  <si>
    <t>['P4_1', 'K1_1', 'TM1_1', 'R3_1', 'TS1_o', 'EM1_1', 'B1_1']</t>
  </si>
  <si>
    <t>The music composed in the [[K01E12Y23]3 k4ey5] has a distinctive character emphasized by the pitch range of [R1A2N3G4E5] [oc0ta1ve2s3], which adds to its emotional depth. Despite being [T1M213] seconds long, the upbeat [te0mp1o2] of this song is sure to get your toes tapping. Additionally, the [ti0me1 s2ig3na4tu5re6] in this song deviates from the norm, as indicated by [T1I2M3E4_5S6I7G8N9A0T1U2R3E4]. Throughout the song's [[N01U12M23_34B45A56R67S78]8 b9ar0s1], the music conveys a powerful sense of [E1M2O3T4I5O6N7].</t>
  </si>
  <si>
    <t>['P4_1', 'K1_1', 'TM1_1', 'R3_1', 'I1_1', 'TS1_o', 'T1_1', 'S4_0', 'B1_1']</t>
  </si>
  <si>
    <t>The music in this song is characterized by a unique combination of elements that contribute to its emotional depth and distinctive atmosphere. One such element is the pitch range, which spans [R1A2N3G4E5] [oc0ta1ve2s3] and adds a distinct character to the music. Additionally, the song's use of [[K01E12Y23]3 k4ey5] contributes to its overall ambiance. The song has a playtime of [T1M213] seconds and is driven by an exceptionally energetic beat, featuring [I1N2S3T4R5U6M7E8N9T0S1]. The [ti0me1 s2ig3na4tu5re6] used in this song is unconventional, adding to its distinctiveness. Despite this, the song is performed at a leisurely pace, showcasing the music's emotional depth and unique sound. The music in this song is not typical of the classic [G1E2N3R4E5] sound, and the song's [[N01U12M23_34B45A56R67S78]8 b9ar0s1] in total further contribute to its unconventional style.</t>
  </si>
  <si>
    <t>This music's choice of [[K01E12Y23]3 k4ey5] results in a captivating and memorable experience.</t>
  </si>
  <si>
    <t>The use of a specific pitch range of [R1A2N3G4E5] [oc0ta1ve2s3] creates a cohesive and unified sound throughout the musical piece, while its utilization of [[K01E12Y23]3 k4ey5] conveys a unique and resonant sound. With a duration of [T1M213] seconds, the song's calming and soothing beat is accompanied by the absence of [I1N2S3T4R5U6M7E8N9T0S1]. Following a [T1I2M3E4_5S6I7G8N9A0T1U2R3E4] meter, the leisurely-paced performance of this music defies the firm roots of the [G1E2N3R4E5] genre.</t>
  </si>
  <si>
    <t>['TM1_1', 'R3_2', 'TS1_o', 'I1_0', 'T1_1', 'B1_1']</t>
  </si>
  <si>
    <t>The track lasts for [T1M213] seconds and features an unusual [ti0me1 s2ig3na4tu5re6]. The rhythm of this song is not too fast or too slow. You won't find any [I1N2S3T4R5U6M7E8N9T0S1] in this music, which has a relaxed [te0mp1o2]. In total, [[N01U12M23_34B45A56R67S78]8 b9ar0s1] make up this song.</t>
  </si>
  <si>
    <t>The [[K01E12Y23]3 k4ey5] in this [T1M213]-second song provides a powerful and memorable sound, which is brought to life through the use of [I1N2S3T4R5U6M7E8N9T0S1].</t>
  </si>
  <si>
    <t>['P4_1', 'K1_1', 'TM1_1', 'R3_2', 'S4_0']</t>
  </si>
  <si>
    <t>The use of a specific pitch range of [R1A2N3G4E5] [oc0ta1ve2s3] creates a cohesive and unified sound throughout the musical piece, which, together with its use of [[K01E12Y23]3 k4ey5], conveys a unique and resonant sound. The relaxed and moderate rhythm of this [T1M213]-second-long song is not reflective of the usual musical conventions of [G1E2N3R4E5] style. Nonetheless, the cohesive and unified sound resulting from the pitch range creates a distinct and memorable musical experience.</t>
  </si>
  <si>
    <t>['K1_1', 'R3_2', 'TS1_1', 'T1_1', 'EM1_1', 'B1_1']</t>
  </si>
  <si>
    <t>The music in this song is characterized by its rich and dynamic sonic palette, which is created through the use of the [[K01E12Y23]3 k4ey5]. The moderate beat is easy to follow, and the music is based on a [[T01I12M23E34_45S56I67G78N89A90T01U12R23E34]4 t5im6e 7si8gn9at0ur1e2], giving it a distinct rhythmic structure. Played at a leisurely pace, the song has a [E1M2O3T4I5O6N7] feeling that is conveyed through its carefully crafted musical elements. The song is divided into [[N01U12M23_34B45A56R67S78]8 b9ar0s1], each of which contributes to the overall flow and emotional impact of the music.</t>
  </si>
  <si>
    <t>This music offers a diverse and dynamic listening experience, with a pitch range spanning [R1A2N3G4E5] [oc0ta1ve2s3] and a captivating choice of [[K01E12Y23]3 k4ey5]. The track is [T1M213] seconds long and features a beat that is very calming and soothing. [I1N2S3T4R5U6M7E8N9T0S1] play an important role in creating the overall sound, while the song's unconventional [[T01I12M23E34_45S56I67G78N89A90T01U12R23E34]4 t5im6e 7si8gn9at0ur1e2] adds to its uniqueness. The music is of moderate [te0mp1o2] and evokes a [E1M2O3T4I5O6N7] emotion in the listener.</t>
  </si>
  <si>
    <t>['P4_1', 'K1_1', 'TM1_1', 'I1_1', 'TS1_1', 'T1_2', 'EM1_1', 'B1_1']</t>
  </si>
  <si>
    <t>The use of a specific pitch range of [R1A2N3G4E5] [oc0ta1ve2s3] creates a cohesive and unified sound throughout the [[N01U12M23_34B45A56R67S78]8 b9ar0s1] of this musical piece, which is played in [T1I2M3E4_5S6I7G8N9A0T1U2R3E4] and at a moderate [te0mp1o2]. With its use of [[K01E12Y23]3 k4ey5], this music conveys a unique and resonant sound that is filled with [E1M2O3T4I5O6N7]. The performance employs [I1N2S3T4R5U6M7E8N9T0S1], and it has a runtime of [T1M213] seconds, allowing the listener to fully immerse themselves in the emotional depth of the music.</t>
  </si>
  <si>
    <t>The use of a specific pitch range of [R1A2N3G4E5] [oc0ta1ve2s3] creates a cohesive and unified sound throughout the musical piece, while the choice of [[K01E12Y23]3 k4ey5] adds to its rich and dynamic sonic palette. With a length of [T1M213] seconds, this song's [te0mp1o2] is deliberately slow and relaxing. Furthermore, its arrangement intentionally omits the use of [I1N2S3T4R5U6M7E8N9T0S1], and it follows a [[T01I12M23E34_45S56I67G78N89A90T01U12R23E34]4 t5im6e 7si8gn9at0ur1e2]. Despite its rapid [te0mp1o2], this music diverges from the typical sound associated with [G1E2N3R4E5].</t>
  </si>
  <si>
    <t>The use of a specific pitch range of [R1A2N3G4E5] [oc0ta1ve2s3] creates a cohesive and unified sound throughout the musical piece, complemented by its use of [[K01E12Y23]3 k4ey5], conveying a unique and resonant sound. The track lasts for [T1M213] seconds, featuring a serene rhythm and enhanced by the addition of [I1N2S3T4R5U6M7E8N9T0S1] to the composition. With a [ti0me1 s2ig3na4tu5re6 o7f 8[T91I02M13E24_35S46I57G68N79A80T91U02R13E24]3], the music maintains a moderate speed while evoking [E1M2O3T4I5O6N7] in nature.</t>
  </si>
  <si>
    <t>['P4_1', 'TM1_1', 'R3_1', 'S4_1']</t>
  </si>
  <si>
    <t>The use of a specific pitch range of [R1A2N3G4E5] [oc0ta1ve2s3] creates a cohesive and unified sound throughout this [T1M213]-second-long [G1E2N3R4E5]-style musical piece, which is set at a very upbeat [te0mp1o2]. The music is steeped in the traditions of [G1E2N3R4E5] style, and the chosen pitch range helps to create a sense of continuity and coherence, contributing to the overall unity of the composition.</t>
  </si>
  <si>
    <t>The track is [T1M213] seconds long and has a very lulling beat.</t>
  </si>
  <si>
    <t>The music has a quick [te0mp1o2] and follows a [T1I2M3E4_5S6I7G8N9A0T1U2R3E4] meter. The quick [te0mp1o2] sets a fast pace for the piece, while the [T1I2M3E4_5S6I7G8N9A0T1U2R3E4] meter provides a rhythmic structure for the music to follow. Together, these elements create a sense of energy and drive in the music, encouraging listeners to tap their feet and move to the beat. Whether it's a lively dance tune or an upbeat pop song, the combination of a quick [te0mp1o2] and [T1I2M3E4_5S6I7G8N9A0T1U2R3E4] meter can make for an exciting and engaging listening experience.</t>
  </si>
  <si>
    <t>This music's pitch range of [R1A2N3G4E5] [oc0ta1ve2s3] offers a unique and memorable listening experience, while its use of [[K01E12Y23]3 k4ey5] creates a distinct atmosphere. Running for [T1M213] seconds, the song maintains a [te0mp1o2] in the middle range and intentionally excludes [I1N2S3T4R5U6M7E8N9T0S1]. With a [ti0me1 s2ig3na4tu5re6 o7f 8[T91I02M13E24_35S46I57G68N79A80T91U02R13E24]3], the music is played at a leisurely pace, embodying a quintessential example of the [G1E2N3R4E5] sound.</t>
  </si>
  <si>
    <t>['T1_0', 'EM1_1', 'I1_1']</t>
  </si>
  <si>
    <t>The brisk [te0mp1o2] of this music is accompanied by a distinct emotion, which is characterized by [E1M2O3T4I5O6N7]. The sound of the music is achieved through the use of [I1N2S3T4R5U6M7E8N9T0S1]. Together, these elements create a unique musical experience that is both lively and expressive. Whether you're listening to it for the first time or have been a fan for years, the energy and emotion of this music are sure to leave a lasting impression.</t>
  </si>
  <si>
    <t>['K1_1', 'R3_0', 'I1_1', 'T1_1', 'B1_1']</t>
  </si>
  <si>
    <t>The [[K01E12Y23]3 k4ey5] adds a unique flavor to this music, with a very peaceful beat accompanied by [I1N2S3T4R5U6M7E8N9T0S1] that enhance the musical composition. This low-[te0mp1o2] song spans [[N01U12M23_34B45A56R67S78]8 b9ar0s1] throughout its entirety.</t>
  </si>
  <si>
    <t>The music is a prime example of [G1E2N3R4E5] style. This genre is characterized by [SPECIFIC TRAITS], such as [EXAMPLES OF SPECIFIC TRAITS]. Additionally, the [G1E2N3R4E5] style has had a significant influence on [RELATED ARTISTS/GENRES/INDUSTRY TRENDS], and continues to be popular among [TARGET AUDIENCE/COMMUNITY]. Overall, the music showcases the unique characteristics and contributions of [G1E2N3R4E5] to the broader music landscape.</t>
  </si>
  <si>
    <t>The song embodies the characteristics of [G1E2N3R4E5] style with a slow [te0mp1o2]. Its pitch range is within [R1A2N3G4E5] [oc0ta1ve2s3], and [[K01E12Y23]3 k4ey5] gives this music a special emotional quality. The song's running time is [T1M213] seconds, and the beat in this song is very energetic. [I1N2S3T4R5U6M7E8N9T0S1] are utilized in the musical performance, while [T1I2M3E4_5S6I7G8N9A0T1U2R3E4] is the meter of the music.</t>
  </si>
  <si>
    <t>['I4_1', 'P4_1']</t>
  </si>
  <si>
    <t>The signature sound of the melody track is created by [I1N2S3T4R5U6M7E8N9T0], which offers a diverse and dynamic listening experience with a pitch range spanning [R1A2N3G4E5] [oc0ta1ve2s3].</t>
  </si>
  <si>
    <t>Each bar contains a specific number of beats, which is determined by the [ti0me1 s2ig3na4tu5re6] of the song. The length of the song can also be calculated by multiplying the number of bars by the duration of each bar. Overall, the structure of a song is often defined by the number of bars and the arrangement of those bars within the song's sections.</t>
  </si>
  <si>
    <t>['I4_1', 'K1_1', 'R3_2']</t>
  </si>
  <si>
    <t>The [I1N2S3T4R5U6M7E8N9T0] plays the main melody in this track, while the use of the [[K01E12Y23]3 k4ey5] adds a unique flavor to the music. Additionally, the rhythm of the song is balanced, as it is neither too fast nor too slow. Together, these elements create a cohesive and enjoyable listening experience for the audience.</t>
  </si>
  <si>
    <t>The music expresses [E1M2O3T4I5O6N7] with a soothing beat and an unconventional [ti0me1 s2ig3na4tu5re6].</t>
  </si>
  <si>
    <t>['P4_1', 'T1_0', 'R3_2', 'S4_0']</t>
  </si>
  <si>
    <t>The music in this song features a pitch range of [R1A2N3G4E5] [oc0ta1ve2s3] and has a speedy [te0mp1o2], while also maintaining a balanced rhythm. Despite these qualities, the song does not conform to the quintessential style of [G1E2N3R4E5].</t>
  </si>
  <si>
    <t>The choice of [[K01E12Y23]3 k4ey5] in this music creates a captivating and memorable experience. The song consists of [[N01U12M23_34B45A56R67S78]8 b9ar0s1], and the duration of the track is [T1M213] seconds. Together, these elements contribute to the overall structure and feel of the piece, with the [ke0y1] selection influencing the mood and emotional impact of the music, the number of bars providing a sense of structure and progression, and the duration of the track allowing for a complete exploration of the musical ideas contained within.</t>
  </si>
  <si>
    <t>['P4_1', 'TM1_1', 'R3_1', 'I1_0', 'T1_2']</t>
  </si>
  <si>
    <t>This song offers a diverse and dynamic listening experience with a pitch range spanning [R1A2N3G4E5] [oc0ta1ve2s3]. It has a running time of [T1M213] seconds and a fast-paced [te0mp1o2], yet the composition does not involve the use of [I1N2S3T4R5U6M7E8N9T0S1]. Despite the quick [te0mp1o2], the song's overall [te0mp1o2] is moderate.</t>
  </si>
  <si>
    <t>This song has a fast-paced rhythm that is very easy on the ears.</t>
  </si>
  <si>
    <t>['P4_1', 'TM1_1', 'R3_0', 'TS1_o', 'I1_1', 'T1_0', 'S4_0']</t>
  </si>
  <si>
    <t>The musical performance of this song is both focused and impactful, thanks to its compact pitch range of [R1A2N3G4E5] [oc0ta1ve2s3]. The song has a playtime of [T1M213] seconds and features a tranquil and peaceful rhythm, along with an unconventional [ti0me1 s2ig3na4tu5re6 o7f 8[T91I02M13E24_35S46I57G68N79A80T91U02R13E24]3]. [I1N2S3T4R5U6M7E8N9T0S1] are utilized in the performance, contributing to its unique sound. Despite its fast [te0mp1o2], the song deviates from the typical sound of [G1E2N3R4E5], making it an interesting and distinctive piece.</t>
  </si>
  <si>
    <t>The musical piece in question showcases a pitch range within [R1A2N3G4E5] [oc0ta1ve2s3], with the choice of [[K01E12Y23]3 k4ey5] resulting in a captivating and memorable experience for listeners. The music itself is inherently [E1M2O3T4I5O6N7] in nature, eliciting a specific emotional response from those who hear it. Additionally, the [ti0me1 s2ig3na4tu5re6] of the song is not commonly used, adding to its uniqueness and distinctiveness within the genre. Overall, this musical piece offers a compelling and singular experience that sets it apart from other works in the same category.</t>
  </si>
  <si>
    <t>['P4_1', 'TS1_1', 'I1_0', 'T1_2', 'B1_1']</t>
  </si>
  <si>
    <t>The pitch range of [R1A2N3G4E5] [oc0ta1ve2s3] contributes to the distinctive character of the music, emphasizing its emotional depth. This is complemented by the [T1I2M3E4_5S6I7G8N9A0T1U2R3E4] meter of the piece, which sets the rhythmic framework for the music. Interestingly, you won't hear any [I1N2S3T4R5U6M7E8N9T0S1] in this particular song, but it still manages to captivate its audience with its moderate [te0mp1o2] and [[N01U12M23_34B45A56R67S78]8 b9ar0s1] of musical content. Overall, these elements combine to create a unique and compelling musical experience.</t>
  </si>
  <si>
    <t>The song's beat is fast-paced and it is composed in the [[K01E12Y23]3 k4ey5], evoking a [E1M2O3T4I5O6N7] feeling. This track lasts [T1M213] seconds, providing an energetic and emotive musical experience.</t>
  </si>
  <si>
    <t>['P4_1', 'K1_1', 'TM1_1', 'I1_1', 'T1_2']</t>
  </si>
  <si>
    <t>This music offers a diverse and dynamic listening experience with a pitch range spanning [R1A2N3G4E5] [oc0ta1ve2s3]. It creates a distinct atmosphere with its use of [[K01E12Y23]3 k4ey5]. The song runs for [T1M213] seconds and features [I1N2S3T4R5U6M7E8N9T0S1]. The music is of moderate [te0mp1o2], which further enhances the overall listening experience.</t>
  </si>
  <si>
    <t>['P4_1', 'R3_0', 'I1_0', 'I4_0', 'B1_1']</t>
  </si>
  <si>
    <t>The musical piece showcases a pitch range within [R1A2N3G4E5] [oc0ta1ve2s3] and features a soothing and peaceful [te0mp1o2]. The song's composition doesn't involve the use of [I1N2S3T4R5U6M7E8N9T0S1], as [I1N2S3T4R5U6M7E8N9T0] is not the primary instrument used to create the melody in this track. With a length of [[N01U12M23_34B45A56R67S78]8 b9ar0s1], this song offers a unique listening experience that highlights the pitch range and calming [te0mp1o2].</t>
  </si>
  <si>
    <t>The [ti0me1 s2ig3na4tu5re6] chosen for this song is not common, and the music does not follow the usual patterns of the [G1E2N3R4E5] sound. The composition should feature [I1N2S3T4R5U6M7E8N9T0S1] to create a unique and distinct sound that stands out from other songs in the genre. The unconventional [ti0me1 s2ig3na4tu5re6] adds an interesting element to the music, which may appeal to listeners looking for something different. Despite not conforming to the typical sound of the genre, this music has the potential to capture attention and resonate with those who appreciate innovation and creativity.</t>
  </si>
  <si>
    <t>The compact pitch range of [R1A2N3G4E5] [oc0ta1ve2s3] results in a focused and impactful musical performance, conveying a unique and resonant sound through its use of [[K01E12Y23]3 k4ey5]. This track has a runtime of [T1M213] seconds, with a smooth and relaxing beat that is played at a balanced pace. Despite the absence of [I1N2S3T4R5U6M7E8N9T0S1], the music is characterized by the [[T01I12M23E34_45S56I67G78N89A90T01U12R23E34]4 t5im6e 7si8gn9at0ur1e2] and radiates a strong sense of [E1M2O3T4I5O6N7]. Overall, this song creates a powerful and immersive musical experience that showcases the creativity and skill of its composer.</t>
  </si>
  <si>
    <t>The beat of this song is moderate and easy to follow, despite its unconventional [ti0me1 s2ig3na4tu5re6]. The [ti0me1 s2ig3na4tu5re6] of the song sets it apart from typical songs and adds an interesting dimension to the music. However, even with the unconventional [ti0me1 s2ig3na4tu5re6], the song's beat remains moderate, making it accessible and enjoyable for listeners. Overall, this combination of an unconventional [ti0me1 s2ig3na4tu5re6] with a moderate beat creates a unique and compelling musical experience.</t>
  </si>
  <si>
    <t>The music's limited pitch range of [R1A2N3G4E5] [oc0ta1ve2s3] allows for a greater emphasis on the nuances of tone and phrasing, while the use of the [[K01E12Y23]3 k4ey5] creates a powerful and memorable sound. This song, which plays for [T1M213] seconds, features a smooth and steady rhythm and employs [I1N2S3T4R5U6M7E8N9T0S1] for the musical performance. An unusual [ti0me1 s2ig3na4tu5re6], [T1I2M3E4_5S6I7G8N9A0T1U2R3E4], adds further interest to the song. With its slow [te0mp1o2] and [E1M2O3T4I5O6N7]-filled melodies, this music evokes a strong emotional response in listeners, making it a truly captivating experience.</t>
  </si>
  <si>
    <t>['K1_1', 'TM1_1', 'R3_1', 'I1_1']</t>
  </si>
  <si>
    <t>The use of the [[K01E12Y23]3 k4ey5] in this music creates a distinct atmosphere that is complemented by the song's intense [te0mp1o2]. With a length of [T1M213] seconds, the music is given its sound through the use of [I1N2S3T4R5U6M7E8N9T0S1].</t>
  </si>
  <si>
    <t>The track has a duration of [T1M213] seconds and its pitch range is within [R1A2N3G4E5] [oc0ta1ve2s3]. [T1I2M3E4_5S6I7G8N9A0T1U2R3E4] is the [ti0me1 s2ig3na4tu5re6] of the music, and [I1N2S3T4R5U6M7E8N9T0S1] play an important role in the music. The song's beat is fast-paced, and this song is divided into [[N01U12M23_34B45A56R67S78]8 b9ar0s1].</t>
  </si>
  <si>
    <t>The length of the track is [T1M213] seconds, and this song employs a non-standard [ti0me1 s2ig3na4tu5re6]. Despite deviating from the conventional [ti0me1 s2ig3na4tu5re6]s commonly used in music, the track manages to maintain its musicality and rhythm, showcasing the creative talent of its composer. The unique [ti0me1 s2ig3na4tu5re6] adds an interesting layer to the song, keeping the listener engaged and intrigued throughout. Overall, the track's length and unconventional [ti0me1 s2ig3na4tu5re6] contribute to its distinctive sound and make it stand out from other songs in its genre.</t>
  </si>
  <si>
    <t>['P4_1', 'K1_1', 'TM1_1', 'T1_1', 'EM1_1']</t>
  </si>
  <si>
    <t>With a pitch range spanning [R1A2N3G4E5] [oc0ta1ve2s3], this [[K01E12Y23]3 k4ey5] music offers a diverse and dynamic listening experience, providing a powerful and memorable sound. Lasting [T1M213] seconds, the song's slow rhythm enhances its [E1M2O3T4I5O6N7]-defined composition.</t>
  </si>
  <si>
    <t>['P4_1', 'T1_2', 'S4_0', 'I1_0']</t>
  </si>
  <si>
    <t>The song's pitch range is within [R1A2N3G4E5] [oc0ta1ve2s3], and it has a balanced beat. Although it is not a quintessential example of [G1E2N3R4E5] style, it still maintains a unique sound. One notable characteristic of this song is the absence of [I1N2S3T4R5U6M7E8N9T0S1], which sets it apart from typical compositions in this genre.</t>
  </si>
  <si>
    <t>The [te0mp1o2] of this song is moderate and enjoyable, but the arrangement has omitted the use of [I1N2S3T4R5U6M7E8N9T0S1]. Despite the absence of those instruments, the song still manages to maintain its pleasant and enjoyable quality. The arrangement showcases the beauty of simplicity and proves that sometimes, less is more. The moderate [te0mp1o2] also adds to the overall appeal of the song, making it easy to listen to and appreciate.</t>
  </si>
  <si>
    <t>The musical piece is a captivating work that showcases a pitch range spanning [R1A2N3G4E5] [oc0ta1ve2s3] and employs the [[K01E12Y23]3 k4ey5] to create a rich and dynamic sonic palette. The deliberate exclusion of certain instruments adds to the unique character of the piece, which plays for [T1M213] seconds at a moderate rate. Overall, the music offers a compelling listening experience that combines a wide pitch range, creative use of [ke0y1], intentional instrument selection, and a well-chosen [te0mp1o2].</t>
  </si>
  <si>
    <t>['P4_1', 'T1_0', 'R3_1', 'I1_1']</t>
  </si>
  <si>
    <t>The music is brought to life through the use of [I1N2S3T4R5U6M7E8N9T0S1], and its pitch range of [R1A2N3G4E5] [oc0ta1ve2s3] adds a distinctive character, emphasizing its emotional depth. This music moves swiftly with a very powerful and driving beat, creating an overall energetic and dynamic atmosphere.</t>
  </si>
  <si>
    <t>This music offers a unique and memorable listening experience with its pitch range of [R1A2N3G4E5] [oc0ta1ve2s3]. It conveys a unique and resonant sound through its use of the [[K01E12Y23]3 k4ey5]. Running for [T1M213] seconds, the song maintains a fast-paced [te0mp1o2]. The music is brought to life by the skillful use of [I1N2S3T4R5U6M7E8N9T0S1]. With a [T1I2M3E4_5S6I7G8N9A0T1U2R3E4] meter, the song unfolds at a slow rate, evoking a sense of [E1M2O3T4I5O6N7]. Its composition consists of [[N01U12M23_34B45A56R67S78]8 b9ar0s1], creating a captivating musical journey.</t>
  </si>
  <si>
    <t>The music's limited pitch range of [R1A2N3G4E5] [oc0ta1ve2s3] allows for a greater emphasis on the nuances of tone and phrasing, while the [[K01E12Y23]3 k4ey5] in this music provides a powerful and memorable sound. With a duration of [T1M213] seconds, the song maintains a smooth and steady rhythm, devoid of any featured instruments. Its non-standard [[T01I12M23E34_45S56I67G78N89A90T01U12R23E34]4 t5im6e 7si8gn9at0ur1e2] contributes to its high-[te0mp1o2] nature. Unmistakably [G1E2N3R4E5] in style, the song is composed of approximately [[N01U12M23_34B45A56R67S78]8 b9ar0s1].</t>
  </si>
  <si>
    <t>The music's limited pitch range of [R1A2N3G4E5] [oc0ta1ve2s3] allows for a greater emphasis on the nuances of tone and phrasing, while its use of the [[K01E12Y23]3 k4ey5] creates a rich and dynamic sonic palette. Running for [T1M213] seconds, this track showcases a pronounced rhythm and is based on a [[T01I12M23E34_45S56I67G78N89A90T01U12R23E34]4 t5im6e 7si8gn9at0ur1e2]. [I1N2S3T4R5U6M7E8N9T0S1] play an important role in the music, contributing to its overall sound. Despite these elements, the song does not possess the defining characteristics of [G1E2N3R4E5] style.</t>
  </si>
  <si>
    <t>This music's pitch range of [R1A2N3G4E5] [oc0ta1ve2s3] offers a unique and memorable listening experience, complemented by the powerful and memorable sound in the [[K01E12Y23]3 k4ey5]. With a duration of [T1M213] seconds, the song captivates with its easy-going rhythm and distinct lack of [I1N2S3T4R5U6M7E8N9T0S1]. Breaking away from the norm, the song's [ti0me1 s2ig3na4tu5re6] is out of the ordinary, while maintaining a balanced pace throughout. Evocative of the classic [G1E2N3R4E5] sound, this music consists of [[N01U12M23_34B45A56R67S78]8 b9ar0s1], creating an engaging and immersive musical composition.</t>
  </si>
  <si>
    <t>['T1_0', 'B1_1', 'TS1_1']</t>
  </si>
  <si>
    <t>The song's beat is fast-paced, and it is structured with [[N01U12M23_34B45A56R67S78]8 b9ar0s1] throughout. The music follows a [T1I2M3E4_5S6I7G8N9A0T1U2R3E4] meter, adding to its rhythmic complexity and contributing to its overall feel. Whether dancing to its driving [te0mp1o2] or appreciating its intricate composition, the song's beat and meter give it a unique energy and character.</t>
  </si>
  <si>
    <t>The music's pitch range is limited to [R1A2N3G4E5] [oc0ta1ve2s3], which allows for a greater emphasis on the nuances of tone and phrasing. Additionally, the [te0mp1o2] of this song is very soothing and peaceful, moving at a balanced rate. Despite the limited pitch range, the music is filled with [E1M2O3T4I5O6N7] and progresses over [[N01U12M23_34B45A56R67S78]8 b9ar0s1]. Overall, this creates a nuanced and emotionally engaging musical experience that is both soothing and expressive.</t>
  </si>
  <si>
    <t>This music is a prime representation of the [G1E2N3R4E5] style with a pitch range within [R1A2N3G4E5] [oc0ta1ve2s3] and composed in the [[K01E12Y23]3 k4ey5]. The song's playtime is [T1M213] seconds and has a moderate [te0mp1o2], but you won't hear any [I1N2S3T4R5U6M7E8N9T0S1]. Additionally, the [ti0me1 s2ig3na4tu5re6] of this song is not regular, but it still maintains a moderate speed throughout.</t>
  </si>
  <si>
    <t>This music offers a unique and memorable listening experience with a pitch range of [R1A2N3G4E5] [oc0ta1ve2s3]. It is composed in the [[K01E12Y23]3 k4ey5] and has a length of [T1M213] seconds, with a moderately-paced [te0mp1o2]. The song is around [[N01U12M23_34B45A56R67S78]8 b9ar0s1] in length, providing listeners with a cohesive and well-crafted musical experience.</t>
  </si>
  <si>
    <t>['P4_1', 'K1_1', 'TM1_1', 'I1_1', 'TS1_o', 'T1_2', 'S4_0', 'B1_1']</t>
  </si>
  <si>
    <t>The music in question possesses a unique character attributed to its distinctive pitch range spanning [R1A2N3G4E5] [oc0ta1ve2s3], which emphasizes its emotional depth. The music further benefits from the richness and dynamism provided by its use of the [[K01E12Y23]3 k4ey5], creating a sonic palette that enhances the overall listening experience. With a duration of [T1M213] seconds, this piece of music should feature specific instruments to achieve its intended effect. Its unconventional [ti0me1 s2ig3na4tu5re6 o7f 8[T91I02M13E24_35S46I57G68N79A80T91U02R13E24]3] only adds to its allure, while the moderate [te0mp1o2] complements the overall style, which defies the typical characteristics of the [G1E2N3R4E5] genre. Comprising of [[N01U12M23_34B45A56R67S78]8 b9ar0s1], this music is an engaging masterpiece that showcases its creator's creativity and skill.</t>
  </si>
  <si>
    <t>This song has a total of [[N01U12M23_34B45A56R67S78]8 b9ar0s1]. Interestingly, [I1N2S3T4R5U6M7E8N9T0S1] are notably absent throughout the entire song.</t>
  </si>
  <si>
    <t>This music's pitch range is within [R1A2N3G4E5] [oc0ta1ve2s3], and its use of the [[K01E12Y23]3 k4ey5] creates a rich and dynamic sonic palette. With a length of [T1M213] seconds, this song captivates listeners with its exceptionally energetic beat. Its arrangement intentionally omits the use of [I1N2S3T4R5U6M7E8N9T0S1], resulting in a unique sound. Set in [T1I2M3E4_5S6I7G8N9A0T1U2R3E4] and characterized by a moderate [te0mp1o2], the music is imbued with [E1M2O3T4I5O6N7].</t>
  </si>
  <si>
    <t>The compact pitch range of [R1A2N3G4E5] [oc0ta1ve2s3] results in a focused and impactful musical performance, while the [[K01E12Y23]3 k4ey5] gives this music a special emotional quality. Lasting [T1M213] seconds, the song's forceful beat drives its energy. Opting not to incorporate [I1N2S3T4R5U6M7E8N9T0S1], the music follows a [T1I2M3E4_5S6I7G8N9A0T1U2R3E4] meter and is played at a leisurely pace, defining its style with [G1E2N3R4E5] influences.</t>
  </si>
  <si>
    <t>The music is played slowly.</t>
  </si>
  <si>
    <t>['I4_0', 'P4_1', 'TM1_1']</t>
  </si>
  <si>
    <t>In this track, the melody is not created using [I1N2S3T4R5U6M7E8N9T0]. The musical piece features a pitch range that spans [R1A2N3G4E5] [oc0ta1ve2s3], and has a duration of [T1M213] seconds.</t>
  </si>
  <si>
    <t>['TM1_1', 'EM1_1', 'B1_1', 'R3_2']</t>
  </si>
  <si>
    <t>This song has a running time of [T1M213] seconds and consists of [[N01U12M23_34B45A56R67S78]8 b9ar0s1]. Its music radiates [E1M2O3T4I5O6N7] and the rhythm is neither too fast nor too slow.</t>
  </si>
  <si>
    <t>The music in question does not have a firm foundation in the traditions of the [G1E2N3R4E5] genre. However, it does have a relaxed and moderate rhythm. Additionally, the music is expected to showcase the use of specific [I1N2S3T4R5U6M7E8N9T0S1].</t>
  </si>
  <si>
    <t>['P4_1', 'K1_1', 'TM1_1', 'TS1_o', 'T1_2', 'B1_1']</t>
  </si>
  <si>
    <t>This music is characterized by a pitch range that spans [R1A2N3G4E5] [oc0ta1ve2s3], and its use of the [[K01E12Y23]3 k4ey5] creates a rich and dynamic sonic palette. The track has a length of [T1M213] seconds and is composed in an unusual [[T01I12M23E34_45S56I67G78N89A90T01U12R23E34]4 t5im6e 7si8gn9at0ur1e2], adding to its unique sound. The [te0mp1o2] is moderate, and you can hear [[N01U12M23_34B45A56R67S78]8 b9ar0s1] throughout the song, making it a well-crafted and thoughtfully composed piece of music.</t>
  </si>
  <si>
    <t>['K1_1', 'TM1_1', 'R3_1', 'TS1_1', 'S4_0', 'B1_1']</t>
  </si>
  <si>
    <t>This invigorating music is composed in the [[K01E12Y23]3 k4ey5] and plays for [T1M213] seconds. It features a [ti0me1 s2ig3na4tu5re6 o7f 8[T91I02M13E24_35S46I57G68N79A80T91U02R13E24]3] and comprises [[N01U12M23_34B45A56R67S78]8 b9ar0s1]. However, it does not conform to the traditions of the [G1E2N3R4E5] style, offering a unique and fresh sound. Despite its departure from traditional norms, the rhythm in this song remains highly stimulating and engaging.</t>
  </si>
  <si>
    <t>['P4_1', 'K1_1', 'R3_1', 'TS1_1', 'I1_0', 'T1_2', 'EM1_1']</t>
  </si>
  <si>
    <t>The music in this song has a unique and resonant sound, conveyed through its use of the [[K01E12Y23]3 k4ey5] and the distinctive character added by its [R1A2N3G4E5]-[oc0ta1ve2] pitch range. Despite the notably absent [I1N2S3T4R5U6M7E8N9T0S1], this music manages to fill the listener with [E1M2O3T4I5O6N7], emphasized by its exceptionally energetic beat. Moving at a balanced rate, the music is in [T1I2M3E4_5S6I7G8N9A0T1U2R3E4], which further contributes to its emotional depth.</t>
  </si>
  <si>
    <t>['K1_1', 'R3_0', 'TS1_1', 'I1_1', 'T1_2', 'EM1_1']</t>
  </si>
  <si>
    <t>The music in this song offers a captivating and memorable experience, thanks in part to the choice of [ke0y1]. Its peaceful and easy rhythm creates a serene atmosphere, while the [ti0me1 s2ig3na4tu5re6 o7f 8[T91I02M13E24_35S46I57G68N79A80T91U02R13E24]3] keeps the pace steady. The use of [I1N2S3T4R5U6M7E8N9T0S1] is vital to the music, contributing to its overall emotional impact. With a moderate [te0mp1o2], the song delivers a [E1M2O3T4I5O6N7] feeling that resonates with the listener and adds to the overall power of the music.</t>
  </si>
  <si>
    <t>['K1_1', 'TM1_1', 'I1_0', 'T1_0', 'B1_1']</t>
  </si>
  <si>
    <t>The unique and resonant sound of this music is conveyed through its use of the [[K01E12Y23]3 k4ey5]. With a duration of [T1M213] seconds and a quick beat, the song consists of [[N01U12M23_34B45A56R67S78]8 b9ar0s1] and does not incorporate [I1N2S3T4R5U6M7E8N9T0S1] in its instrumentation.</t>
  </si>
  <si>
    <t>['P4_1', 'R3_2', 'TS1_1', 'I4_0', 'B1_1']</t>
  </si>
  <si>
    <t>The song has a pitch range of [R1A2N3G4E5] [oc0ta1ve2s3] and follows a [T1I2M3E4_5S6I7G8N9A0T1U2R3E4] meter. Its [te0mp1o2] is moderate and it progresses over [[N01U12M23_34B45A56R67S78]8 b9ar0s1]. Although [I1N2S3T4R5U6M7E8N9T0] is used in the melody track, it's not the predominant sound heard.</t>
  </si>
  <si>
    <t>With a pitch range spanning [R1A2N3G4E5] [oc0ta1ve2s3], this music offers a diverse and dynamic listening experience, while its use of [[K01E12Y23]3 k4ey5] conveys a unique and resonant sound. The duration of the song is [T1M213] seconds, and its [ti0me1 s2ig3na4tu5re6] is out of the ordinary, deviating from the usual standards of the [G1E2N3R4E5] genre.</t>
  </si>
  <si>
    <t>This song is made up of [[N01U12M23_34B45A56R67S78]8 b9ar0s1] and is outside the typical boundaries of the [G1E2N3R4E5] genre.</t>
  </si>
  <si>
    <t>['P4_1', 'R3_1', 'TS1_o', 'I1_1', 'T1_0', 'B1_1']</t>
  </si>
  <si>
    <t>The use of a specific pitch range of [R1A2N3G4E5] [oc0ta1ve2s3] creates a cohesive and unified sound throughout the musical piece. Additionally, the rhythm in this song is extremely invigorating, featuring an unconventional [ti0me1 s2ig3na4tu5re6 o7f 8[T91I02M13E24_35S46I57G68N79A80T91U02R13E24]3]. The music should feature [I1N2S3T4R5U6M7E8N9T0S1] to complement the energetic and fast-paced movement of the song. Overall, the song moves quickly, with a total of [[N01U12M23_34B45A56R67S78]8 b9ar0s1] that can be counted as it progresses.</t>
  </si>
  <si>
    <t>['P4_1', 'T1_2', 'I1_0']</t>
  </si>
  <si>
    <t>The musical piece is moderately-paced and showcases a pitch range within [R1A2N3G4E5] [oc0ta1ve2s3]. However, the arrangement of the song has omitted the use of [I1N2S3T4R5U6M7E8N9T0S1].</t>
  </si>
  <si>
    <t>The music is based on a particular [ti0me1 s2ig3na4tu5re6], which indicates the number of beats per measure or bar. The [ti0me1 s2ig3na4tu5re6] serves as a rhythmic framework for the music and determines its overall feel and groove. It is typically written as a fraction, with the top number representing the number of beats in each measure and the bottom number representing the type of note that receives one beat. Some common [ti0me1 s2ig3na4tu5re6]s include 4/4, 3/4, 6/8, and 12/8, each of which creates a distinct rhythmic pattern and can be found in a wide variety of musical styles.</t>
  </si>
  <si>
    <t>This song has a duration of [T1M213] seconds and its meter is [T1I2M3E4_5S6I7G8N9A0T1U2R3E4].</t>
  </si>
  <si>
    <t>The music has a pitch range within [R1A2N3G4E5] [oc0ta1ve2s3], and the [[K01E12Y23]3 k4ey5] gives it a special emotional quality. It has a slow and relaxing [te0mp1o2], and its length is [T1M213] seconds. The arrangement of the song omits the use of [I1N2S3T4R5U6M7E8N9T0S1], and the [ti0me1 s2ig3na4tu5re6] employed is uncommon, being [T1I2M3E4_5S6I7G8N9A0T1U2R3E4]. The music is played at a leisurely pace and does not evoke the classic [G1E2N3R4E5] sound. In total, it has [[N01U12M23_34B45A56R67S78]8 b9ar0s1].</t>
  </si>
  <si>
    <t>['T1_1', 'I4_0', 'K1_1', 'EM1_1']</t>
  </si>
  <si>
    <t>The music has a gentle [te0mp1o2] and the melody track is created without the use of an instrument. The use of the [[K01E12Y23]3 k4ey5] gives this music a special emotional quality, which projects [E1M2O3T4I5O6N7] to the listener.</t>
  </si>
  <si>
    <t>The music in question has a pitch range of [R1A2N3G4E5] [oc0ta1ve2s3], which contributes to a unique and memorable listening experience. Additionally, the song has a length of [T1M213] seconds. Despite these technical aspects, the style of the song is not reflective of the typical features associated with the [G1E2N3R4E5] genre. Taken together, these elements make for an intriguing and distinctive musical offering.</t>
  </si>
  <si>
    <t>['EM1_1', 'T1_2', 'B1_1']</t>
  </si>
  <si>
    <t>The [E1M2O3T4I5O6N7] radiates from the music as it moves at a balanced pace determined by [[N01U12M23_34B45A56R67S78]8 b9ar0s1] in length.</t>
  </si>
  <si>
    <t>['P4_1', 'TM1_1', 'R3_1', 'TS1_1', 'T1_2']</t>
  </si>
  <si>
    <t>This [T1M213]-second song is characterized by the use of a specific pitch range of [R1A2N3G4E5] [oc0ta1ve2s3], which creates a cohesive and unified sound throughout the musical piece. The rhythm in this song is truly electrifying, further enhancing its overall impact. The music is played in [T1I2M3E4_5S6I7G8N9A0T1U2R3E4] and at a medium pace, contributing to its catchy and upbeat nature. Together, these elements work in harmony to create a vibrant and memorable musical composition.</t>
  </si>
  <si>
    <t>The music's limited pitch range of [R1A2N3G4E5] [oc0ta1ve2s3] allows for a greater emphasis on the nuances of tone and phrasing, while the track, lasting for [T1M213] seconds, features a heavy beat.</t>
  </si>
  <si>
    <t>This music offers a unique and memorable listening experience with its pitch range of [R1A2N3G4E5] [oc0ta1ve2s3]. It is composed in the [[K01E12Y23]3 k4ey5], which adds to its distinctive character. Additionally, the song's [ti0me1 s2ig3na4tu5re6] is not standard, featuring [T1I2M3E4_5S6I7G8N9A0T1U2R3E4]. Altogether, these elements come together to create a truly remarkable and distinctive piece of music.</t>
  </si>
  <si>
    <t>It creates a relaxed and calming atmosphere. The slow pace of the music allows the listener to unwind and let go of any stress or tension. The gentle melodies and soothing rhythms have a soothing effect on the mind and body. Overall, the low [te0mp1o2] of this music is perfect for relaxation and creating a peaceful ambiance.</t>
  </si>
  <si>
    <t>With a pitch range spanning [R1A2N3G4E5] [oc0ta1ve2s3], this music offers a diverse and dynamic listening experience in the [[K01E12Y23]3 k4ey5], providing a powerful and memorable sound. It plays for [T1M213] seconds with a lively rhythm and should feature [I1N2S3T4R5U6M7E8N9T0S1]. The song's [ti0me1 s2ig3na4tu5re6] is out of the ordinary, set to [T1I2M3E4_5S6I7G8N9A0T1U2R3E4], while being played at a moderate rate. Overall, the music is defined by [E1M2O3T4I5O6N7].</t>
  </si>
  <si>
    <t>['I4_0', 'T1_0', 'R3_0', 'I1_0']</t>
  </si>
  <si>
    <t>The melody track in this song does not incorporate the use of [I1N2S3T4R5U6M7E8N9T0], yet it has a quick beat and a rhythm that is very easy on the ears. In fact, the composition of this song does not involve the use of [I1N2S3T4R5U6M7E8N9T0S1] at all.</t>
  </si>
  <si>
    <t>['P4_1', 'K1_1', 'R3_0', 'TS1_o']</t>
  </si>
  <si>
    <t>In this musical piece, the use of a specific pitch range of [R1A2N3G4E5] [oc0ta1ve2s3] creates a cohesive and unified sound that is further enhanced by the unique flavor added by the [[K01E12Y23]3 k4ey5]. The rhythm in this song is notably tranquil, providing a sense of calmness to the overall sound. Interestingly, the [ti0me1 s2ig3na4tu5re6] chosen for this song is not a common one, giving it a distinctive and perhaps experimental quality.</t>
  </si>
  <si>
    <t>The song has a gentle [te0mp1o2] and a playtime of [T1M213] seconds.</t>
  </si>
  <si>
    <t>['K1_1', 'TM1_1', 'I1_0', 'T1_2', 'S2_0']</t>
  </si>
  <si>
    <t>This captivating and memorable music is composed in [[K01E12Y23]3 k4ey5] and lasts [T1M213] seconds. It is performed at a moderate pace and does not involve the use of [I1N2S3T4R5U6M7E8N9T0S1]. However, this song's composition differs from [A1R2T3I4S5T6]'s usual style, making it stand out from their other works.</t>
  </si>
  <si>
    <t>This music offers a unique and memorable listening experience with its pitch range of [R1A2N3G4E5] [oc0ta1ve2s3]. It conveys a unique and resonant sound through its use of [[K01E12Y23]3 k4ey5]. With a running time of [T1M213] seconds, the song showcases a very mellow rhythm and excludes [I1N2S3T4R5U6M7E8N9T0S1] from its instrumentation. Its [ti0me1 s2ig3na4tu5re6] is unique, defined by [T1I2M3E4_5S6I7G8N9A0T1U2R3E4], while maintaining a rapid [te0mp1o2]. Although it does not possess the defining characteristics of [G1E2N3R4E5] style, this song stands out in its own distinctive way.</t>
  </si>
  <si>
    <t>With a pitch range spanning [R1A2N3G4E5] [oc0ta1ve2s3], this music offers a diverse and dynamic listening experience, while the [[K01E12Y23]3 k4ey5] adds a unique flavor. The song's length is [T1M213] seconds, accompanied by a relaxing and tranquil rhythm. In this song, you won't hear any [I1N2S3T4R5U6M7E8N9T0S1], and the meter of the music follows a [T1I2M3E4_5S6I7G8N9A0T1U2R3E4]. Despite its fast-paced rhythm, the song stands out from the typical [G1E2N3R4E5] sound.</t>
  </si>
  <si>
    <t>The [G1E2N3R4E5] style of this song is embodied by a focused and impactful musical performance, resulting from its compact pitch range of [R1A2N3G4E5] [oc0ta1ve2s3]. The powerful and memorable sound of the [[K01E12Y23]3 k4ey5] is enhanced by the highly vigorous rhythm, as the [I1N2S3T4R5U6M7E8N9T0S1] give the music its distinctive sound. An unusual [[T01I12M23E34_45S56I67G78N89A90T01U12R23E34]4 t5im6e 7si8gn9at0ur1e2] adds an interesting element to the song, which is performed at a leisurely pace throughout its [T1M213] seconds runtime. Overall, this song showcases a unique blend of musical elements that make it stand out in its genre and leave a lasting impression on its listeners.</t>
  </si>
  <si>
    <t>To create a cohesive and unified sound throughout a musical piece, it is important to use a specific pitch range of [R1A2N3G4E5] [oc0ta1ve2s3]. This, combined with the use of [I1N2S3T4R5U6M7E8N9T0S1], can help to create a harmonious and balanced composition. In the particular song being discussed, listeners can hear [[N01U12M23_34B45A56R67S78]8 b9ar0s1] of music, showcasing the importance of careful consideration of musical elements such as pitch range and instrumentation to achieve a desired effect.</t>
  </si>
  <si>
    <t>['I4_0', 'P4_1', 'TM1_1', 'I1_0']</t>
  </si>
  <si>
    <t>The melody track of this music intentionally excludes a specific instrument and offers a diverse and dynamic listening experience with a pitch range spanning [R1A2N3G4E5] [oc0ta1ve2s3]. The length of this song is [T1M213] seconds, and it is completely devoid of [I1N2S3T4R5U6M7E8N9T0S1], giving it a unique sound that sets it apart from other music.</t>
  </si>
  <si>
    <t>['P4_1', 'K1_1', 'R3_1', 'T1_0', 'S4_1', 'B1_1']</t>
  </si>
  <si>
    <t>The use of a specific pitch range of [R1A2N3G4E5] [oc0ta1ve2s3] creates a cohesive and unified sound throughout the musical piece. This music's choice of [[K01E12Y23]3 k4ey5] results in a captivating and memorable experience with a rapid and fast-paced [te0mp1o2]. It is a true representation of the classic [G1E2N3R4E5] style, encompassing a total of [[N01U12M23_34B45A56R67S78]8 b9ar0s1].</t>
  </si>
  <si>
    <t>The song has a quick beat with a [ti0me1 s2ig3na4tu5re6 o7f 8[T91I02M13E24_35S46I57G68N79A80T91U02R13E24]3], setting a lively pace for the music.</t>
  </si>
  <si>
    <t>This song has opted not to incorporate instruments and has a running time of [T1M213] seconds.</t>
  </si>
  <si>
    <t>This music, with its use of the [[K01E12Y23]3 k4ey5], conveys a unique and resonant sound within [R1A2N3G4E5] [oc0ta1ve2s3]. The song's running time is [T1M213] seconds, and its beat is very calming and soothing. [I1N2S3T4R5U6M7E8N9T0S1] play an important role in creating the music, which features an unconventional [[T01I12M23E34_45S56I67G78N89A90T01U12R23E34]4 t5im6e 7si8gn9at0ur1e2]. With a gentle [te0mp1o2], this music diverges from the classic features of the [G1E2N3R4E5] sound.</t>
  </si>
  <si>
    <t>['P4_1', 'K1_1', 'TM1_1', 'R3_1']</t>
  </si>
  <si>
    <t>The music, which has a limited pitch range of [R1A2N3G4E5] [oc0ta1ve2s3], offers a unique opportunity to focus on the subtleties of tone and phrasing. Additionally, the choice of [[K01E12Y23]3 k4ey5] enhances the overall impact of the piece, creating a captivating and memorable experience. The song's duration is [T1M213] seconds, during which the heavy beat is ever-present, contributing to the song's powerful and engaging nature.</t>
  </si>
  <si>
    <t>The [[K01E12Y23]3 k4ey5] in this music is a crucial element that creates a powerful and memorable sound. Its unique tonality and placement within the composition contribute to the overall impact of the piece. Whether it is a soaring melody or a driving rhythm, the [[K01E12Y23]3 k4ey5] adds depth and emotion to the music, leaving a lasting impression on the listener. Without this [ke0y1], the music would not be the same, and its impact would be greatly diminished.</t>
  </si>
  <si>
    <t>The distinctive character of this music is emphasized by its pitch range of [R1A2N3G4E5] [oc0ta1ve2s3], which adds to its emotional depth. Additionally, the use of the [[K01E12Y23]3 k4ey5] provides a powerful and memorable sound. The song has a runtime of [T1M213] seconds and a pronounced rhythm. Although [I1N2S3T4R5U6M7E8N9T0S1] are not a part of the instrumentation in this song, it features a [T1I2M3E4_5S6I7G8N9A0T1U2R3E4] meter and moves at a fast rate. Overall, the music is characterized as [E1M2O3T4I5O6N7] in nature, creating a captivating and engaging listening experience.</t>
  </si>
  <si>
    <t>['R3_1', 'TS1_o', 'I1_0', 'S4_0', 'B1_1']</t>
  </si>
  <si>
    <t>The [te0mp1o2] of this song is really intense, and it features an unconventional [ti0me1 s2ig3na4tu5re6]. You won't hear any [I1N2S3T4R5U6M7E8N9T0S1] in this song, as it does not follow the usual patterns of the [G1E2N3R4E5] sound. With a duration of [[N01U12M23_34B45A56R67S78]8 b9ar0s1], this song breaks boundaries and delivers a unique musical experience.</t>
  </si>
  <si>
    <t>The captivating and memorable experience of this music is the result of several [ke0y1] features. Firstly, its pitch range is within [R1A2N3G4E5] [oc0ta1ve2s3], allowing for a range of expression and emotion. Secondly, the choice of [[K01E12Y23]3 k4ey5] adds a unique character to the music, further enhancing its appeal. Finally, the moderate and consistent rhythm of the song provides a solid foundation for the listener to fully engage with the music. Together, these features create a truly captivating and memorable musical experience.</t>
  </si>
  <si>
    <t>['K1_1', 'B1_1', 'R3_1']</t>
  </si>
  <si>
    <t>This music's use of [[K01E12Y23]3 k4ey5] creates a rich and dynamic sonic palette, while the song's length is determined by [[N01U12M23_34B45A56R67S78]8 b9ar0s1]. Additionally, this song features a highly intense rhythm, further contributing to its powerful impact.</t>
  </si>
  <si>
    <t>['S2_1', 'TM1_1', 'TS1_1']</t>
  </si>
  <si>
    <t>The music echoes [A1R2T3I4S5T6]'s compositions and features a [[T01I12M23E34_45S56I67G78N89A90T01U12R23E34]4 t5im6e 7si8gn9at0ur1e2]. The song has a length of [T1M213] seconds, and its rhythmic structure contributes to the overall sound and feel of the piece. With [A1R2T3I4S5T6]'s signature style and the use of the [[T01I12M23E34_45S56I67G78N89A90T01U12R23E34]4 t5im6e 7si8gn9at0ur1e2], the music creates a unique listening experience that showcases the artist's musical talent and creative vision.</t>
  </si>
  <si>
    <t>The rhythm of this song is characterized by a moderate [te0mp1o2], as it neither moves too quickly nor too slowly. The music is played in a [T1I2M3E4_5S6I7G8N9A0T1U2R3E4] meter, which contributes to its overall sense of pacing and structure. Together, the [te0mp1o2] and meter create a cohesive musical experience that is both engaging and easy to follow for listeners.</t>
  </si>
  <si>
    <t>The [[K01E12Y23]3 k4ey5] in this music provides a powerful and memorable sound, while an unusual [ti0me1 s2ig3na4tu5re6] [T1I2M3E4_5S6I7G8N9A0T1U2R3E4] is featured in this song. The track lasts for [T1M213] seconds, allowing listeners to fully immerse themselves in the unique combination of elements that make this song stand out. The distinctive [ke0y1] and [ti0me1 s2ig3na4tu5re6] work together to create a truly unforgettable musical experience that showcases the creativity and artistry of the composer.</t>
  </si>
  <si>
    <t>['EM1_1', 'K1_1', 'TM1_1', 'I1_1']</t>
  </si>
  <si>
    <t>The music evokes [E1M2O3T4I5O6N7] through its captivating and memorable experience, which is partly due to the choice of [[K01E12Y23]3 k4ey5]. This song, with a running time of [T1M213] seconds, is further enriched by the use of [I1N2S3T4R5U6M7E8N9T0S1].</t>
  </si>
  <si>
    <t>['I4_1', 'K1_1', 'TM1_1', 'R3_0']</t>
  </si>
  <si>
    <t>The main instrument used to create the melody in this track is [I1N2S3T4R5U6M7E8N9T0]. It utilizes the [[K01E12Y23]3 k4ey5], resulting in a unique and resonant sound. The running time of the song is [T1M213] seconds, and the rhythm is gentle and easy, adding to the overall pleasant listening experience.</t>
  </si>
  <si>
    <t>This song has a duration of [T1M213] seconds and features a very tranquil and peaceful rhythm.</t>
  </si>
  <si>
    <t>The song has a slow rhythm and features a [T1I2M3E4_5S6I7G8N9A0T1U2R3E4] meter in its music.</t>
  </si>
  <si>
    <t>['P4_1', 'R3_2', 'TS1_1', 'I1_0', 'T1_1', 'S4_1', 'B1_1']</t>
  </si>
  <si>
    <t>With a pitch range spanning [R1A2N3G4E5] [oc0ta1ve2s3], this music offers a diverse and dynamic listening experience. The rhythm of the song, characterized by [T1I2M3E4_5S6I7G8N9A0T1U2R3E4], is neither too fast nor too slow. Notably absent in this composition are [I1N2S3T4R5U6M7E8N9T0S1]. It features a slow [te0mp1o2], representative of the typical [G1E2N3R4E5] sound. The song's length is determined by [[N01U12M23_34B45A56R67S78]8 b9ar0s1].</t>
  </si>
  <si>
    <t>The track has a duration of [T1M213] seconds and its pitch range is within [R1A2N3G4E5] [oc0ta1ve2s3].</t>
  </si>
  <si>
    <t>The music composed in the [[K01E12Y23]3 k4ey5] features a pitch range of [R1A2N3G4E5] [oc0ta1ve2s3], which adds a distinctive character to the music and emphasizes its emotional depth. The track has a duration of [T1M213] seconds and is played at a gentle pace with a rhythm that is also gentle and easy. [I1N2S3T4R5U6M7E8N9T0S1] are not used in the instrumentation, and the [ti0me1 s2ig3na4tu5re6] of the song is unique, with [T1I2M3E4_5S6I7G8N9A0T1U2R3E4]. Additionally, the song's sound is not heavily influenced by the conventions of [G1E2N3R4E5] genre.</t>
  </si>
  <si>
    <t>['P4_1', 'TM1_1', 'R3_1', 'TS1_1', 'S4_1']</t>
  </si>
  <si>
    <t>This song has a defined style influenced by its [G1E2N3R4E5] influences. It features an exceptionally energetic beat and has a meter of [T1I2M3E4_5S6I7G8N9A0T1U2R3E4]. The song's pitch range is within [R1A2N3G4E5] [oc0ta1ve2s3] and it has a playtime of [T1M213] seconds.</t>
  </si>
  <si>
    <t>The musical performance of this song is focused and impactful due to its compact pitch range of [R1A2N3G4E5] [oc0ta1ve2s3]. The use of [[K01E12Y23]3 k4ey5] creates a rich and dynamic sonic palette, complementing the moderate and easy-to-follow beat of the track, which runs for [T1M213] seconds. Despite the omission of [I1N2S3T4R5U6M7E8N9T0S1] in its arrangement, the music maintains a fast rate and follows a [ti0me1 s2ig3na4tu5re6 o7f 8[T91I02M13E24_35S46I57G68N79A80T91U02R13E24]3]. It deviates from the traditions of [G1E2N3R4E5] style, resulting in a unique and innovative sound.</t>
  </si>
  <si>
    <t>['K1_1', 'TM1_1', 'R3_1', 'TS1_o', 'I1_1', 'T1_2', 'B1_1']</t>
  </si>
  <si>
    <t>The [[K01E12Y23]3 k4ey5] in this music provides a powerful and memorable sound, creating a song that lasts [T1M213] seconds. The rhythm in this song is extremely invigorating, complemented by a non-standard [[T01I12M23E34_45S56I67G78N89A90T01U12R23E34]4 t5im6e 7si8gn9at0ur1e2]. The music is brought to life through the use of [I1N2S3T4R5U6M7E8N9T0S1], as the song moves moderately across [[N01U12M23_34B45A56R67S78]8 b9ar0s1].</t>
  </si>
  <si>
    <t>['K1_1', 'TM1_1', 'R3_2', 'I1_0', 'T1_2']</t>
  </si>
  <si>
    <t>The [[K01E12Y23]3 k4ey5] in this music provides a powerful and memorable sound that complements the song's moderate beat. The song's playtime is [T1M213] seconds, and it is played at a moderate rate. However, the arrangement of this song omits the use of [I1N2S3T4R5U6M7E8N9T0S1]. Despite this, the song remains impactful and memorable, thanks to the [ke0y1] and the beat.</t>
  </si>
  <si>
    <t>The [ti0me1 s2ig3na4tu5re6] of this song is not typical, but the addition of the instruments enhances the musical composition.</t>
  </si>
  <si>
    <t>['K1_1', 'S4_1', 'R3_2', 'TS1_1']</t>
  </si>
  <si>
    <t>This music is composed in the [[K01E12Y23]3 k4ey5] and is a prime example of the [G1E2N3R4E5] genre. The [te0mp1o2] of this song is just right, and [T1I2M3E4_5S6I7G8N9A0T1U2R3E4] is the meter of the music.</t>
  </si>
  <si>
    <t>['P4_1', 'TM1_1', 'R3_1', 'I1_0', 'S2_1', 'B1_1']</t>
  </si>
  <si>
    <t>This music's pitch range of [R1A2N3G4E5] [oc0ta1ve2s3] offers a unique and memorable listening experience, with a running time of [T1M213] seconds. The rhythm in this song is very pronounced, while being devoid of [I1N2S3T4R5U6M7E8N9T0S1]. It echoes [A1R2T3I4S5T6]'s compositions and consists of [[N01U12M23_34B45A56R67S78]8 b9ar0s1].</t>
  </si>
  <si>
    <t>In this musical piece, the use of a specific pitch range of [R1A2N3G4E5] [oc0ta1ve2s3] creates a cohesive and unified sound that runs throughout the composition. The song's rich and dynamic sonic palette is further enhanced by its use of [[K01E12Y23]3 k4ey5]. Lastly, the piece's duration is [T1M213] seconds, making it a complete and well-crafted composition. Overall, the combination of these musical elements results in a captivating and satisfying listening experience.</t>
  </si>
  <si>
    <t>['P4_1', 'K1_1', 'TM1_1', 'R3_2', 'TS1_1', 'I1_1', 'S4_1']</t>
  </si>
  <si>
    <t>The music in question is a track that lasts for [T1M213] seconds and is steeped in the traditions of the [G1E2N3R4E5] style. Its pitch range falls within [R1A2N3G4E5] [oc0ta1ve2s3] and is given its sound through the use of [I1N2S3T4R5U6M7E8N9T0S1]. The song's [ke0y1], which is [K1E2Y3], adds a unique flavor to the music, while the beat is neither too fast nor too slow. The music is crafted using a [[T01I12M23E34_45S56I67G78N89A90T01U12R23E34]4 t5im6e 7si8gn9at0ur1e2], which helps to give it its distinctive sound. Overall, this track is a testament to the power of [G1E2N3R4E5] music and showcases the various elements that make it so appealing to fans of the style.</t>
  </si>
  <si>
    <t>The music is imbued with [E1M2O3T4I5O6N7], and the [[K01E12Y23]3 k4ey5] in this music provides a powerful and memorable sound. The song progresses through [[N01U12M23_34B45A56R67S78]8 b9ar0s1], with [T1I2M3E4_5S6I7G8N9A0T1U2R3E4] as the meter of the music.</t>
  </si>
  <si>
    <t>The pitch range of [R1A2N3G4E5] [oc0ta1ve2s3] adds a distinctive character to the music, emphasizing its emotional depth, while the [[K01E12Y23]3 k4ey5] gives this music a special emotional quality. The duration of the song is [T1M213] seconds, accompanied by a very relaxing [te0mp1o2]. You won't find any [I1N2S3T4R5U6M7E8N9T0S1] in this song, as the music is in [T1I2M3E4_5S6I7G8N9A0T1U2R3E4] and is sluggish, making it a quintessential example of the [G1E2N3R4E5] genre.</t>
  </si>
  <si>
    <t>The addition of the [[K01E12Y23]3 k4ey5] lends a unique flavor to the music in this song, which also boasts a [[T01I12M23E34_45S56I67G78N89A90T01U12R23E34]4 t5im6e 7si8gn9at0ur1e2] that is not commonly found. Together, these elements create a distinctive and memorable musical experience for the listener. The use of an uncommon [ti0me1 s2ig3na4tu5re6] can make a piece of music more challenging to play or dance to, but it also allows for greater creativity and can make the composition more interesting. Likewise, the use of a less common [ke0y1] can bring a fresh perspective to a song, and can help to distinguish it from other works within the same genre.</t>
  </si>
  <si>
    <t>This song's music has a limited pitch range of [R1A2N3G4E5] [oc0ta1ve2s3], which allows for a greater emphasis on the nuances of tone and phrasing. Additionally, the use of [[K01E12Y23]3 k4ey5] conveys a unique and resonant sound. The song lasts for [T1M213] seconds, features a calm and moderate rhythm, and does not include any [I1N2S3T4R5U6M7E8N9T0S1]. The [ti0me1 s2ig3na4tu5re6] chosen for this song is uncommon, [T1I2M3E4_5S6I7G8N9A0T1U2R3E4], but the pace is fast, conveying a sense of [E1M2O3T4I5O6N7]. In total, there are [[N01U12M23_34B45A56R67S78]8 b9ar0s1] in the song, which further showcase the music's depth and complexity.</t>
  </si>
  <si>
    <t>['P4_1', 'K1_1', 'R3_1', 'TS1_o', 'I1_1']</t>
  </si>
  <si>
    <t>The music in question offers a unique and memorable listening experience with its pitch range of [R1A2N3G4E5] [oc0ta1ve2s3]. The use of [[K01E12Y23]3 k4ey5] creates a rich and dynamic sonic palette that adds to the overall appeal. Additionally, the song's exceptionally energetic beat provides a lively and engaging rhythm. The choice of a non-standard [[T01I12M23E34_45S56I67G78N89A90T01U12R23E34]4 t5im6e 7si8gn9at0ur1e2] further adds to the music's complexity and interest. [I1N2S3T4R5U6M7E8N9T0S1] play an important role in creating the unique sound of the music and contribute significantly to its overall effect.</t>
  </si>
  <si>
    <t>The compact pitch range of [R1A2N3G4E5] [oc0ta1ve2s3] results in a focused and impactful musical performance, while the [[K01E12Y23]3 k4ey5] provides a powerful and memorable sound. With a duration of [T1M213] seconds, this track showcases a rhythm that strikes a perfect balance between not being too fast nor too slow. Devoid of [I1N2S3T4R5U6M7E8N9T0S1], this song stands out for its unique composition. Its uncommon [[T01I12M23E34_45S56I67G78N89A90T01U12R23E34]4 t5im6e 7si8gn9at0ur1e2] adds to its distinctive character, as the music moves swiftly. Undoubtedly, this song is unmistakably [G1E2N3R4E5] in style.</t>
  </si>
  <si>
    <t>['K1_1', 'TM1_1', 'TS1_1', 'T1_2', 'EM1_1', 'B1_1']</t>
  </si>
  <si>
    <t>The use of [[K01E12Y23]3 k4ey5] in this music creates a rich and dynamic sonic palette, complemented by its moderate [te0mp1o2] and [T1I2M3E4_5S6I7G8N9A0T1U2R3E4] meter spanning across [[N01U12M23_34B45A56R67S78]8 b9ar0s1]. Lasting [T1M213] seconds, this music is not only technically impressive but also emotionally evocative, as it expresses [E1M2O3T4I5O6N7] throughout the entire track.</t>
  </si>
  <si>
    <t>This music offers a unique and memorable listening experience with its pitch range of [R1A2N3G4E5] [oc0ta1ve2s3]. The use of [[K01E12Y23]3 k4ey5] adds a special emotional quality to the composition. The song is [T1M213] seconds long and features a really intense [te0mp1o2]. Unlike other songs, it doesn't include [I1N2S3T4R5U6M7E8N9T0S1], creating a distinct atmosphere. Furthermore, its [ti0me1 s2ig3na4tu5re6], [T1I2M3E4_5S6I7G8N9A0T1U2R3E4], is out of the ordinary. Despite the unconventional elements, the song is performed at a moderate speed, allowing the music to be imbued with [E1M2O3T4I5O6N7].</t>
  </si>
  <si>
    <t>The music's limited pitch range of [R1A2N3G4E5] [oc0ta1ve2s3] allows for a greater emphasis on the nuances of tone and phrasing, composed in the [[K01E12Y23]3 k4ey5], with a duration of [T1M213] seconds. It has a moderate and enjoyable [te0mp1o2], devoid of [I1N2S3T4R5U6M7E8N9T0S1], and features an atypical [[T01I12M23E34_45S56I67G78N89A90T01U12R23E34]4 t5im6e 7si8gn9at0ur1e2]. This music, characterized by its moderate [te0mp1o2], does not fit into the conventions of [G1E2N3R4E5] style.</t>
  </si>
  <si>
    <t>The use of a specific pitch range of [R1A2N3G4E5] [oc0ta1ve2s3] in conjunction with the [[K01E12Y23]3 k4ey5] creates a cohesive and unified sound throughout the musical piece, conveying a unique and resonant sound. Additionally, the track is [T1M213] seconds in length, providing ample time for the listener to fully immerse themselves in the music.</t>
  </si>
  <si>
    <t>['K1_1', 'TM1_1', 'R3_1', 'I1_0', 'EM1_1', 'B1_1']</t>
  </si>
  <si>
    <t>The [ke0y1] gives this music a special emotional quality, while the song has a duration of [T1M213] seconds and a very fast and lively rhythm. Its arrangement deliberately omits the use of [I1N2S3T4R5U6M7E8N9T0S1], contributing to its unique character. Defined by [E1M2O3T4I5O6N7], the music encompasses [[N01U12M23_34B45A56R67S78]8 b9ar0s1] in total.</t>
  </si>
  <si>
    <t>This song has a moderate beat and its structure follows [[N01U12M23_34B45A56R67S78]8 b9ar0s1].</t>
  </si>
  <si>
    <t>['T1_2', 'I1_0']</t>
  </si>
  <si>
    <t>This song is played at a medium [te0mp1o2] and doesn't include any [I1N2S3T4R5U6M7E8N9T0S1].</t>
  </si>
  <si>
    <t>The music in this song is characterized by a compact pitch range spanning [R1A2N3G4E5] [oc0ta1ve2s3], which contributes to a focused and impactful performance. Additionally, the use of the [[K01E12Y23]3 k4ey5] provides a powerful and memorable sound that complements the tranquil and peaceful rhythm of the song. Despite not incorporating [I1N2S3T4R5U6M7E8N9T0S1], the chosen [[T01I12M23E34_45S56I67G78N89A90T01U12R23E34]4 t5im6e 7si8gn9at0ur1e2], which is not common, supports the moderate movement of the song. Overall, the music in this song conveys [E1M2O3T4I5O6N7] emotions, creating a captivating listening experience that lasts [T1M213] seconds.</t>
  </si>
  <si>
    <t>The compact pitch range of [R1A2N3G4E5] [oc0ta1ve2s3] results in a focused and impactful musical performance, while the choice of [[K01E12Y23]3 k4ey5] adds to the captivating and memorable experience. With a duration of [T1M213] seconds, this song showcases a heavy beat and brings the music to life through the use of [I1N2S3T4R5U6M7E8N9T0S1]. Not conforming to the usual [[T01I12M23E34_45S56I67G78N89A90T01U12R23E34]4 t5im6e 7si8gn9at0ur1e2], this fast-[te0mp1o2] composition expresses [E1M2O3T4I5O6N7].</t>
  </si>
  <si>
    <t>The musical piece showcases a pitch range within [R1A2N3G4E5] [oc0ta1ve2s3] and conveys a unique and resonant sound through its use of [K1E2Y3]. Lasting [T1M213] seconds, this song features a tranquil and peaceful rhythm, composed without the use of [I1N2S3T4R5U6M7E8N9T0S1]. It is based on a [[T01I12M23E34_45S56I67G78N89A90T01U12R23E34]4 t5im6e 7si8gn9at0ur1e2] and played at a rapid pace, characterized by [E1M2O3T4I5O6N7].</t>
  </si>
  <si>
    <t>The musical piece embodies the essence of classic [G1E2N3R4E5] music with its powerful and driving beat, fast [te0mp1o2], and pitch range within [R1A2N3G4E5] [oc0ta1ve2s3]. The use of [[K01E12Y23]3 k4ey5] adds a unique flavor to the composition, which has a duration of [T1M213] seconds and does not involve the use of [I1N2S3T4R5U6M7E8N9T0S1]. Additionally, the song's [ti0me1 s2ig3na4tu5re6] is not commonly used [T1I2M3E4_5S6I7G8N9A0T1U2R3E4]. Overall, this song is a unique and captivating example of [G1E2N3R4E5] music that showcases its characteristics in a bold and impressive way.</t>
  </si>
  <si>
    <t>The [[K01E12Y23]3 k4ey5] in this music provides a powerful and memorable sound that, combined with the truly electrifying rhythm, creates an unforgettable listening experience. The music follows a [T1I2M3E4_5S6I7G8N9A0T1U2R3E4] meter, which adds to the overall impact of the song and highlights the musicianship of the performers. From the vibrant melody to the expertly crafted beat, every element of this music comes together to create an incredible composition that is sure to leave a lasting impression on any listener.</t>
  </si>
  <si>
    <t>The pitch range of [R1A2N3G4E5] [oc0ta1ve2s3] adds a distinctive character to the music, emphasizing its emotional depth. Furthermore, this music's use of [[K01E12Y23]3 k4ey5] creates a rich and dynamic sonic palette. The length of this song is [T1M213] seconds, and its beat is notably heavy. Notably, the composition of this song does not involve the use of [I1N2S3T4R5U6M7E8N9T0S1]. In addition, the [ti0me1 s2ig3na4tu5re6] of this song is not regular, as indicated by [T1I2M3E4_5S6I7G8N9A0T1U2R3E4]. The [te0mp1o2] of this song is moderate, and through its music, it expresses [E1M2O3T4I5O6N7]. Overall, the song consists of [[N01U12M23_34B45A56R67S78]8 b9ar0s1], combining all these elements into a unique musical experience.</t>
  </si>
  <si>
    <t>The music's limited pitch range of [R1A2N3G4E5] [oc0ta1ve2s3] allows for a greater emphasis on the nuances of tone and phrasing, while the [[K01E12Y23]3 k4ey5] provides a powerful and memorable sound. With a running time of [T1M213] seconds, the harmonious rhythm and vital use of [I1N2S3T4R5U6M7E8N9T0S1] contribute to the music's overall impact. Furthermore, the song's deviation from the norm in its [[T01I12M23E34_45S56I67G78N89A90T01U12R23E34]4 t5im6e 7si8gn9at0ur1e2], leisurely pace, and classic representation of [G1E2N3R4E5] music further solidify its unique appeal.</t>
  </si>
  <si>
    <t>['TM1_1', 'B1_1', 'R3_0']</t>
  </si>
  <si>
    <t>This song has a playtime of [T1M213] seconds and is divided into [[N01U12M23_34B45A56R67S78]8 b9ar0s1]. It features a very mellow rhythm that creates a soothing and relaxed atmosphere. Whether you want to unwind after a long day or simply enjoy some peaceful moments, this song's gentle melody and smooth [te0mp1o2] are sure to help you find your inner calm. So sit back, relax, and let the music take you on a journey to a place of serenity and tranquility.</t>
  </si>
  <si>
    <t>['P4_1', 'S4_1', 'TM1_1', 'I1_0']</t>
  </si>
  <si>
    <t>The music, a quintessential example of the [G1E2N3R4E5] genre, delivers a focused and impactful performance with its compact pitch range spanning [R1A2N3G4E5] [oc0ta1ve2s3]. Clocking in at [T1M213] seconds, this song deliberately excludes the incorporation of [I1N2S3T4R5U6M7E8N9T0S1].</t>
  </si>
  <si>
    <t>The music in this song is characterized by a compact pitch range spanning [R1A2N3G4E5] [oc0ta1ve2s3], resulting in a focused and impactful performance. It also features the rich and dynamic sonic palette created by the use of the [[K01E12Y23]3 k4ey5]. Despite the song's relatively short runtime of [T1M213] seconds, its calming and tranquil rhythm is incredibly effective. The [I1N2S3T4R5U6M7E8N9T0S1] used in the music play a crucial role in producing the song's emotive nature, which is [E1M2O3T4I5O6N7]. The song's [ti0me1 s2ig3na4tu5re6] is atypical, with a [T1I2M3E4_5S6I7G8N9A0T1U2R3E4] signature, but it is played at a moderate rate across [[N01U12M23_34B45A56R67S78]8 b9ar0s1]. Overall, this song is a masterful piece of music that delivers a memorable and moving experience for anyone who listens to it.</t>
  </si>
  <si>
    <t>['P4_1', 'K1_1', 'TM1_1', 'R3_2', 'I1_0', 'T1_0', 'EM1_1', 'B1_1']</t>
  </si>
  <si>
    <t>The compact pitch range of [R1A2N3G4E5] [oc0ta1ve2s3] results in a focused and impactful musical performance, while the [[K01E12Y23]3 k4ey5] in this music provides a powerful and memorable sound. With a runtime of [T1M213] seconds, the song maintains a [te0mp1o2] that is neither too fast nor too slow. [I1N2S3T4R5U6M7E8N9T0S1] are not included in the instrumentation, contributing to the speediness of the music. It carries an [E1M2O3T4I5O6N7] nature, and approximately [[N01U12M23_34B45A56R67S78]8 b9ar0s1] can be found throughout the composition.</t>
  </si>
  <si>
    <t>The choice of [[K01E12Y23]3 k4ey5] in this music creates a captivating and memorable experience that is further enhanced by the strong infusion of [E1M2O3T4I5O6N7]. Interestingly, this song achieves this emotional depth and captivation without the use of [I1N2S3T4R5U6M7E8N9T0S1], making it a unique and impressive piece of music.</t>
  </si>
  <si>
    <t>['P4_1', 'K1_1', 'TM1_1', 'R3_1', 'I1_0', 'TS1_1', 'T1_0', 'S4_0', 'B1_1']</t>
  </si>
  <si>
    <t>The music composed in the [[K01E12Y23]3 k4ey5] utilizes a pitch range of [R1A2N3G4E5] [oc0ta1ve2s3], adding a distinctive character and emphasizing its emotional depth. Despite having a playtime of only [T1M213] seconds, the song's intense [te0mp1o2] and fast-paced beat are immediately noticeable. Interestingly, [I1N2S3T4R5U6M7E8N9T0S1] are not featured in this atypical representation of the classic [G1E2N3R4E5] sound, which is composed in [T1I2M3E4_5S6I7G8N9A0T1U2R3E4] meter and made up of [[N01U12M23_34B45A56R67S78]8 b9ar0s1]. Overall, this music breaks the mold and showcases a unique and non-traditional approach to the genre.</t>
  </si>
  <si>
    <t>['P4_1', 'K1_1', 'TS1_o', 'I1_1', 'T1_2', 'B1_1']</t>
  </si>
  <si>
    <t>The musical piece showcases a pitch range within [R1A2N3G4E5] [oc0ta1ve2s3] and is composed in the [[K01E12Y23]3 k4ey5]. The [ti0me1 s2ig3na4tu5re6] employed in this song is not typical, while [I1N2S3T4R5U6M7E8N9T0S1] are utilized in the musical performance. With a moderate rhythm, the music covers [[N01U12M23_34B45A56R67S78]8 b9ar0s1].</t>
  </si>
  <si>
    <t>This song has a pitch range of [R1A2N3G4E5] [oc0ta1ve2s3] and is in the [ke0y1] of [K1E2Y3], which gives it a special emotional quality. It plays for [T1M213] seconds with a slow [te0mp1o2] and follows a [T1I2M3E4_5S6I7G8N9A0T1U2R3E4] meter. The rhythm in this song is very comforting and it is performed without incorporating any [I1N2S3T4R5U6M7E8N9T0S1]. The music is [E1M2O3T4I5O6N7] in nature.</t>
  </si>
  <si>
    <t>The compact pitch range of [R1A2N3G4E5] [oc0ta1ve2s3] is a [ke0y1] factor in creating a focused and impactful musical performance. This, combined with the music's choice of [K1E2Y3], results in a captivating and memorable experience for the listener. With a duration of [T1M213] seconds and an intense [te0mp1o2], the song demands attention from the very beginning. To fully realize its potential, [I1N2S3T4R5U6M7E8N9T0S1] should be included in the music. Additionally, the use of a non-standard [ti0me1 s2ig3na4tu5re6], [T1I2M3E4_5S6I7G8N9A0T1U2R3E4], adds an element of intrigue and complexity to the piece. Despite being played slowly, the music is characterized by [E1M2O3T4I5O6N7], creating a powerful and emotional experience for all who hear it.</t>
  </si>
  <si>
    <t>['P4_1', 'TM1_1', 'TS1_1', 'I1_1', 'I4_1', 'T1_0', 'B1_1']</t>
  </si>
  <si>
    <t>The music in this song is characterized by a distinctive pitch range of [R1A2N3G4E5] [oc0ta1ve2s3], which emphasizes its emotional depth. Additionally, the song has a duration of [T1M213] seconds and is in [T1I2M3E4_5S6I7G8N9A0T1U2R3E4]. The musical performance utilizes [I1N2S3T4R5U6M7E8N9T0S1], with [I1N2S3T4R5U6M7E8N9T0] taking center stage in the melody track. The brisk pace at which the music is played can be heard throughout [[N01U12M23_34B45A56R67S78]8 b9ar0s1] of the song.</t>
  </si>
  <si>
    <t>The song has a running time of [T1M213] seconds and does not possess the classic features that define the [G1E2N3R4E5] sound.</t>
  </si>
  <si>
    <t>['T1_0', 'B1_1', 'I1_1']</t>
  </si>
  <si>
    <t>The high-speed music spans [[N01U12M23_34B45A56R67S78]8 b9ar0s1] and includes [I1N2S3T4R5U6M7E8N9T0S1] in its composition.</t>
  </si>
  <si>
    <t>The choice of [ke0y1] in this music creates a captivating and memorable experience.</t>
  </si>
  <si>
    <t>['P4_1', 'TM1_1', 'R3_2']</t>
  </si>
  <si>
    <t>The music in this track has a limited pitch range of [R1A2N3G4E5] [oc0ta1ve2s3], which enables a greater emphasis on the nuances of tone and phrasing. Additionally, the track is [T1M213] seconds in length and features a consistent and moderate beat throughout the song.</t>
  </si>
  <si>
    <t>The [R1A2N3G4E5] [oc0ta1ve2s3] pitch range of this [G1E2N3R4E5] song adds a distinctive character, emphasizing its emotional depth. The powerful and memorable sound of the [[K01E12Y23]3 k4ey5] further enhances its impact. The song plays for [T1M213] seconds and moves at a rapid rate, driven by a moderate and consistent rhythm that's metered by [T1I2M3E4_5S6I7G8N9A0T1U2R3E4]. Interestingly, this song's arrangement has omitted the use of [I1N2S3T4R5U6M7E8N9T0S1], showcasing the ingenuity of its composer. Overall, this song is a classic example of the [G1E2N3R4E5] style and stands out as a testament to the creativity and talent of its creators.</t>
  </si>
  <si>
    <t>['K1_1', 'TM1_1', 'R3_1', 'TS1_1', 'S4_0']</t>
  </si>
  <si>
    <t>The [ke0y1] of the music gives it a special emotional quality that is enhanced by the incredibly powerful rhythm. The song plays for [T1M213] seconds and follows a [[T01I12M23E34_45S56I67G78N89A90T01U12R23E34]4 t5im6e 7si8gn9at0ur1e2]. Despite these elements, the song is not easily recognizable as belonging to a specific [G1E2N3R4E5] style.</t>
  </si>
  <si>
    <t>['K1_1', 'R3_2', 'TS1_o', 'I1_1', 'I4_0', 'T1_2']</t>
  </si>
  <si>
    <t>The music creates a distinct atmosphere through its use of the [[K01E12Y23]3 k4ey5]. Although the [te0mp1o2] is not too fast or too slow, the song's [ti0me1 s2ig3na4tu5re6] is out of the ordinary, marked by [T1I2M3E4_5S6I7G8N9A0T1U2R3E4]. The music is brought to life through the use of [I1N2S3T4R5U6M7E8N9T0S1], but interestingly, the melody track doesn't feature [I1N2S3T4R5U6M7E8N9T0]. Overall, the music is played at a medium [te0mp1o2], combining unique elements to create a captivating auditory experience.</t>
  </si>
  <si>
    <t>Throughout the song, there are [[N01U12M23_34B45A56R67S78]8 b9ar0s1] with a very mellow rhythm.</t>
  </si>
  <si>
    <t>The musical piece radiates a [E1M2O3T4I5O6N7] as it showcases a pitch range within [R1A2N3G4E5] [oc0ta1ve2s3], with [[K01E12Y23]3 k4ey5] adding a unique flavor to the composition. The use of [I1N2S3T4R5U6M7E8N9T0S1] is vital to the gentle and calming beat of the song, which is played at a leisurely pace. The music is based on a [[T01I12M23E34_45S56I67G78N89A90T01U12R23E34]4 t5im6e 7si8gn9at0ur1e2], and its length is [T1M213] seconds, making for a captivating listening experience.</t>
  </si>
  <si>
    <t>['P4_1', 'TM1_1', 'R3_0', 'I1_0', 'T1_2', 'B1_1']</t>
  </si>
  <si>
    <t>The song is performed at a moderate pace with a lulling beat, and you won't hear any [I1N2S3T4R5U6M7E8N9T0S1] in this song. Its pitch range is within [R1A2N3G4E5] [oc0ta1ve2s3], and the song lasts [T1M213] seconds, consisting of [[N01U12M23_34B45A56R67S78]8 b9ar0s1] in total.</t>
  </si>
  <si>
    <t>The music's limited pitch range of [R1A2N3G4E5] [oc0ta1ve2s3] allows for a greater emphasis on the nuances of tone and phrasing, while its choice of [[K01E12Y23]3 k4ey5] results in a captivating and memorable experience. This [T1M213]-second-long song features a very smooth and relaxing beat, complemented by the sound of [I1N2S3T4R5U6M7E8N9T0S1] that give it its unique character. With a [ti0me1 s2ig3na4tu5re6 o7f 8[T91I02M13E24_35S46I57G68N79A80T91U02R13E24]3] and a balanced beat, the music evokes a [E1M2O3T4I5O6N7] feeling throughout.</t>
  </si>
  <si>
    <t>['T1_1', 'S4_0', 'TS1_o']</t>
  </si>
  <si>
    <t>This song is a departure from the typical sound of the [G1E2N3R4E5] style as it is slow-paced and features an unconventional [[T01I12M23E34_45S56I67G78N89A90T01U12R23E34]4 t5im6e 7si8gn9at0ur1e2]. Despite not conforming to the usual sound of the genre, this song presents a unique and interesting musical experience with its unconventional [ti0me1 s2ig3na4tu5re6] and slower [te0mp1o2].</t>
  </si>
  <si>
    <t>This song has a pitch range that falls within [R1A2N3G4E5] [oc0ta1ve2s3] and consists of [[N01U12M23_34B45A56R67S78]8 b9ar0s1]. Additionally, the song has intentionally chosen not to incorporate [I1N2S3T4R5U6M7E8N9T0S1].</t>
  </si>
  <si>
    <t>This music has a moderate speed and features the [[K01E12Y23]3 k4ey5] which provides a powerful and memorable sound. Additionally, the [I1N2S3T4R5U6M7E8N9T0S1] used in this musical composition contribute to its overall effect.</t>
  </si>
  <si>
    <t>This music's pitch range is within [R1A2N3G4E5] [oc0ta1ve2s3], and its use of [[K01E12Y23]3 k4ey5] creates a distinct atmosphere. The duration of the track is [T1M213] seconds, and it has a very mellow rhythm. The musical performance employs [I1N2S3T4R5U6M7E8N9T0S1], and the chosen [ti0me1 s2ig3na4tu5re6] for this song is not ordinary, with [T1I2M3E4_5S6I7G8N9A0T1U2R3E4]. Despite the fast [te0mp1o2], the song's style is firmly rooted in the traditions of [G1E2N3R4E5] music.</t>
  </si>
  <si>
    <t>With a pitch range spanning [R1A2N3G4E5] [oc0ta1ve2s3], this music offers a diverse and dynamic listening experience that is further enhanced by its choice of [[K01E12Y23]3 k4ey5], resulting in a captivating and memorable experience. The song's length is [T1M213] seconds, and the rhythm is really lively, with [I1N2S3T4R5U6M7E8N9T0S1] adding to the musical composition. The meter of the music is [T1I2M3E4_5S6I7G8N9A0T1U2R3E4], and the brisk [te0mp1o2] gives it an energetic feel. This music is not rooted in the traditions of the classic [G1E2N3R4E5] style, making it a unique and refreshing addition to the con[te0mp1o2]rary music scene.</t>
  </si>
  <si>
    <t>['K1_1', 'T1_2', 'S4_1', 'TS1_1']</t>
  </si>
  <si>
    <t>The music in this song conveys a unique and resonant sound with its use of the [[K01E12Y23]3 k4ey5]. It follows a [T1I2M3E4_5S6I7G8N9A0T1U2R3E4] meter and moves at a moderate pace. The sound of the song is steeped in the conventions of [G1E2N3R4E5] style, which contributes to its overall distinctive character.</t>
  </si>
  <si>
    <t>['R3_1', 'TS1_1', 'I1_0', 'T1_1', 'S4_0']</t>
  </si>
  <si>
    <t>The rhythm in this song is incredibly powerful, with a slow-paced beat that is in [T1I2M3E4_5S6I7G8N9A0T1U2R3E4]. Interestingly, this song has deliberately excluded [I1N2S3T4R5U6M7E8N9T0S1], resulting in a unique sound that is not evocative of the classic [G1E2N3R4E5] sound. Despite the absence of these instruments, the music still manages to convey a strong sense of energy and intensity, making it a fascinating piece to listen to.</t>
  </si>
  <si>
    <t>The music in [G1E2N3R4E5] style is steeped in tradition and incorporates [I1N2S3T4R5U6M7E8N9T0S1] to enhance the overall composition.</t>
  </si>
  <si>
    <t>The pitch range of [R1A2N3G4E5] [oc0ta1ve2s3] adds a distinctive character to the music, emphasizing its emotional depth, while the song's structure follows [[N01U12M23_34B45A56R67S78]8 b9ar0s1].</t>
  </si>
  <si>
    <t>The use of the [[K01E12Y23]3 k4ey5] in this music creates a unique and resonant sound that is both focused and impactful due to its compact pitch range of [R1A2N3G4E5] [oc0ta1ve2s3]. Despite its fast [te0mp1o2], the song's [ti0me1 s2ig3na4tu5re6], [T1I2M3E4_5S6I7G8N9A0T1U2R3E4], is also distinct and adds to the overall uniqueness of the musical performance. Together, these elements come together to create a memorable and compelling piece of music that stands out for its distinctive style and composition.</t>
  </si>
  <si>
    <t>['P4_1', 'K1_1', 'TS1_o', 'I1_1', 'T1_0', 'EM1_1', 'B1_1']</t>
  </si>
  <si>
    <t>The musical piece I am describing showcases a pitch range within [R1A2N3G4E5] [oc0ta1ve2s3], with the [[K01E12Y23]3 k4ey5] providing a powerful and memorable sound. The song's [ti0me1 s2ig3na4tu5re6], [T1I2M3E4_5S6I7G8N9A0T1U2R3E4], is unique, and the use of [I1N2S3T4R5U6M7E8N9T0S1] is vital to the music's overall impact. This music is speedy and expresses [E1M2O3T4I5O6N7], with roughly [[N01U12M23_34B45A56R67S78]8 b9ar0s1] in the song. Overall, this piece of music is an exciting and emotionally charged experience that showcases a unique blend of musical elements and instrumentation.</t>
  </si>
  <si>
    <t>The pitch range of [R1A2N3G4E5] [oc0ta1ve2s3] in this music provides a distinctive and unforgettable auditory encounter.</t>
  </si>
  <si>
    <t>['P4_1', 'S4_1', 'R3_0', 'I1_0']</t>
  </si>
  <si>
    <t>The [G1E2N3R4E5]-influenced song features a limited pitch range of [R1A2N3G4E5] [oc0ta1ve2s3], which allows for a greater emphasis on the nuances of tone and phrasing. The [te0mp1o2] is soft and smooth, and notable for the absence of [I1N2S3T4R5U6M7E8N9T0S1]. Overall, this combination creates a unique sonic atmosphere that sets the song apart from others in its genre.</t>
  </si>
  <si>
    <t>['K1_1', 'R1_0', 'TM1_1', 'R3_2', 'I1_0', 'T1_0']</t>
  </si>
  <si>
    <t>The song, which is [T1M213] seconds in length, has a smooth and steady rhythm that moves swiftly. Its [te0mp1o2], however, is too subdued for dancing. Devoid of instruments, this music possesses a special emotional quality, thanks to the [[K01E12Y23]3 k4ey5] it is played in.</t>
  </si>
  <si>
    <t>The use of a specific pitch range of [R1A2N3G4E5] [oc0ta1ve2s3] creates a cohesive and unified sound throughout the musical piece, while the music's use of [[K01E12Y23]3 k4ey5] creates a rich and dynamic sonic palette. With a runtime of [T1M213] seconds, the rhythm in this song is incredibly powerful, enhanced by the utilization of [I1N2S3T4R5U6M7E8N9T0S1] in the musical performance. Its unique [[T01I12M23E34_45S56I67G78N89A90T01U12R23E34]4 t5im6e 7si8gn9at0ur1e2] contributes to the song's distinctive character as it moves at a gentle pace, evoking [E1M2O3T4I5O6N7] emotions. Overall, there are roughly [[N01U12M23_34B45A56R67S78]8 b9ar0s1] in this captivating piece of music.</t>
  </si>
  <si>
    <t>['TM1_1', 'R3_2', 'TS1_1', 'I1_1', 'R1_0', 'S4_0']</t>
  </si>
  <si>
    <t>This song has a duration of [T1M213] seconds and features a moderate beat in [T1I2M3E4_5S6I7G8N9A0T1U2R3E4] meter. [I1N2S3T4R5U6M7E8N9T0S1] are utilized in the musical performance. However, the [te0mp1o2] of this music is not conducive to moving your body, and it does not fall squarely within the conventions of the [G1E2N3R4E5] sound.</t>
  </si>
  <si>
    <t>['P4_1', 'K1_1', 'TM1_1', 'R3_0', 'I1_1', 'TS1_1', 'T1_2', 'EM1_1', 'B1_1']</t>
  </si>
  <si>
    <t>The music's limited pitch range of [R1A2N3G4E5] [oc0ta1ve2s3] allows for a greater emphasis on the nuances of tone and phrasing, while its use of [[K01E12Y23]3 k4ey5] creates a rich and dynamic sonic palette. The song has a playtime of [T1M213] seconds and features a [te0mp1o2] that is very soothing and peaceful. To fully capture the essence of the music, [I1N2S3T4R5U6M7E8N9T0S1] should be included. The [[T01I12M23E34_45S56I67G78N89A90T01U12R23E34]4 t5im6e 7si8gn9at0ur1e2] is used in the music, and the song's beat is balanced across its [[N01U12M23_34B45A56R67S78]8 b9ar0s1]. Through its composition, the music expresses [E1M2O3T4I5O6N7] and invites the listener on a journey of sound and feeling.</t>
  </si>
  <si>
    <t>The combination of elements in this music results in a unique and memorable performance. With a pitch range of [R1A2N3G4E5] [oc0ta1ve2s3], the music has a focused and impactful sound. Additionally, the use of the [[K01E12Y23]3 k4ey5] adds to the powerful and distinctive tone. The rhythm of the song is gentle, adding a sense of tranquility to the overall performance. Furthermore, the use of an uncommon [ti0me1 s2ig3na4tu5re6], [T1I2M3E4_5S6I7G8N9A0T1U2R3E4], gives the music a sense of originality and sets it apart from more conventional pieces. All of these elements combine to create a truly one-of-a-kind musical experience.</t>
  </si>
  <si>
    <t>['P4_1', 'K1_1', 'TM1_1', 'R3_1', 'I1_0', 'TS1_1', 'T1_1', 'S4_1', 'B1_1']</t>
  </si>
  <si>
    <t>This [G1E2N3R4E5]-style musical piece is composed of approximately [[N01U12M23_34B45A56R67S78]8 b9ar0s1] and has a length of [T1M213] seconds. The use of a specific pitch range of [R1A2N3G4E5] [oc0ta1ve2s3] creates a cohesive and unified sound throughout the composition, while the [[K01E12Y23]3 k4ey5] adds to its rich and dynamic sonic palette. The gentle beat in the song, based on a [[T01I12M23E34_45S56I67G78N89A90T01U12R23E34]4 t5im6e 7si8gn9at0ur1e2], contrasts with the heavy beat of its underlying rhythm. Interestingly, the composition does not involve the use of [I1N2S3T4R5U6M7E8N9T0S1], yet it manages to embody the essence of the genre.</t>
  </si>
  <si>
    <t>['P4_1', 'K1_1', 'R3_0', 'T1_0', 'EM1_1']</t>
  </si>
  <si>
    <t>The music's limited pitch range of [R1A2N3G4E5] [oc0ta1ve2s3] allows for a greater emphasis on the nuances of tone and phrasing, while the [[K01E12Y23]3 k4ey5] in this music provides a powerful and memorable sound. Additionally, the rhythm in this song is very calming as the music moves swiftly, creating a sense of tranquility. Furthermore, the music is filled with [E1M2O3T4I5O6N7], evoking a deep and emotive experience for the listeners.</t>
  </si>
  <si>
    <t>['P4_1', 'TM1_1', 'R3_0', 'TS1_1', 'S4_1']</t>
  </si>
  <si>
    <t>The [G1E2N3R4E5] style of music is exemplified in this song, which features a limited pitch range of [R1A2N3G4E5] [oc0ta1ve2s3]. This constraint allows for a greater emphasis on the subtleties of tone and phrasing. The song has a playtime of [T1M213] seconds and a calming, soothing beat. The music also features a [T1I2M3E4_5S6I7G8N9A0T1U2R3E4] meter, which further contributes to its unique sound and style. Overall, this song is a great example of how the constraints of a genre can lead to innovative and compelling music.</t>
  </si>
  <si>
    <t>The song's slow performance, coupled with its use of the [[K01E12Y23]3 k4ey5], creates a rich and dynamic sonic palette. Additionally, the rhythm in the song is very relaxing and tranquil, further contributing to its overall calming effect.</t>
  </si>
  <si>
    <t>['P4_1', 'T1_2', 'S4_1', 'I1_1']</t>
  </si>
  <si>
    <t>The [G1E2N3R4E5] music played at a moderate [te0mp1o2] with a compact pitch range of [R1A2N3G4E5] [oc0ta1ve2s3] results in a focused and impactful performance. This musical composition is a perfect example of the [G1E2N3R4E5] sound, and the [I1N2S3T4R5U6M7E8N9T0S1] contribute to the overall effect.</t>
  </si>
  <si>
    <t>['P4_1', 'TM1_1', 'R1_1', 'TS1_o', 'I1_0']</t>
  </si>
  <si>
    <t>This music's pitch range of [R1A2N3G4E5] [oc0ta1ve2s3] offers a unique and memorable listening experience, playing for [T1M213] seconds. It is suitable for dancing and employs an uncommon [ti0me1 s2ig3na4tu5re6 o7f 8[T91I02M13E24_35S46I57G68N79A80T91U02R13E24]3]. Additionally, this song has opted not to incorporate [I1N2S3T4R5U6M7E8N9T0S1].</t>
  </si>
  <si>
    <t>The compact pitch range of [R1A2N3G4E5] [oc0ta1ve2s3] results in a focused and impactful musical performance, while the [[K01E12Y23]3 k4ey5] adds a unique flavor to this music. This track is [T1M213] seconds long and features a steady and moderate rhythm. It does not involve the use of [I1N2S3T4R5U6M7E8N9T0S1], and the [ti0me1 s2ig3na4tu5re6] of the music is [T1I2M3E4_5S6I7G8N9A0T1U2R3E4]. With a relaxed [te0mp1o2], the song's sound is steeped in the conventions of [G1E2N3R4E5] style.</t>
  </si>
  <si>
    <t>['P4_1', 'TM1_1', 'R3_0', 'I1_0', 'T1_2']</t>
  </si>
  <si>
    <t>The pitch range of [R1A2N3G4E5] [oc0ta1ve2s3] adds a distinctive character to the music, emphasizing its emotional depth. This song plays for [T1M213] seconds and features a gentle and calming beat. [I1N2S3T4R5U6M7E8N9T0S1] are not included in this song, contributing to its unique composition. With a moderate [te0mp1o2], this music creates a soothing and introspective atmosphere.</t>
  </si>
  <si>
    <t>['P4_1', 'TM1_1', 'TS1_o', 'T1_1', 'EM1_1', 'B1_1']</t>
  </si>
  <si>
    <t>This [T1M213]-second song with a limited pitch range of [R1A2N3G4E5] [oc0ta1ve2s3] allows for a greater emphasis on the nuances of tone and phrasing. Despite the unusual [ti0me1 s2ig3na4tu5re6 o7f 8[T91I02M13E24_35S46I57G68N79A80T91U02R13E24]3], the music is imbued with [E1M2O3T4I5O6N7] and divided into [[N01U12M23_34B45A56R67S78]8 b9ar0s1]. The result is a sluggish pace that further accentuates the subtle variations in the music's tone and phrasing.</t>
  </si>
  <si>
    <t>['TM1_1', 'R3_1', 'S4_1']</t>
  </si>
  <si>
    <t>This song, which represents the typical sound of [G1E2N3R4E5], has a highly intense rhythm and lasts for [T1M213] seconds. The music immerses the listener in the genre's distinctive style and captures its essence with its dynamic beat and [te0mp1o2].</t>
  </si>
  <si>
    <t>['P4_1', 'K1_1', 'TM1_1', 'R3_2', 'I1_0', 'TS1_1', 'T1_0', 'EM1_1', 'B1_1']</t>
  </si>
  <si>
    <t>The music's limited pitch range of [R1A2N3G4E5] [oc0ta1ve2s3] allows for a greater emphasis on the nuances of tone and phrasing, while its use of [[K01E12Y23]3 k4ey5] creates a distinct atmosphere. This song, [T1M213] seconds long, has just the right [te0mp1o2] and notably lacks [I1N2S3T4R5U6M7E8N9T0S1]. With a [ti0me1 s2ig3na4tu5re6 o7f 8[T91I02M13E24_35S46I57G68N79A80T91U02R13E24]3] and played at a fast [te0mp1o2], the music projects [E1M2O3T4I5O6N7], as you can hear [[N01U12M23_34B45A56R67S78]8 b9ar0s1] in this song.</t>
  </si>
  <si>
    <t>This track runs for [T1M213] seconds and features a pitch range within [R1A2N3G4E5] [oc0ta1ve2s3]. The use of the [[K01E12Y23]3 k4ey5] provides a powerful and memorable sound. The [te0mp1o2] in this song is very relaxing, moving at a slow rate, which adds to the overall calming effect of the music.</t>
  </si>
  <si>
    <t>The use of [[K01E12Y23]3 k4ey5] in this music results in a rich and dynamic sonic palette.</t>
  </si>
  <si>
    <t>The compact pitch range of [R1A2N3G4E5] [oc0ta1ve2s3] results in a focused and impactful musical performance, complemented by the music's use of [[K01E12Y23]3 k4ey5], creating a rich and dynamic sonic palette. Running for [T1M213] seconds, the song maintains a moderate [te0mp1o2] while utilizing [I1N2S3T4R5U6M7E8N9T0S1] to enhance the musical performance. Additionally, the choice of [[T01I12M23E34_45S56I67G78N89A90T01U12R23E34]4 t5im6e 7si8gn9at0ur1e2] adds an uncommon touch, contributing to the speedy and emotionally projecting nature of the music.</t>
  </si>
  <si>
    <t>This song has an exceptionally energetic beat in [T1I2M3E4_5S6I7G8N9A0T1U2R3E4], and the [[K01E12Y23]3 k4ey5] gives it a special emotional quality. The combination of the upbeat rhythm and the emotional resonance of the [ke0y1] create a unique musical experience that is sure to captivate listeners. Whether you're dancing along to the infectious groove or simply enjoying the depth of feeling conveyed by the music, this song is sure to leave a lasting impression.</t>
  </si>
  <si>
    <t>The pitch range of a musical instrument refers to the span of pitches that it is capable of producing. This range is determined by the highest and lowest notes that the instrument can play. Generally, the range of an instrument is measured in [oc0ta1ve2s3]. For example, a piano has a pitch range of about 7 1/3 [oc0ta1ve2s3], while a guitar typically has a pitch range of about 3 1/2 [oc0ta1ve2s3]. Depending on the type of instrument, the range can vary widely, but it is always defined by the number of [oc0ta1ve2s3] that the instrument can produce. Therefore, the pitch range of a musical instrument is within [R1A2N3G4E5] [oc0ta1ve2s3].</t>
  </si>
  <si>
    <t>['P4_1', 'R3_2']</t>
  </si>
  <si>
    <t>The music in question provides a distinctive and unforgettable listening experience with its pitch range spanning [R1A2N3G4E5] [oc0ta1ve2s3]. Additionally, the rhythm of the song strikes a balance, neither too fast nor too slow, creating a pleasant and engaging listening experience overall.</t>
  </si>
  <si>
    <t>['P4_1', 'K1_1', 'R3_2', 'I1_1', 'T1_1', 'S4_1', 'S2_1', 'B1_1']</t>
  </si>
  <si>
    <t>The music, a quintessential example of the [G1E2N3R4E5] genre, employs a specific pitch range spanning [R1A2N3G4E5] [oc0ta1ve2s3] to create a cohesive and unified sound throughout the piece. With its use of the [[K01E12Y23]3 k4ey5], the music conveys a unique and resonant sound. The song progresses through [[N01U12M23_34B45A56R67S78]8 b9ar0s1] at a sluggish [te0mp1o2], with a rhythm that strikes a balance between not being too fast nor too slow. [I1N2S3T4R5U6M7E8N9T0S1] play an important role in the music, mimicking [A1R2T3I4S5T6]'s style and adding to the overall feel of the piece.</t>
  </si>
  <si>
    <t>The music I am describing has a pitch range within [R1A2N3G4E5] [oc0ta1ve2s3], and the use of the [[K01E12Y23]3 k4ey5] provides a powerful and memorable sound. The track has a length of [T1M213] seconds and a steady, moderate rhythm, without the presence of [I1N2S3T4R5U6M7E8N9T0S1]. The meter of the music follows [T1I2M3E4_5S6I7G8N9A0T1U2R3E4], while the [te0mp1o2] remains relaxed. The overall feeling of the music is [E1M2O3T4I5O6N7], and the song structure consists of [[N01U12M23_34B45A56R67S78]8 b9ar0s1].</t>
  </si>
  <si>
    <t>The use of [[K01E12Y23]3 k4ey5] in this music creates a distinct atmosphere that is further accentuated by the song's structure, which follows [[N01U12M23_34B45A56R67S78]8 b9ar0s1]. In addition, the song has a runtime of [T1M213] seconds, making it a well-structured and thoughtfully composed piece of music. The [ke0y1], structure, and runtime all work together to create a unique and memorable listening experience for the audience.</t>
  </si>
  <si>
    <t>['K1_1', 'T1_2', 'TS1_1']</t>
  </si>
  <si>
    <t>This music, played at a moderate pace and with a [ti0me1 s2ig3na4tu5re6 o7f 8[T91I02M13E24_35S46I57G68N79A80T91U02R13E24]3], features a powerful and memorable sound thanks to the [[K01E12Y23]3 k4ey5].</t>
  </si>
  <si>
    <t>The distinct atmosphere in this music is created by its use of the [[K01E12Y23]3 k4ey5], while its running time spans [T1M213] seconds. The music is further enhanced by the significant role played by [I1N2S3T4R5U6M7E8N9T0S1].</t>
  </si>
  <si>
    <t>['P4_1', 'K1_1', 'TM1_1', 'R3_2', 'I1_1', 'T1_2', 'S4_1']</t>
  </si>
  <si>
    <t>The musical piece utilizes a specific pitch range of [R1A2N3G4E5] [oc0ta1ve2s3], resulting in a cohesive and unified sound throughout the track. The [[K01E12Y23]3 k4ey5] adds a powerful and memorable element to the music. With a running time of [T1M213] seconds, this song boasts a calm and moderate rhythm, which is played at a moderate speed and features [I1N2S3T4R5U6M7E8N9T0S1]. The track is steeped in the traditions of [G1E2N3R4E5] style, making it an exceptional piece of music that listeners can appreciate.</t>
  </si>
  <si>
    <t>The music composed in the [[K01E12Y23]3 k4ey5] has a compact pitch range of [R1A2N3G4E5] [oc0ta1ve2s3], which results in a focused and impactful musical performance. The beat of the track is extremely strong, and it runs for [T1M213] seconds, radiating [E1M2O3T4I5O6N7]. The music is brought to life through the use of [I1N2S3T4R5U6M7E8N9T0S1], and its [ti0me1 s2ig3na4tu5re6] is [T1I2M3E4_5S6I7G8N9A0T1U2R3E4]. With its quick beat, the song exudes an energetic and lively vibe that is sure to capture the listener's attention.</t>
  </si>
  <si>
    <t>['R1_1', 'TS1_1']</t>
  </si>
  <si>
    <t>This song has a dance-friendly [te0mp1o2] with a [ti0me1 s2ig3na4tu5re6 o7f 8[T91I02M13E24_35S46I57G68N79A80T91U02R13E24]3] accompanying the music.</t>
  </si>
  <si>
    <t>This song is composed in the [[K01E12Y23]3 k4ey5] and deliberately excludes [I1N2S3T4R5U6M7E8N9T0S1].</t>
  </si>
  <si>
    <t>The musical piece being referred to showcases a pitch range that spans [R1A2N3G4E5] [oc0ta1ve2s3] and has [[N01U12M23_34B45A56R67S78]8 b9ar0s1] in total. The rhythm of this song is also worth mentioning, as it manages to strike a perfect balance between not being too fast nor too slow.</t>
  </si>
  <si>
    <t>The music's limited pitch range of [R1A2N3G4E5] [oc0ta1ve2s3] allows for a greater emphasis on the nuances of tone and phrasing, while its choice of [[K01E12Y23]3 k4ey5] results in a captivating and memorable experience. Playing for [T1M213] seconds, the song maintains a moderate and enjoyable [te0mp1o2]. Devoid of [I1N2S3T4R5U6M7E8N9T0S1], this song features an unconventional [ti0me1 s2ig3na4tu5re6 o7f 8[T91I02M13E24_35S46I57G68N79A80T91U02R13E24]3], complemented by a fast [te0mp1o2]. With its defining emotion of [E1M2O3T4I5O6N7], the song consists of [[N01U12M23_34B45A56R67S78]8 b9ar0s1].</t>
  </si>
  <si>
    <t>With a pitch range spanning [R1A2N3G4E5] [oc0ta1ve2s3], this music offers a diverse and dynamic listening experience, complemented by the powerful and memorable sound provided by the [[K01E12Y23]3 k4ey5]. Lasting [T1M213] seconds, the song captivates with a soft and smooth [te0mp1o2], while [I1N2S3T4R5U6M7E8N9T0S1] play an important role in creating its unique atmosphere. Featuring an unconventional [ti0me1 s2ig3na4tu5re6 o7f 8[T91I02M13E24_35S46I57G68N79A80T91U02R13E24]3] and a slow rhythm, this music defies the conventions of the [G1E2N3R4E5] sound, presenting a truly distinctive composition.</t>
  </si>
  <si>
    <t>The music's limited pitch range of [R1A2N3G4E5] [oc0ta1ve2s3] allows for a greater emphasis on the nuances of tone and phrasing, while its use of [[K01E12Y23]3 k4ey5] creates a distinct atmosphere. This song plays for [T1M213] seconds and features an unusual [ti0me1 s2ig3na4tu5re6 o7f 8[T91I02M13E24_35S46I57G68N79A80T91U02R13E24]3], with a rhythm that is very tranquil. The absence of [I1N2S3T4R5U6M7E8N9T0S1] in this leisurely-paced piece contributes to its evocative classic [G1E2N3R4E5] sound.</t>
  </si>
  <si>
    <t>['T1_1', 'R3_0']</t>
  </si>
  <si>
    <t>The song has a very peaceful and easy rhythm that moves gently, creating a soothing and calming atmosphere.</t>
  </si>
  <si>
    <t>The combination of a compact pitch range spanning [R1A2N3G4E5] [oc0ta1ve2s3], a powerful and memorable [[K01E12Y23]3 k4ey5], and a song duration of [T1M213] seconds results in a focused and impactful musical performance. The limited pitch range allows for a clear and defined sound, while the choice of [ke0y1] contributes to the overall strength and memorability of the music. Additionally, the duration of the song ensures that the impact of the performance is felt throughout its entirety. Together, these elements create a cohesive and powerful musical experience.</t>
  </si>
  <si>
    <t>It creates a lively and energetic atmosphere. People often dance to this type of music. The fast pace of the rhythm and beat is infectious, and it encourages movement and excitement. Whether it's at a party or in a club, music played at a high [te0mp1o2] is sure to get people on their feet and having a good time.</t>
  </si>
  <si>
    <t>['T1_0', 'P4_1', 'K1_1', 'R3_2']</t>
  </si>
  <si>
    <t>The song, performed quickly with a smooth and steady rhythm, presents a captivating and memorable experience. Its compact pitch range of [R1A2N3G4E5] [oc0ta1ve2s3] contributes to a focused and impactful musical performance, further enhanced by its choice of [[K01E12Y23]3 k4ey5]. Overall, this song offers a dynamic and engaging musical experience that leaves a lasting impression on the listener.</t>
  </si>
  <si>
    <t>The musical piece showcases a pitch range within [R1A2N3G4E5] [oc0ta1ve2s3] and has a runtime of [T1M213] seconds.</t>
  </si>
  <si>
    <t>['P4_1', 'K1_1', 'R3_2', 'I1_1', 'EM1_1']</t>
  </si>
  <si>
    <t>The music presented here offers a diverse and dynamic listening experience, with a pitch range spanning [R1A2N3G4E5] [oc0ta1ve2s3]. It is in [[K01E12Y23]3 k4ey5], which gives it a special emotional quality. The song features a calm and moderate rhythm, enriched by [I1N2S3T4R5U6M7E8N9T0S1], resulting in a music piece filled with [E1M2O3T4I5O6N7]. Overall, the combination of the pitch range, [ke0y1], rhythm, and instruments creates a powerful emotional impact on the listener.</t>
  </si>
  <si>
    <t>This music offers a diverse and dynamic listening experience with a pitch range spanning [R1A2N3G4E5] [oc0ta1ve2s3]. The use of [[K01E12Y23]3 k4ey5] creates a distinct atmosphere that sets the tone for the entire song, which has a running time of [T1M213] seconds and a very slow, relaxing [te0mp1o2]. Interestingly, the arrangement omits the use of [I1N2S3T4R5U6M7E8N9T0S1], and the [ti0me1 s2ig3na4tu5re6] of the music is [T1I2M3E4_5S6I7G8N9A0T1U2R3E4]. Despite the absence of these instruments, the music still manages to capture and convey [E1M2O3T4I5O6N7] through its moderate [te0mp1o2] and the emotions imbued within the melody.</t>
  </si>
  <si>
    <t>['P4_1', 'TM1_1', 'R3_1', 'TS1_1', 'I1_1']</t>
  </si>
  <si>
    <t>The musical piece is a lively composition that showcases a pitch range within [R1A2N3G4E5] [oc0ta1ve2s3] and a [ti0me1 s2ig3na4tu5re6 o7f 8[T91I02M13E24_35S46I57G68N79A80T91U02R13E24]3]. The music is brought to life through the use of [I1N2S3T4R5U6M7E8N9T0S1]. This song has a running time of [T1M213] seconds and features a rhythmic beat that captivates the listener's attention from start to finish. With its dynamic range and upbeat [te0mp1o2], this musical piece is sure to leave a lasting impression on anyone who hears it.</t>
  </si>
  <si>
    <t>It pulsates through the speakers and reverberates in your chest. The rhythm is infectious, and you can't help but move to the music. Each note and beat builds on the last, creating a sense of energy and excitement. You find yourself completely immersed in the sound, lost in the moment. The beat of this song is truly remarkable and has the power to move you in ways you never thought possible.</t>
  </si>
  <si>
    <t>['I4_1', 'P4_1', 'I1_0']</t>
  </si>
  <si>
    <t>The melody track of this musical piece heavily relies on the use of a specific instrument. The instrument is not mentioned, but it is clear that its use is crucial to the composition. Additionally, the track uses a specific pitch range spanning [R1A2N3G4E5] [oc0ta1ve2s3], which contributes to a cohesive and unified sound throughout the piece. Interestingly, the song has intentionally avoided incorporating certain instruments, though it is not specified which ones. Overall, the melody track's reliance on a particular instrument and the strategic use of pitch range contribute to the song's unique and intentional sound.</t>
  </si>
  <si>
    <t>In this musical piece, a specific pitch range of [R1A2N3G4E5] [oc0ta1ve2s3] is used to create a cohesive and unified sound, which is further reinforced by the powerful and memorable sound provided by the [[K01E12Y23]3 k4ey5]. The track has a moderate and enjoyable [te0mp1o2], lasting for [T1M213] seconds and is played at a leisurely pace. The use of [I1N2S3T4R5U6M7E8N9T0S1] is vital to the music, which follows a [T1I2M3E4_5S6I7G8N9A0T1U2R3E4] meter and is a true representation of the [G1E2N3R4E5] genre. Overall, this song showcases the importance of musical elements working together to create a distinct and enjoyable listening experience.</t>
  </si>
  <si>
    <t>['K1_1', 'TM1_1', 'R3_1', 'TS1_1', 'I1_0', 'S4_0', 'B1_1']</t>
  </si>
  <si>
    <t>The [G1E2N3R4E5] genre is not firmly rooted in the music, but the [[K01E12Y23]3 k4ey5] gives this song a special emotional quality. The lively rhythm and [T1I2M3E4_5S6I7G8N9A0T1U2R3E4] meter of this [N1U2M3_4B5A6R7S8]-bar song create a captivating atmosphere. Interestingly, the arrangement of the music has omitted the use of [I1N2S3T4R5U6M7E8N9T0S1], which adds to its unique sound and character. Despite its departure from traditional conventions, this song plays for [T1M213] seconds and is a delightful experience for anyone who appreciates innovative and experimental music.</t>
  </si>
  <si>
    <t>The cohesive and unified sound throughout this musical piece is achieved through the use of a specific pitch range spanning [R1A2N3G4E5] [oc0ta1ve2s3]. In addition, the distinct atmosphere of the music is created by the use of the [[K01E12Y23]3 k4ey5]. With a runtime of [T1M213] seconds, this song is a complete and thoughtfully crafted piece of music that combines a unified sound and a distinctive mood.</t>
  </si>
  <si>
    <t>['TS1_o', 'K1_1', 'I1_1']</t>
  </si>
  <si>
    <t>The musical composition in this song is characterized by several unique elements. Firstly, the [ti0me1 s2ig3na4tu5re6] employed is uncommon, which contributes to the song's distinctive rhythm. Additionally, the use of the [[K01E12Y23]3 k4ey5] creates a specific atmosphere that enhances the overall experience. Finally, the [I1N2S3T4R5U6M7E8N9T0S1] utilized in the composition further add to the song's overall sound and texture, resulting in a truly unique and memorable musical piece.</t>
  </si>
  <si>
    <t>['EM1_1', 'K1_1', 'B1_1', 'TS1_o']</t>
  </si>
  <si>
    <t>The music evokes a strong sense of [E1M2O3T4I5O6N7], which is complemented by its choice of [[K01E12Y23]3 k4ey5]. With [[N01U12M23_34B45A56R67S78]8 b9ar0s1], the composition delivers a captivating and memorable experience that sets it apart. Adding to its uniqueness, the song features a [ti0me1 s2ig3na4tu5re6] that is not commonly found, making it even more distinct and intriguing.</t>
  </si>
  <si>
    <t>['I4_1', 'P4_1', 'K1_1', 'B1_1']</t>
  </si>
  <si>
    <t>The melody track in this music is primarily composed using [I1N2S3T4R5U6M7E8N9T0], which has a pitch range of [R1A2N3G4E5] [oc0ta1ve2s3]. The composition is in the [[K01E12Y23]3 k4ey5], and it comprises a total of [[N01U12M23_34B45A56R67S78]8 b9ar0s1] throughout the song.</t>
  </si>
  <si>
    <t>['TM1_1', 'R3_0', 'TS1_1', 'I1_1', 'EM1_1']</t>
  </si>
  <si>
    <t>This song has a running time of [T1M213] seconds and features a very mellow rhythm in [T1I2M3E4_5S6I7G8N9A0T1U2R3E4] meter. The music should include [I1N2S3T4R5U6M7E8N9T0S1] and is filled with [E1M2O3T4I5O6N7].</t>
  </si>
  <si>
    <t>The song's beat is fast-paced and the music is enriched by various instruments. These instruments add layers of sound and texture to the overall composition, creating a dynamic and engaging listening experience. Whether it's the strumming of a guitar, the pounding of drums, or the wailing of a saxophone, each instrument contributes to the overall energy and mood of the song. By combining the fast-paced beat with a diverse array of instruments, the music is able to captivate listeners and keep them engaged from beginning to end.</t>
  </si>
  <si>
    <t>The musical piece utilizes a specific pitch range of [R1A2N3G4E5] [oc0ta1ve2s3] to create a cohesive and unified sound. This, combined with the use of [I1N2S3T4R5U6M7E8N9T0S1], brings the music to life. The running time of the song is [T1M213] seconds, allowing for a complete expression of the piece's musical ideas. Together, these elements create a unique and captivating listening experience for the audience.</t>
  </si>
  <si>
    <t>When it comes to music projects, the [ke0y1] is to convey emotion. One effective way to do this is by featuring specific instruments. By carefully selecting and showcasing instruments that align with the desired emotional tone, the music can have a powerful impact on the listener. Whether it's the mournful sound of a cello, the uplifting notes of a trumpet, or the haunting melodies of a piano, the right instrumentation can elevate a music project to new heights and evoke a wide range of emotions in the audience.</t>
  </si>
  <si>
    <t>['K1_1', 'T1_0', 'R1_0']</t>
  </si>
  <si>
    <t>The choice of [[K01E12Y23]3 k4ey5] in this music creates a captivating and memorable experience, despite the song's fast-paced nature. However, the [te0mp1o2] of the music is too subdued for dancing.</t>
  </si>
  <si>
    <t>['P4_1', 'TM1_1', 'R3_1', 'I1_0']</t>
  </si>
  <si>
    <t>This music offers a diverse and dynamic listening experience with a pitch range spanning [R1A2N3G4E5] [oc0ta1ve2s3]. The song has a running time of [T1M213] seconds and features a very upbeat [te0mp1o2]. Notably absent in this song are [I1N2S3T4R5U6M7E8N9T0S1].</t>
  </si>
  <si>
    <t>This music offers a unique and memorable listening experience with its pitch range of [R1A2N3G4E5] [oc0ta1ve2s3]. Its use of [[K01E12Y23]3 k4ey5] creates a distinct atmosphere that is further enhanced by the smooth and relaxing beat, making it a truly immersive musical experience. The music is brought to life through the use of [I1N2S3T4R5U6M7E8N9T0S1], and the [ti0me1 s2ig3na4tu5re6] chosen for this song, [T1I2M3E4_5S6I7G8N9A0T1U2R3E4], is not common, adding to its unique sound. The song's rhythm is moderate, and it evokes a [E1M2O3T4I5O6N7] feeling. With a duration of [T1M213] seconds and roughly [[N01U12M23_34B45A56R67S78]8 b9ar0s1], this song is a perfect blend of melody, rhythm, and emotion.</t>
  </si>
  <si>
    <t>The music is filled with emotion. It could be the soaring melody of a love song, the haunting notes of a melancholic piece, or the driving rhythm of an upbeat tune. Whatever the genre or style, music has the power to evoke a wide range of emotions in its listeners. It can transport us to another time and place, stir our souls, and connect us with others in a profound way. From the joyous celebration of a wedding to the mournful tones of a funeral, music has the ability to move us and touch us in ways that words alone cannot.</t>
  </si>
  <si>
    <t>This music is composed in the [[K01E12Y23]3 k4ey5] and consists of [[N01U12M23_34B45A56R67S78]8 b9ar0s1] in total. It has a duration of [T1M213] seconds and features an unconventional [ti0me1 s2ig3na4tu5re6 o7f 8[T91I02M13E24_35S46I57G68N79A80T91U02R13E24]3].</t>
  </si>
  <si>
    <t>The musical piece showcases a pitch range within [R1A2N3G4E5] [oc0ta1ve2s3] and utilizes the [[K01E12Y23]3 k4ey5], conveying a unique and resonant sound. It spans [T1M213] seconds in length with a moderate [te0mp1o2], while the incorporation of [I1N2S3T4R5U6M7E8N9T0S1] enhances the overall composition. The song employs an unusual [[T01I12M23E34_45S56I67G78N89A90T01U12R23E34]4 t5im6e 7si8gn9at0ur1e2] and is played at a quick pace, projecting [E1M2O3T4I5O6N7].</t>
  </si>
  <si>
    <t>The musical piece being referred to showcases a pitch range within [R1A2N3G4E5] [oc0ta1ve2s3], and moves slowly with a comfortably moderate rhythm. The listener is treated to a melody that explores a wide range of pitches, yet is presented at a leisurely pace that allows for a deep appreciation of the nuances of the music. The moderate [te0mp1o2] of the rhythm contributes to this effect, creating an overall sense of relaxation and tranquility. Whether enjoyed as background music or given one's full attention, this musical piece provides a listening experience that is both engaging and soothing.</t>
  </si>
  <si>
    <t>['P4_1', 'K1_1', 'TM1_1', 'R3_2', 'I1_0', 'TS1_o', 'R1_1', 'S4_1', 'B1_1']</t>
  </si>
  <si>
    <t>The [[K01E12Y23]3 k4ey5] is used to compose a [T1M213]-second-long song that showcases the compact pitch range of [R1A2N3G4E5] [oc0ta1ve2s3], resulting in a focused and impactful musical performance. This particular composition does not incorporate the use of [I1N2S3T4R5U6M7E8N9T0S1] and features a non-conventional [T1I2M3E4_5S6I7G8N9A0T1U2R3E4]. With a moderate [te0mp1o2] and an upbeat rhythm, this song is danceable and serves as a classic example of the [G1E2N3R4E5] style. Spanning approximately [[N01U12M23_34B45A56R67S78]8 b9ar0s1], this song offers a unique musical experience that stands out from traditional compositions.</t>
  </si>
  <si>
    <t>With a pitch range spanning only [R1A2N3G4E5] [oc0ta1ve2s3], this music produces a focused and impactful performance that captures the listener's attention. Although the duration of the song is just [T1M213] seconds, its brevity enhances the overall impact of the music. Despite not being a prime example of the typical [G1E2N3R4E5] style, this composition stands out for its distinctive qualities and unique characteristics.</t>
  </si>
  <si>
    <t>The track has a pitch range of [R1A2N3G4E5] [oc0ta1ve2s3] and runs for [T1M213] seconds.</t>
  </si>
  <si>
    <t>['P4_1', 'EM1_1', 'TM1_1']</t>
  </si>
  <si>
    <t>In music, using a specific pitch range of [R1A2N3G4E5] [oc0ta1ve2s3] can be a powerful tool in creating a cohesive and unified sound throughout a piece. By limiting the range, the composer can ensure that all the instruments or voices are in harmony and create a strong and consistent sound. This technique can also help to convey a particular emotion, such as [E1M2O3T4I5O6N7], which is radiated throughout the music. The duration of the song is [T1M213] seconds, providing ample time for the listener to experience and appreciate the full effect of this musical approach.</t>
  </si>
  <si>
    <t>The musical piece utilizes a specific pitch range of [R1A2N3G4E5] [oc0ta1ve2s3], resulting in a cohesive and unified sound. Composed in the [[K01E12Y23]3 k4ey5], the song runs for [T1M213] seconds and features an invigorating rhythm. The music is enriched by the addition of [I1N2S3T4R5U6M7E8N9T0S1]. Although the [ti0me1 s2ig3na4tu5re6] is not standard [T1I2M3E4_5S6I7G8N9A0T1U2R3E4], the relaxed [te0mp1o2] enhances the overall feel of the song. This piece is a shining example of the [G1E2N3R4E5] style, showcasing its unique characteristics.</t>
  </si>
  <si>
    <t>It is perfect for winding down at the end of a long day. The soothing melodies create a peaceful atmosphere that helps to ease the mind and body. With its gentle rhythms and tranquil tones, this music can be a wonderful way to de-stress and unwind after a hectic day. Whether you're relaxing at home or trying to calm your nerves before bed, this music is sure to help you relax and unwind.</t>
  </si>
  <si>
    <t>With a pitch range spanning [R1A2N3G4E5] [oc0ta1ve2s3], this music offers a diverse and dynamic listening experience, while the [[K01E12Y23]3 k4ey5] provides a powerful and memorable sound. The track has a duration of [T1M213] seconds and maintains a moderate [te0mp1o2] that is neither too fast nor too slow. [I1N2S3T4R5U6M7E8N9T0S1] are incorporated into the composition, adding depth and texture. Although the song's [ti0me1 s2ig3na4tu5re6] is not commonly used, its moderate-speed nature sets it apart from the typical characteristics of the [G1E2N3R4E5] genre, as it offers a unique musical experience.</t>
  </si>
  <si>
    <t>['P4_1', 'K1_1', 'TM1_1', 'R3_0', 'B1_1']</t>
  </si>
  <si>
    <t>The compact pitch range of [R1A2N3G4E5] [oc0ta1ve2s3] results in a focused and impactful musical performance, while the [[K01E12Y23]3 k4ey5] adds a unique flavor to this music. This song is [T1M213] seconds long with a beat that is very tranquilizing, and you can count [[N01U12M23_34B45A56R67S78]8 b9ar0s1] in it.</t>
  </si>
  <si>
    <t>This music offers a diverse and dynamic listening experience with a pitch range spanning [R1A2N3G4E5] [oc0ta1ve2s3]. Although the [te0mp1o2] in this song is very laid-back, it does not follow the typical patterns of [G1E2N3R4E5] genre. The unique style of this music sets it apart from the conventions of its genre, offering listeners a refreshing and unconventional musical experience.</t>
  </si>
  <si>
    <t>The music in question offers a unique and memorable listening experience with its pitch range of [R1A2N3G4E5] [oc0ta1ve2s3]. Additionally, the use of [[K01E12Y23]3 k4ey5] gives this music a special emotional quality. This track is [T1M213] seconds in length and is played at a gentle pace with a very relaxing [te0mp1o2]. The music should feature [I1N2S3T4R5U6M7E8N9T0S1] and is comprised of [[N01U12M23_34B45A56R67S78]8 b9ar0s1]. Overall, this song provides a soothing and emotionally resonant experience for listeners.</t>
  </si>
  <si>
    <t>The musical piece showcases a pitch range within [R1A2N3G4E5] [oc0ta1ve2s3] and the [[K01E12Y23]3 k4ey5] adds a unique flavor to this music. The track, which is [T1M213] seconds long, features a very fast and lively rhythm and relies heavily on the use of [I1N2S3T4R5U6M7E8N9T0S1]. The use of an uncommon [ti0me1 s2ig3na4tu5re6], [T1I2M3E4_5S6I7G8N9A0T1U2R3E4], adds to the music's complexity. This piece has a moderate [te0mp1o2] and is characterized by [E1M2O3T4I5O6N7]. With roughly [[N01U12M23_34B45A56R67S78]8 b9ar0s1] in total, this song is an impressive feat of musical composition.</t>
  </si>
  <si>
    <t>The musical piece showcases a pitch range within [R1A2N3G4E5] [oc0ta1ve2s3], while [[K01E12Y23]3 k4ey5] adds a unique flavor to this music. It plays for [T1M213] seconds with a steady and moderate rhythm, bringing the music to life through the use of [I1N2S3T4R5U6M7E8N9T0S1]. The meter of the music is [T1I2M3E4_5S6I7G8N9A0T1U2R3E4], and it is played at a fast [te0mp1o2], making it a true representation of the [G1E2N3R4E5] genre.</t>
  </si>
  <si>
    <t>The music's limited pitch range of [R1A2N3G4E5] [oc0ta1ve2s3] allows for a greater emphasis on the nuances of tone and phrasing, while the [[K01E12Y23]3 k4ey5] gives this music a special emotional quality. With a length of [T1M213] seconds, this song showcases a very fast and lively rhythm, brought to life through the use of [I1N2S3T4R5U6M7E8N9T0S1]. Its out-of-the-ordinary [[T01I12M23E34_45S56I67G78N89A90T01U12R23E34]4 t5im6e 7si8gn9at0ur1e2] adds to its unique character, as the song is played at a gentle pace. Overall, the music is defined by [E1M2O3T4I5O6N7].</t>
  </si>
  <si>
    <t>['TM1_1', 'EM1_1', 'R3_0', 'TS1_o']</t>
  </si>
  <si>
    <t>This song has a running time of [T1M213] seconds and employs an uncommon [ti0me1 s2ig3na4tu5re6 o7f 8[T91I02M13E24_35S46I57G68N79A80T91U02R13E24]3]. The music evokes a [E1M2O3T4I5O6N7] feeling and has a very calming and soothing beat.</t>
  </si>
  <si>
    <t>The pitch range of this song is within [R1A2N3G4E5] [oc0ta1ve2s3] and the rhythm is very dynamic. Notably absent in this song are [I1N2S3T4R5U6M7E8N9T0S1].</t>
  </si>
  <si>
    <t>['K1_1', 'R3_2', 'TS1_1']</t>
  </si>
  <si>
    <t>The music employs the [[K01E12Y23]3 k4ey5], resulting in a rich and dynamic sonic palette. Its moderate beat is easy to follow, complementing the overall sound. Additionally, the music adheres to a [ti0me1 s2ig3na4tu5re6 o7f 8[T91I02M13E24_35S46I57G68N79A80T91U02R13E24]3], providing a structured rhythm throughout the piece.</t>
  </si>
  <si>
    <t>The song's [T1M213]-second playtime is defined by its [E1M2O3T4I5O6N7]-laden music. The emotions conveyed through the music are an integral part of the song's composition and help shape its overall impact on the listener. Whether it's a melancholy ballad or an upbeat pop anthem, the emotion behind the music can make all the difference in how the song is perceived and enjoyed. So, whether you're a casual listener or a die-hard music fan, paying attention to the emotional nuances of a song can enhance your overall listening experience.</t>
  </si>
  <si>
    <t>The musical piece is an impressive display of musical range and timing. It showcases a pitch range spanning [R1A2N3G4E5] [oc0ta1ve2s3], which adds depth and complexity to the composition. Lasting for [T1M213] seconds, the song captivates its listeners with its intricate melodies and harmonies. Additionally, the music features a [T1I2M3E4_5S6I7G8N9A0T1U2R3E4] meter, which contributes to its unique rhythmic structure and enhances its overall appeal. All in all, the musical piece is a testament to the skill and creativity of its composer, and it is sure to leave a lasting impression on anyone who hears it.</t>
  </si>
  <si>
    <t>['K1_1', 'TM1_1', 'R3_0', 'I4_0', 'B1_1']</t>
  </si>
  <si>
    <t>The distinct atmosphere of this music is created by its use of [[K01E12Y23]3 k4ey5]. The song's playtime lasts [T1M213] seconds and its rhythm is very easy on the ears. Interestingly, the melody track does not incorporate the use of [I1N2S3T4R5U6M7E8N9T0]. Overall, the song consists of [[N01U12M23_34B45A56R67S78]8 b9ar0s1], contributing to its overall structure and composition.</t>
  </si>
  <si>
    <t>The use of a specific pitch range of [R1A2N3G4E5] [oc0ta1ve2s3] creates a cohesive and unified sound throughout the musical piece, while the [[K01E12Y23]3 k4ey5] provides a powerful and memorable sound. With a playtime of [T1M213] seconds, the song maintains a comfortable beat, accompanied by the absence of [I1N2S3T4R5U6M7E8N9T0S1]. Following a [T1I2M3E4_5S6I7G8N9A0T1U2R3E4] meter and played at a slow [te0mp1o2], the music embodies the conventions of [G1E2N3R4E5] style, resulting in a captivating and immersive sound.</t>
  </si>
  <si>
    <t>The compact pitch range of [R1A2N3G4E5] [oc0ta1ve2s3] contributes to a focused and impactful musical performance, enhanced by the addition of [I1N2S3T4R5U6M7E8N9T0S1] to the composition. The rhythm of the [T1M213]-second-long track is carefully balanced, neither too fast nor too slow, ensuring a pleasing listening experience. Overall, the combination of these musical elements creates a well-crafted piece of music that engages the audience with its precision and attention to detail.</t>
  </si>
  <si>
    <t>['P4_1', 'K1_1', 'R3_0', 'I1_0', 'S4_1']</t>
  </si>
  <si>
    <t>The musical piece employs a specific pitch range of [R1A2N3G4E5] [oc0ta1ve2s3] to create a cohesive and unified sound, which is further enhanced by its use of [[K01E12Y23]3 k4ey5], resulting in a rich and dynamic sonic palette. The relaxing [te0mp1o2] of the song adds to its soothing effect, while the absence of [I1N2S3T4R5U6M7E8N9T0S1] contributes to its unique character. Overall, this music is a prime example of the [G1E2N3R4E5] style, showcasing its distinctive features and characteristics.</t>
  </si>
  <si>
    <t>This music's pitch range of [R1A2N3G4E5] [oc0ta1ve2s3] offers a unique and memorable listening experience, enhanced by the [[K01E12Y23]3 k4ey5] that adds a distinctive flavor. With a running time of [T1M213] seconds, the song captivates listeners with its easy-going rhythm. Devoid of [I1N2S3T4R5U6M7E8N9T0S1], the music is based on a [[T01I12M23E34_45S56I67G78N89A90T01U12R23E34]4 t5im6e 7si8gn9at0ur1e2] and is performed at a moderate speed. Its genre is not easily classified, making it an intriguing and unconventional piece.</t>
  </si>
  <si>
    <t>['P4_1', 'K1_1', 'TM1_1', 'I1_0', 'T1_1', 'EM1_1', 'B1_1']</t>
  </si>
  <si>
    <t>The compact pitch range of [R1A2N3G4E5] [oc0ta1ve2s3] results in a focused and impactful musical performance, while the [[K01E12Y23]3 k4ey5] provides a powerful and memorable sound. With a running time of [T1M213] seconds, this song's composition intentionally excludes the use of [I1N2S3T4R5U6M7E8N9T0S1], creating a low-speed atmosphere. The music projects [E1M2O3T4I5O6N7] and its length is determined by [[N01U12M23_34B45A56R67S78]8 b9ar0s1], ensuring a well-crafted and cohesive musical experience.</t>
  </si>
  <si>
    <t>The compact pitch range of [R1A2N3G4E5] [oc0ta1ve2s3] not only results in a focused and impactful musical performance but also enables the song to move quickly. By confining the notes to a narrower range, the musical piece gains a sense of cohesion and intensity that can captivate the listener's attention. This approach can make the music sound more deliberate, dynamic, and purposeful, as the melody and harmony are tightly woven together. Additionally, the compact pitch range allows the performer to express themselves with greater clarity and precision, making the music more expressive and emotionally resonant. Therefore, using a limited pitch range can be a powerful tool for creating memorable and impactful musical performances.</t>
  </si>
  <si>
    <t>In this musical piece, a specific pitch range of [R1A2N3G4E5] [oc0ta1ve2s3] is used to create a cohesive and unified sound. The music is played at a relaxed pace, and an unusual [ti0me1 s2ig3na4tu5re6 o7f 8[T91I02M13E24_35S46I57G68N79A80T91U02R13E24]3] is utilized. Together, these elements create a unique and interesting listening experience for the audience. The consistent pitch range helps to maintain a sense of coherence throughout the piece, while the relaxed [te0mp1o2] allows the listener to fully appreciate the nuances of the music. Additionally, the use of an unusual [ti0me1 s2ig3na4tu5re6] adds an element of surprise and unpredictability, keeping the audience engaged and interested in the music.</t>
  </si>
  <si>
    <t>The cohesive and unified sound in this musical piece is created through the use of a specific pitch range of [R1A2N3G4E5] [oc0ta1ve2s3]. The music conveys a unique and resonant sound with its use of [[K01E12Y23]3 k4ey5], and has a length of [T1M213] seconds. The powerful rhythm in this song is notable despite the absence of [I1N2S3T4R5U6M7E8N9T0S1] in the instrumentation. The music is played at a low [te0mp1o2] and is in [T1I2M3E4_5S6I7G8N9A0T1U2R3E4]. Although it does not conform to the usual standards of [G1E2N3R4E5] genre, the song's structure follows [[N01U12M23_34B45A56R67S78]8 b9ar0s1].</t>
  </si>
  <si>
    <t>This song has a total of [[N01U12M23_34B45A56R67S78]8 b9ar0s1], and its meter is [T1I2M3E4_5S6I7G8N9A0T1U2R3E4].</t>
  </si>
  <si>
    <t>The music in this song features a distinctive character, emphasized by its pitch range of [R1A2N3G4E5] [oc0ta1ve2s3], which adds depth to its emotional impact. Additionally, the use of the [[K01E12Y23]3 k4ey5] conveys a unique and resonant sound, further contributing to its overall effect. The song's serene rhythm, slow pace, and [T1I2M3E4_5S6I7G8N9A0T1U2R3E4] meter all work together to create a tranquil atmosphere. The use of [I1N2S3T4R5U6M7E8N9T0S1] is vital to the music, adding to the emotional depth and resonance of the piece. Overall, this music conveys a powerful sense of [E1M2O3T4I5O6N7] that is sure to resonate with listeners.</t>
  </si>
  <si>
    <t>The use of [[K01E12Y23]3 k4ey5] in this music creates a rich and dynamic sonic palette that should feature [I1N2S3T4R5U6M7E8N9T0S1]. By employing this [ke0y1], the music is able to evoke a wide range of emotions and moods, from uplifting and joyful to contemplative and introspective. The choice of [I1N2S3T4R5U6M7E8N9T0S1] further enhances this sonic landscape, adding depth and texture to the overall composition. Together, the [ke0y1] and instrumentation work in harmony to create a truly captivating musical experience that is both memorable and impactful.</t>
  </si>
  <si>
    <t>This captivating and memorable music has a pitch range within [R1A2N3G4E5] [oc0ta1ve2s3]. It is composed in the [[K01E12Y23]3 k4ey5], resulting in a captivating and memorable experience. With a length of [T1M213] seconds, the rhythm in this song is very pronounced. The song does not feature [I1N2S3T4R5U6M7E8N9T0S1]. It follows a meter of [T1I2M3E4_5S6I7G8N9A0T1U2R3E4] and is played at a balanced pace. Evoking [E1M2O3T4I5O6N7], this music is characterized by roughly [[N01U12M23_34B45A56R67S78]8 b9ar0s1].</t>
  </si>
  <si>
    <t>['P4_1', 'K1_1', 'TM1_1', 'R3_1', 'I1_1', 'TS1_o', 'S4_1', 'S2_1', 'B1_1']</t>
  </si>
  <si>
    <t>The [T1M213]-second musical piece utilizes a specific pitch range of [R1A2N3G4E5] [oc0ta1ve2s3] to create a cohesive and unified sound. The [[K01E12Y23]3 k4ey5] selection establishes a distinct atmosphere while the highly intense rhythm keeps the energy high throughout the song. The use of [I1N2S3T4R5U6M7E8N9T0S1] is essential to the music, and the atypical [[T01I12M23E34_45S56I67G78N89A90T01U12R23E34]4 t5im6e 7si8gn9at0ur1e2] adds to its unique character. Firmly rooted in the traditions of [G1E2N3R4E5] music, the song is similar in style to [A1R2T3I4S5T6]. With [[N01U12M23_34B45A56R67S78]8 b9ar0s1], the musical arrangement is carefully constructed to deliver an immersive listening experience.</t>
  </si>
  <si>
    <t>The use of a specific pitch range of [R1A2N3G4E5] [oc0ta1ve2s3] creates a cohesive and unified sound throughout the musical piece, while the music's use of [[K01E12Y23]3 k4ey5] creates a rich and dynamic sonic palette. With a length of [T1M213] seconds, the song's beat is very lulling, and the incorporation of [I1N2S3T4R5U6M7E8N9T0S1] adds to the musical composition. Despite an unconventional [ti0me1 s2ig3na4tu5re6 o7f 8[T91I02M13E24_35S46I57G68N79A80T91U02R13E24]3], this music is played at a rapid pace, evoking a [E1M2O3T4I5O6N7] nature.</t>
  </si>
  <si>
    <t>['P4_1', 'TM1_1', 'TS1_1', 'I1_1', 'EM1_1', 'B1_1']</t>
  </si>
  <si>
    <t>With a pitch range spanning [R1A2N3G4E5] [oc0ta1ve2s3], this music offers a diverse and dynamic listening experience. This track is [T1M213] seconds in length and has a [ti0me1 s2ig3na4tu5re6 o7f 8[T91I02M13E24_35S46I57G68N79A80T91U02R13E24]3]. Given its sound through [I1N2S3T4R5U6M7E8N9T0S1], the music evokes [E1M2O3T4I5O6N7] in nature. Spanning [[N01U12M23_34B45A56R67S78]8 b9ar0s1], it captivates with its rich musicality and emotive power.</t>
  </si>
  <si>
    <t>The music in this track has several notable characteristics that contribute to its unique style. The pitch range spans [R1A2N3G4E5] [oc0ta1ve2s3], which adds a distinctive character and emphasizes the emotional depth of the music. The use of [[K01E12Y23]3 k4ey5] provides a powerful and memorable sound that captures the listener's attention. This moderate [te0mp1o2] song, [T1M213] seconds in length, should feature the [I1N2S3T4R5U6M7E8N9T0S1] to fully convey its intended effect. The music follows a [T1I2M3E4_5S6I7G8N9A0T1U2R3E4] meter and has [[N01U12M23_34B45A56R67S78]8 b9ar0s1] in total. Although not rooted in the traditions of the classic [G1E2N3R4E5] style, the music's various features combine to create a one-of-a-kind listening experience.</t>
  </si>
  <si>
    <t>The musical piece showcases a pitch range within [R1A2N3G4E5] [oc0ta1ve2s3] and has a [ti0me1 s2ig3na4tu5re6 o7f 8[T91I02M13E24_35S46I57G68N79A80T91U02R13E24]3]. It's notable that the pitch range of the music spans across [R1A2N3G4E5] [oc0ta1ve2s3], showcasing the versatility and range of the musical composition. The [ti0me1 s2ig3na4tu5re6 o7f 8[T91I02M13E24_35S46I57G68N79A80T91U02R13E24]3] adds to the unique rhythmic structure of the piece, providing a distinct and memorable musical experience. Together, these elements contribute to the overall character and impact of the music, making it a noteworthy piece in its genre.</t>
  </si>
  <si>
    <t>['TM1_1', 'T1_0', 'EM1_1', 'R3_1']</t>
  </si>
  <si>
    <t>This music has a brisk [te0mp1o2] and the [te0mp1o2] of this song is really intense, with a running time of [T1M213] seconds. It expresses [E1M2O3T4I5O6N7], capturing the mood through its lively and fast-paced rhythm.</t>
  </si>
  <si>
    <t>['P4_1', 'K1_1', 'TM1_1', 'R3_0', 'I1_0', 'TS1_o', 'T1_0', 'S4_0', 'B1_1']</t>
  </si>
  <si>
    <t>With a pitch range spanning [R1A2N3G4E5] [oc0ta1ve2s3], this music offers a diverse and dynamic listening experience in [K1E2Y3], giving it a special emotional quality. It plays for [T1M213] seconds and features a very comfortable beat. In this song, you won't hear any [I1N2S3T4R5U6M7E8N9T0S1], and its [ti0me1 s2ig3na4tu5re6] is not usual, set at [T1I2M3E4_5S6I7G8N9A0T1U2R3E4]. With a fast [te0mp1o2], it deviates from the traditions of the classic [G1E2N3R4E5] style, yet maintains a length of around [[N01U12M23_34B45A56R67S78]8 b9ar0s1].</t>
  </si>
  <si>
    <t>The [ti0me1 s2ig3na4tu5re6] of the music specifies the number and duration of beats in each measure. It is typically represented as a fraction, with the top number indicating the number of beats in a measure and the bottom number indicating the note value that represents one beat. For example, a [ti0me1 s2ig3na4tu5re6] of 4/4 indicates that there are four beats in each measure and that a quarter note represents one beat. Other common [ti0me1 s2ig3na4tu5re6]s include 3/4, 6/8, and 2/4. The [ti0me1 s2ig3na4tu5re6] is an essential element of written music, as it provides a framework for understanding the rhythm and structure of a piece.</t>
  </si>
  <si>
    <t>This song is characterized by its [G1E2N3R4E5] sound, and at the same time, it is devoid of [I1N2S3T4R5U6M7E8N9T0S1]. The absence of [I1N2S3T4R5U6M7E8N9T0S1] in this song gives it a unique quality that sets it apart from other songs in the same genre. Despite lacking [I1N2S3T4R5U6M7E8N9T0S1], the song still manages to captivate listeners with its [G1E2N3R4E5] elements, showcasing the versatility and creativity of the artist behind it.</t>
  </si>
  <si>
    <t>The [R1A2N3G4E5]-[oc0ta1ve2] compact pitch range of this music creates a focused and impactful musical performance, while the use of the [[K01E12Y23]3 k4ey5] adds a special emotional quality. The stimulating rhythm of the song, which lasts for [T1M213] seconds, is complemented by the absence of [I1N2S3T4R5U6M7E8N9T0S1] in the instrumentation. Additionally, the unconventional [[T01I12M23E34_45S56I67G78N89A90T01U12R23E34]4 t5im6e 7si8gn9at0ur1e2] of the song, combined with its fast [te0mp1o2], makes it stand out as a unique piece. Despite not being a quintessential example of the [G1E2N3R4E5] style, this song's various elements come together to create a distinctive musical experience.</t>
  </si>
  <si>
    <t>['P4_1', 'K1_1', 'TM1_1', 'R3_0', 'I1_0', 'TS1_1', 'S4_1', 'S2_1']</t>
  </si>
  <si>
    <t>The music in question has a limited pitch range of [R1A2N3G4E5] [oc0ta1ve2s3], which allows for a greater emphasis on the nuances of tone and phrasing. Additionally, the use of the [[K01E12Y23]3 k4ey5] provides a powerful and memorable sound. The song has a runtime of [T1M213] seconds and features a serene rhythm, without the inclusion of [I1N2S3T4R5U6M7E8N9T0S1]. The music is played in a [T1I2M3E4_5S6I7G8N9A0T1U2R3E4] meter and is steeped in the traditions of [G1E2N3R4E5] style. Overall, the music in question is reminiscent of the work of [A1R2T3I4S5T6], and captures the essence of this particular style.</t>
  </si>
  <si>
    <t>The pitch range of [R1A2N3G4E5] [oc0ta1ve2s3] in this music adds a distinctive character and emphasizes its emotional depth. Along with the use of the [[K01E12Y23]3 k4ey5], a distinct atmosphere is created. The running time of the song is [T1M213] seconds, and it features a powerful and driving beat. Interestingly, the arrangement of this song omits the use of [I1N2S3T4R5U6M7E8N9T0S1]. The [ti0me1 s2ig3na4tu5re6] of the music is [T1I2M3E4_5S6I7G8N9A0T1U2R3E4], and the [te0mp1o2] is moderate. Overall, the music is imbued with [E1M2O3T4I5O6N7].</t>
  </si>
  <si>
    <t>['S4_0', 'TM1_1', 'R3_1', 'I1_0']</t>
  </si>
  <si>
    <t>This song deviates from the typical patterns of the [G1E2N3R4E5] genre, featuring a very powerful and driving beat. It has a duration of [T1M213] seconds and interestingly, does not incorporate any [I1N2S3T4R5U6M7E8N9T0S1].</t>
  </si>
  <si>
    <t>This musical piece employs a specific pitch range of [R1A2N3G4E5] [oc0ta1ve2s3], which contributes to a cohesive and unified sound throughout the song. The use of [[K01E12Y23]3 k4ey5] also helps to convey a unique and resonant sound. The song's playtime lasts [T1M213] seconds and has a fast rhythm that can be very tranquilizing. Interestingly, the arrangement of this piece has omitted the use of [I1N2S3T4R5U6M7E8N9T0S1], and it follows a [T1I2M3E4_5S6I7G8N9A0T1U2R3E4] meter. Despite not adhering to the typical patterns of the [G1E2N3R4E5] genre, the song is composed of roughly [[N01U12M23_34B45A56R67S78]8 b9ar0s1].</t>
  </si>
  <si>
    <t>['K1_1', 'TS1_o', 'I1_1', 'S4_1', 'B1_1']</t>
  </si>
  <si>
    <t>This song is rooted in the conventions of [G1E2N3R4E5] music and is composed in the [[K01E12Y23]3 k4ey5]. Although the [ti0me1 s2ig3na4tu5re6] of the song, [T1I2M3E4_5S6I7G8N9A0T1U2R3E4], is not commonly used, the music is brought to life through the use of [I1N2S3T4R5U6M7E8N9T0S1]. The song consists of roughly [[N01U12M23_34B45A56R67S78]8 b9ar0s1].</t>
  </si>
  <si>
    <t>This song has a moderate [te0mp1o2] and the duration of the track is [T1M213] seconds.</t>
  </si>
  <si>
    <t>This song is played at a moderate speed and has a duration of [T1M213] seconds. Its composition doesn't involve the use of [I1N2S3T4R5U6M7E8N9T0S1].</t>
  </si>
  <si>
    <t>This song offers a unique and memorable listening experience with its pitch range of [R1A2N3G4E5] [oc0ta1ve2s3]. It has a duration of [[N01U12M23_34B45A56R67S78]8 b9ar0s1], and its length is [T1M213] seconds.</t>
  </si>
  <si>
    <t>The [[K01E12Y23]3 k4ey5] in this [[T01I12M23E34_45S56I67G78N89A90T01U12R23E34]4 t5im6e 7si8gn9at0ur1e2] music provides a powerful and memorable sound that lasts [T1M213] seconds.</t>
  </si>
  <si>
    <t>['P4_1', 'TM1_1', 'R3_2', 'TS1_1', 'EM1_1', 'B1_1']</t>
  </si>
  <si>
    <t>The musical performance of this song is characterized by its compact pitch range of [R1A2N3G4E5] [oc0ta1ve2s3], resulting in a focused and impactful sound. The song's moderate [te0mp1o2], as well as its [[T01I12M23E34_45S56I67G78N89A90T01U12R23E34]4 t5im6e 7si8gn9at0ur1e2], contribute to its overall musicality. The music is defined by its [E1M2O3T4I5O6N7] quality, conveyed over the course of [T1M213] seconds and [[N01U12M23_34B45A56R67S78]8 b9ar0s1].</t>
  </si>
  <si>
    <t>This song has a quick [te0mp1o2] and a running time of [T1M213] seconds. The rhythm of the song is moderate and consistent, providing a steady beat that keeps the music flowing smoothly.</t>
  </si>
  <si>
    <t>['K1_1', 'TM1_1', 'R3_1', 'TS1_o', 'I1_0', 'T1_0']</t>
  </si>
  <si>
    <t>The music that is being referred to is composed in the [[K01E12Y23]3 k4ey5] and has a quick [te0mp1o2]. The song has a strong beat and plays for [T1M213] seconds. Its [ti0me1 s2ig3na4tu5re6] is atypical, indicated by [T1I2M3E4_5S6I7G8N9A0T1U2R3E4]. Interestingly, this song's composition does not involve the use of [I1N2S3T4R5U6M7E8N9T0S1].</t>
  </si>
  <si>
    <t>The musical piece is a captivating and memorable experience that showcases a pitch range within [R1A2N3G4E5] [oc0ta1ve2s3]. Its choice of [[K01E12Y23]3 k4ey5] contributes to the overall allure of the music. Additionally, the song has a runtime of [T1M213] seconds, providing ample time to enjoy the easy-going rhythm. Overall, this musical piece offers a delightful listening experience with its impressive pitch range, captivating [ke0y1] choice, and relaxed rhythm.</t>
  </si>
  <si>
    <t>['I4_0', 'P4_1', 'TS1_o']</t>
  </si>
  <si>
    <t>The main instrument used for the melody in this track is not [I1N2S3T4R5U6M7E8N9T0]. However, the music's pitch range of [R1A2N3G4E5] [oc0ta1ve2s3] creates a unique and memorable listening experience. Additionally, the song's [ti0me1 s2ig3na4tu5re6] is atypical, adding to its distinctive quality.</t>
  </si>
  <si>
    <t>The [T1M213]-second song with a limited pitch range of [R1A2N3G4E5] [oc0ta1ve2s3] allows for a greater emphasis on the nuances of tone and phrasing, while the [[K01E12Y23]3 k4ey5] contributes to its special emotional quality. The rhythm of the song is just right, not too fast or too slow, and the [I1N2S3T4R5U6M7E8N9T0S1] play an important role in creating its overall sound. It is performed at a rapid pace, using the [[T01I12M23E34_45S56I67G78N89A90T01U12R23E34]4 t5im6e 7si8gn9at0ur1e2], and is characterized by its [E1M2O3T4I5O6N7] nature.</t>
  </si>
  <si>
    <t>The musical piece that I am describing showcases a pitch range within [R1A2N3G4E5] [oc0ta1ve2s3] and is made up of [[N01U12M23_34B45A56R67S78]8 b9ar0s1] in its song structure. The [te0mp1o2] of the music is very slow and relaxing, and the meter of the song is [T1I2M3E4_5S6I7G8N9A0T1U2R3E4]. Overall, the composition creates a soothing and calming atmosphere, thanks to the combination of its pitch range, song structure, [te0mp1o2], and meter.</t>
  </si>
  <si>
    <t>['P4_1', 'K1_1', 'TM1_1', 'R3_2', 'I1_1', 'TS1_1', 'T1_0', 'S4_1', 'B1_1']</t>
  </si>
  <si>
    <t>This music falls squarely within the [G1E2N3R4E5] genre and features [[N01U12M23_34B45A56R67S78]8 b9ar0s1] in its composition. Its pitch range is within [R1A2N3G4E5] [oc0ta1ve2s3] and the use of [[K01E12Y23]3 k4ey5] creates a distinct atmosphere. The duration of this song is [T1M213] seconds, and the rhythm is moderate and consistent, played at a high [te0mp1o2]. The [I1N2S3T4R5U6M7E8N9T0S1] add to the musical composition, which follows a [T1I2M3E4_5S6I7G8N9A0T1U2R3E4] meter.</t>
  </si>
  <si>
    <t>The pitch range of [R1A2N3G4E5] [oc0ta1ve2s3] adds a distinctive character to the music, emphasizing its emotional depth. This music is composed in the [[K01E12Y23]3 k4ey5]. Together, the use of this specific pitch range and [ke0y1] create a unique and expressive sound that enhances the emotional impact of the music. The range adds variation and dynamic contrast, while the [ke0y1] provides a harmonic foundation that supports the overall mood of the composition.</t>
  </si>
  <si>
    <t>['P4_1', 'TM1_1', 'R3_2', 'TS1_o', 'I1_0', 'EM1_1']</t>
  </si>
  <si>
    <t>This song offers a diverse and dynamic listening experience with a pitch range spanning [R1A2N3G4E5] [oc0ta1ve2s3]. It has a calm and moderate rhythm and runs for [T1M213] seconds, featuring an unusual [ti0me1 s2ig3na4tu5re6 o7f 8[T91I02M13E24_35S46I57G68N79A80T91U02R13E24]3]. Notably absent from this song are [I1N2S3T4R5U6M7E8N9T0S1], adding to its unique character. The music projects [E1M2O3T4I5O6N7], making for a captivating and engaging listening experience.</t>
  </si>
  <si>
    <t>The compact pitch range of [R1A2N3G4E5] [oc0ta1ve2s3] results in a focused and impactful musical performance, complemented by its use of [[K01E12Y23]3 k4ey5], conveying a unique and resonant sound. With a running time of [T1M213] seconds, the rhythm in this song is truly electrifying, supported by the employed [I1N2S3T4R5U6M7E8N9T0S1]. Featuring a [T1I2M3E4_5S6I7G8N9A0T1U2R3E4] meter, the song is performed quickly, projecting [E1M2O3T4I5O6N7] throughout its [[N01U12M23_34B45A56R67S78]8 b9ar0s1].</t>
  </si>
  <si>
    <t>The musical piece in question showcases a pitch range within [R1A2N3G4E5] [oc0ta1ve2s3], while its use of the [[K01E12Y23]3 k4ey5] creates a rich and dynamic sonic palette. The track has a duration of [T1M213] seconds and its arrangement intentionally omits the use of [I1N2S3T4R5U6M7E8N9T0S1], resulting in a distinctive sound that highlights the musical elements that are present. Overall, the composition is notable for its impressive pitch range and the creative decisions made in its arrangement.</t>
  </si>
  <si>
    <t>This music offers a unique and memorable listening experience with its pitch range of [R1A2N3G4E5] [oc0ta1ve2s3]. The [[K01E12Y23]3 k4ey5] provides a powerful and memorable sound, while the song lasts [T1M213] seconds. Its rhythm is very easy-going, and [I1N2S3T4R5U6M7E8N9T0S1] are not included in the instrumentation. The [ti0me1 s2ig3na4tu5re6] of this song is out of the ordinary, and it is performed at a rapid pace. Overall, the music is characterized by [E1M2O3T4I5O6N7].</t>
  </si>
  <si>
    <t>This song has a pitch range of [R1A2N3G4E5] [oc0ta1ve2s3] and a very pronounced rhythm, and its composition does not involve the use of [I1N2S3T4R5U6M7E8N9T0S1].</t>
  </si>
  <si>
    <t>['P4_1', 'T1_1', 'EM1_1', 'TS1_o']</t>
  </si>
  <si>
    <t>The music in this song has a limited pitch range of [R1A2N3G4E5] [oc0ta1ve2s3], which allows for a greater emphasis on the nuances of tone and phrasing. Its slow rhythm and unique [ti0me1 s2ig3na4tu5re6] set it apart from more conventional pieces of music. Despite this non-conformity, the music still manages to radiate [E1M2O3T4I5O6N7], creating a powerful and memorable listening experience.</t>
  </si>
  <si>
    <t>['P4_1', 'K1_1', 'TM1_1', 'R3_0', 'I1_1', 'TS1_o', 'T1_2', 'S4_1', 'S2_0']</t>
  </si>
  <si>
    <t>This song embodies the characteristics of [G1E2N3R4E5] style and deviates from [A1R2T3I4S5T6]'s usual sound. Its pitch range spans [R1A2N3G4E5] [oc0ta1ve2s3] and features a peaceful beat with a moderate rhythm. [[K01E12Y23]3 k4ey5] gives the music a special emotional quality. The use of [I1N2S3T4R5U6M7E8N9T0S1] is vital to the composition, and its [ti0me1 s2ig3na4tu5re6] is not regular, adding to the unique feel. Despite the irregular [ti0me1 s2ig3na4tu5re6], the song lasts [T1M213] seconds, leaving a lasting impression on the listener.</t>
  </si>
  <si>
    <t>This song is [T1M213] seconds long and progresses over [[N01U12M23_34B45A56R67S78]8 b9ar0s1]. The comfortable beat, combined with the pitch range of [R1A2N3G4E5] [oc0ta1ve2s3], adds a distinctive character to the music, emphasizing its emotional depth.</t>
  </si>
  <si>
    <t>The music in this song follows a [T1I2M3E4_5S6I7G8N9A0T1U2R3E4] meter and [I1N2S3T4R5U6M7E8N9T0S1] are not included in the instrumentation.</t>
  </si>
  <si>
    <t>['P4_1', 'K1_1', 'TS1_1', 'I1_0', 'I4_0']</t>
  </si>
  <si>
    <t>The music in question presents a diverse and dynamic listening experience with its pitch range spanning [R1A2N3G4E5] [oc0ta1ve2s3]. It also features a rich and dynamic sonic palette due to its use of [[K01E12Y23]3 k4ey5]. The [ti0me1 s2ig3na4tu5re6] of the music is [T1I2M3E4_5S6I7G8N9A0T1U2R3E4]. However, the arrangement of this song has omitted the use of [I1N2S3T4R5U6M7E8N9T0S1]. Despite this, the melody track is able to stand on its own without relying on the use of [I1N2S3T4R5U6M7E8N9T0].</t>
  </si>
  <si>
    <t>['TS1_1', 'S4_1', 'R3_1', 'I1_0']</t>
  </si>
  <si>
    <t>This music is a prime representation of the [G1E2N3R4E5] style, with a meter of [T1I2M3E4_5S6I7G8N9A0T1U2R3E4] and a highly energetic beat. Interestingly, [I1N2S3T4R5U6M7E8N9T0S1] are notably absent from the song, adding to its unique character and showcasing the creativity of the composer or performers. Despite the lack of these traditional instruments, the music still manages to capture the essence of the genre and deliver an exciting listening experience.</t>
  </si>
  <si>
    <t>['TS1_1', 'TM1_1', 'R3_0', 'I1_0']</t>
  </si>
  <si>
    <t>This song has a runtime of [T1M213] seconds and is based on a [[T01I12M23E34_45S56I67G78N89A90T01U12R23E34]4 t5im6e 7si8gn9at0ur1e2]. The rhythm in the music is very harmonious, and the song has intentionally opted not to incorporate [I1N2S3T4R5U6M7E8N9T0S1].</t>
  </si>
  <si>
    <t>The compact pitch range of [R1A2N3G4E5] [oc0ta1ve2s3] can have a significant impact on musical performance. When a musician restricts the range of notes they use, it often leads to a more focused and impactful sound. By limiting the available pitches, a performer is forced to be more creative in their use of melody, harmony, and rhythm. This can result in a more cohesive and powerful performance that draws in listeners and creates a memorable musical experience. Whether in classical, jazz, or popular music, the use of a compact pitch range can be a valuable tool for creating musical impact.</t>
  </si>
  <si>
    <t>The music's limited pitch range of [R1A2N3G4E5] [oc0ta1ve2s3] allows for a greater emphasis on the nuances of tone and phrasing, composed in the [[K01E12Y23]3 k4ey5] with a duration of [T1M213] seconds. The beat in this song is very tranquilizing, and [I1N2S3T4R5U6M7E8N9T0S1] should be included in the music. The meter of the music is [T1I2M3E4_5S6I7G8N9A0T1U2R3E4], creating a balanced and soothing beat that projects [E1M2O3T4I5O6N7].</t>
  </si>
  <si>
    <t>The music in this track has a compact pitch range of [R1A2N3G4E5] [oc0ta1ve2s3], resulting in a focused and impactful performance that is further enhanced by its [[K01E12Y23]3 k4ey5], which gives it a special emotional quality. The powerful rhythm, played by [I1N2S3T4R5U6M7E8N9T0S1], adds to the music's impact and intensity. The song is based on a [[T01I12M23E34_45S56I67G78N89A90T01U12R23E34]4 t5im6e 7si8gn9at0ur1e2] and has a sluggish [te0mp1o2], projecting a [E1M2O3T4I5O6N7] emotional quality throughout its [T1M213] seconds duration.</t>
  </si>
  <si>
    <t>This song has approximately [[N01U12M23_34B45A56R67S78]8 b9ar0s1] and should include [I1N2S3T4R5U6M7E8N9T0S1] in the music. Whether you're a musician or a music enthusiast, understanding the structure of a song and the instrumentation used can greatly enhance your listening experience. The number of bars in a song refers to the number of measures, or groups of beats, that make up the song's structure. Meanwhile, the choice of instruments used can greatly affect the mood and overall sound of the piece, making it important to consider when composing or arranging music.</t>
  </si>
  <si>
    <t>['K1_1', 'TM1_1', 'TS1_o', 'I1_0', 'EM1_1', 'B1_1']</t>
  </si>
  <si>
    <t>This [T1M213]-second song, composed in the [[K01E12Y23]3 k4ey5], employs a non-standard [[T01I12M23E34_45S56I67G78N89A90T01U12R23E34]4 t5im6e 7si8gn9at0ur1e2] and opts not to incorporate [I1N2S3T4R5U6M7E8N9T0S1]. The music is defined by [E1M2O3T4I5O6N7] and consists of [[N01U12M23_34B45A56R67S78]8 b9ar0s1] throughout the song.</t>
  </si>
  <si>
    <t>This music offers a diverse and dynamic listening experience, with a pitch range spanning [R1A2N3G4E5] [oc0ta1ve2s3]. The [[K01E12Y23]3 k4ey5] adds a unique flavor to the music, while the rhythm is very gentle and relaxing, with a runtime of [T1M213] seconds. The use of [I1N2S3T4R5U6M7E8N9T0S1] is vital to the music, which is played at a medium pace with an uncommon [[T01I12M23E34_45S56I67G78N89A90T01U12R23E34]4 t5im6e 7si8gn9at0ur1e2]. This music is defined by [E1M2O3T4I5O6N7], making it a truly immersive and emotive experience for the listener.</t>
  </si>
  <si>
    <t>This music offers a unique and memorable listening experience with its pitch range of [R1A2N3G4E5] [oc0ta1ve2s3]. The [[K01E12Y23]3 k4ey5] provides a powerful and memorable sound, while the tranquil rhythm creates a soothing atmosphere throughout the song's [T1M213] seconds running time. The music should feature [I1N2S3T4R5U6M7E8N9T0S1] to fully showcase its distinct style, which does not conform to the usual standards of the [G1E2N3R4E5] genre. Overall, this song stands out with its unconventional approach to music-making, combining various elements to create a truly one-of-a-kind piece.</t>
  </si>
  <si>
    <t>['P4_1', 'R3_1', 'TS1_o', 'T1_1', 'S4_0', 'B1_1']</t>
  </si>
  <si>
    <t>This song showcases a unique deviation from the typical sound of its genre, with a limited pitch range of [R1A2N3G4E5] [oc0ta1ve2s3]. This limitation, however, allows for a greater emphasis on the nuances of tone and phrasing, which are evident in the relaxed pace at which the music is played. The beat of the song is very energetic, even though its [ti0me1 s2ig3na4tu5re6] is out of the ordinary, with [T1I2M3E4_5S6I7G8N9A0T1U2R3E4] beats per measure. The song's structure comprises of [[N01U12M23_34B45A56R67S78]8 b9ar0s1], which all contribute to its distinct sound.</t>
  </si>
  <si>
    <t>With a pitch range spanning [R1A2N3G4E5] [oc0ta1ve2s3], this music offers a diverse and dynamic listening experience. The [[K01E12Y23]3 k4ey5] gives it a special emotional quality while playing for [T1M213] seconds. Its gentle and calming beat excludes any [I1N2S3T4R5U6M7E8N9T0S1], and the meter of the music is [T1I2M3E4_5S6I7G8N9A0T1U2R3E4]. Played at a moderate pace, this song is a true representation of the [G1E2N3R4E5] genre.</t>
  </si>
  <si>
    <t>This song is characterized by a very fast and lively rhythm. The meter of the music is [T1I2M3E4_5S6I7G8N9A0T1U2R3E4].</t>
  </si>
  <si>
    <t>The use of a specific pitch range of [R1A2N3G4E5] [oc0ta1ve2s3] creates a cohesive and unified sound throughout the musical piece, while the [[K01E12Y23]3 k4ey5] adds a unique flavor to this music. With a running time of [T1M213] seconds, the song's slow and relaxing [te0mp1o2] brings the music to life. It is further enhanced by the presence of [I1N2S3T4R5U6M7E8N9T0S1], and the song's employment of a non-standard [ti0me1 s2ig3na4tu5re6] [T1I2M3E4_5S6I7G8N9A0T1U2R3E4]. As a true representation of the [G1E2N3R4E5] genre, this song embodies a slow [te0mp1o2] and showcases its distinct characteristics.</t>
  </si>
  <si>
    <t>In this song, instruments are notably absent.</t>
  </si>
  <si>
    <t>['K1_1', 'TM1_1', 'R3_2', 'TS1_o']</t>
  </si>
  <si>
    <t>This music conveys a unique and resonant sound through its use of the [[K01E12Y23]3 k4ey5]. The track is [T1M213] seconds in length, and the [te0mp1o2] is not too fast or too slow. Additionally, this song employs an uncommon [ti0me1 s2ig3na4tu5re6], which adds to its distinctive character.</t>
  </si>
  <si>
    <t>The use of a specific pitch range of [R1A2N3G4E5] [oc0ta1ve2s3] creates a cohesive and unified sound throughout the musical piece, while the [[K01E12Y23]3 k4ey5] provides a powerful and memorable sound. With a running time of [T1M213] seconds, the song's rhythm is very relaxing and tranquil. The inclusion of [I1N2S3T4R5U6M7E8N9T0S1] adds to the musical composition, complementing the overall atmosphere. The [ti0me1 s2ig3na4tu5re6] of the music is [T1I2M3E4_5S6I7G8N9A0T1U2R3E4], and it is played at a medium pace. Not embodying the typical features of [G1E2N3R4E5] style, this music offers a unique and distinct experience.</t>
  </si>
  <si>
    <t>This song is characterized by its high-[te0mp1o2] and non-standard [ti0me1 s2ig3na4tu5re6]. The energetic rhythm of the music combined with the unusual [ti0me1 s2ig3na4tu5re6] creates a unique and distinctive sound that is sure to grab the listener's attention. The use of a non-standard [ti0me1 s2ig3na4tu5re6] adds complexity and depth to the composition, showcasing the musician's skill and creativity in crafting a truly memorable piece of music. Overall, this song's combination of high-[te0mp1o2] and non-standard [ti0me1 s2ig3na4tu5re6] creates a dynamic and exciting listening experience.</t>
  </si>
  <si>
    <t>With a pitch range spanning [R1A2N3G4E5] [oc0ta1ve2s3], this music offers a diverse and dynamic listening experience. Composed in the [[K01E12Y23]3 k4ey5], the song captivates listeners for [T1M213] seconds with its comfortably moderate rhythm. Devoid of [I1N2S3T4R5U6M7E8N9T0S1], it is based on a [[T01I12M23E34_45S56I67G78N89A90T01U12R23E34]4 t5im6e 7si8gn9at0ur1e2] and played at a rapid pace, yet it does not embody the essence of the [G1E2N3R4E5] genre.</t>
  </si>
  <si>
    <t>The use of a specific pitch range of [R1A2N3G4E5] [oc0ta1ve2s3] creates a cohesive and unified sound throughout the musical piece, while the music's use of [[K01E12Y23]3 k4ey5] creates a rich and dynamic sonic palette. With a duration of [T1M213] seconds, this song showcases a steady and moderate rhythm, devoid of any [I1N2S3T4R5U6M7E8N9T0S1]. Its [ti0me1 s2ig3na4tu5re6] is [T1I2M3E4_5S6I7G8N9A0T1U2R3E4], and the music moves at a moderate pace, ultimately characterized by [E1M2O3T4I5O6N7].</t>
  </si>
  <si>
    <t>This music is composed in the [[K01E12Y23]3 k4ey5] and should feature [I1N2S3T4R5U6M7E8N9T0S1].</t>
  </si>
  <si>
    <t>The deliberate use of a specific pitch range of [R1A2N3G4E5] [oc0ta1ve2s3], combined with the [[K01E12Y23]3 k4ey5], creates a cohesive and powerful sound throughout the entire [T1M213]-second track. The beat of this song is soothing, and the exclusion of certain instruments enhances its unmistakable [G1E2N3R4E5] style. The [ti0me1 s2ig3na4tu5re6] of the music is [T1I2M3E4_5S6I7G8N9A0T1U2R3E4], and the [te0mp1o2] is moderate, making it easy to remember and appreciate. Overall, the deliberate choices made in the composition of this piece have resulted in a memorable and unified musical experience.</t>
  </si>
  <si>
    <t>['P4_1', 'K1_1', 'R3_0', 'TS1_o', 'T1_2', 'S4_0']</t>
  </si>
  <si>
    <t>The music in this song has several unique features that contribute to its distinctive character. Firstly, the pitch range spans [R1A2N3G4E5] [oc0ta1ve2s3], adding depth to the emotions conveyed through the music. Additionally, the use of the [[K01E12Y23]3 k4ey5] creates a powerful and memorable sound. The comfortable beat of the song and its medium [te0mp1o2] provide a pleasant listening experience. Furthermore, the use of an uncommon [[T01I12M23E34_45S56I67G78N89A90T01U12R23E34]4 t5im6e 7si8gn9at0ur1e2] adds to the song's uniqueness. Despite these defining characteristics, the song cannot be easily classified into a single [G1E2N3R4E5] style, making it a truly unique and innovative piece of music.</t>
  </si>
  <si>
    <t>With a pitch range spanning [R1A2N3G4E5] [oc0ta1ve2s3], this music offers a diverse and dynamic listening experience, while the [[K01E12Y23]3 k4ey5] adds a unique flavor. Clocking in at [T1M213] seconds, the song maintains a moderate [te0mp1o2] and stands out with the absence of [I1N2S3T4R5U6M7E8N9T0S1]. The non-standard [[T01I12M23E34_45S56I67G78N89A90T01U12R23E34]4 t5im6e 7si8gn9at0ur1e2] further distinguishes the composition. Despite being played at a moderate pace, the song's sound avoids heavy influence from the conventions of the [G1E2N3R4E5] genre.</t>
  </si>
  <si>
    <t>The music's limited pitch range of [R1A2N3G4E5] [oc0ta1ve2s3] allows for a greater emphasis on the nuances of tone and phrasing, while the [[K01E12Y23]3 k4ey5] provides a powerful and memorable sound. With a duration of [T1M213] seconds, the song's gentle and calming beat is complemented by the absence of [I1N2S3T4R5U6M7E8N9T0S1]. An unusual [[T01I12M23E34_45S56I67G78N89A90T01U12R23E34]4 t5im6e 7si8gn9at0ur1e2] adds to the unique character of the song, which maintains a moderate pace throughout. Overall, the music is characterized by [E1M2O3T4I5O6N7], making for a truly distinctive listening experience.</t>
  </si>
  <si>
    <t>['K1_1', 'B1_1', 'TM1_1', 'S4_1']</t>
  </si>
  <si>
    <t>The song embodies the characteristics of [G1E2N3R4E5] style, with [[K01E12Y23]3 k4ey5] adding a unique flavor to its music. You can count [[N01U12M23_34B45A56R67S78]8 b9ar0s1] in this song, and its running time is [T1M213] seconds.</t>
  </si>
  <si>
    <t>The use of a specific pitch range of [R1A2N3G4E5] [oc0ta1ve2s3] creates a cohesive and unified sound throughout the musical piece, combined with its use of [[K01E12Y23]3 k4ey5] to convey a unique and resonant sound. The length of the track is [T1M213] seconds, and its [te0mp1o2] is moderate and enjoyable, while deliberately excluding [I1N2S3T4R5U6M7E8N9T0S1]. Furthermore, the song employs an uncommon [ti0me1 s2ig3na4tu5re6 o7f 8[T91I02M13E24_35S46I57G68N79A80T91U02R13E24]3]. Despite having a medium [te0mp1o2], this music is not a prime example of the typical [G1E2N3R4E5] style.</t>
  </si>
  <si>
    <t>['K1_1', 'T1_2', 'EM1_1', 'TS1_1']</t>
  </si>
  <si>
    <t>The captivating and memorable experience of this music is enhanced by its choice of [[K01E12Y23]3 k4ey5], accompanied by a medium [te0mp1o2]. Defined by [E1M2O3T4I5O6N7], the music immerses listeners in its distinct character. Furthermore, the composition adheres to [T1I2M3E4_5S6I7G8N9A0T1U2R3E4], adding another layer of rhythm and structure to the overall piece.</t>
  </si>
  <si>
    <t>['P4_1', 'TM1_1', 'TS1_o', 'T1_2', 'EM1_1']</t>
  </si>
  <si>
    <t>The music's pitch range of [R1A2N3G4E5] [oc0ta1ve2s3] provides a unique and memorable listening experience in this [T1M213]-second track. Despite the irregular [ti0me1 s2ig3na4tu5re6] of the song, the [te0mp1o2] remains moderate, and the music radiates with [E1M2O3T4I5O6N7]. The combination of these elements creates an unforgettable auditory experience that draws the listener in and holds their attention throughout the piece. Whether it's the range of notes, the timing, the [te0mp1o2], or the emotion conveyed, this music has something special to offer to anyone who appreciates the art of sound.</t>
  </si>
  <si>
    <t>The [ti0me1 s2ig3na4tu5re6] of this song is not commonly used, but the [[K01E12Y23]3 k4ey5] adds a unique flavor to the music. Notably absent in this song are [I1N2S3T4R5U6M7E8N9T0S1].</t>
  </si>
  <si>
    <t>The song has a duration of [T1M213] seconds.</t>
  </si>
  <si>
    <t>['P4_1', 'TM1_1', 'R1_0', 'TS1_o', 'I1_0', 'S4_1']</t>
  </si>
  <si>
    <t>The distinctive character of the music is emphasized by its pitch range of [R1A2N3G4E5] [oc0ta1ve2s3], which adds to its emotional depth. This [T1M213]-second-long song, representing [G1E2N3R4E5] music, is not dance-friendly due to its style and features a non-standard [ti0me1 s2ig3na4tu5re6 o7f 8[T91I02M13E24_35S46I57G68N79A80T91U02R13E24]3]. The absence of [I1N2S3T4R5U6M7E8N9T0S1] further adds to the song's unique character, making it a classic representation of the genre.</t>
  </si>
  <si>
    <t>The music I am referring to offers a unique and memorable listening experience with its pitch range spanning [R1A2N3G4E5] [oc0ta1ve2s3]. This song is composed of approximately [[N01U12M23_34B45A56R67S78]8 b9ar0s1] and has a duration of [T1M213] seconds. To achieve the desired effect, the music should feature the specified instruments.</t>
  </si>
  <si>
    <t>['EM1_1', 'P4_1', 'T1_1', 'B1_1']</t>
  </si>
  <si>
    <t>The musical piece is defined by its [E1M2O3T4I5O6N7] and showcases a pitch range within [R1A2N3G4E5] [oc0ta1ve2s3]. It has a relaxed [te0mp1o2] and a song structure made up of [[N01U12M23_34B45A56R67S78]8 b9ar0s1].</t>
  </si>
  <si>
    <t>['P4_1', 'K1_1', 'TM1_1', 'TS1_o', 'B1_1']</t>
  </si>
  <si>
    <t>This song has a running time of [T1M213] seconds and employs an uncommon [[T01I12M23E34_45S56I67G78N89A90T01U12R23E34]4 t5im6e 7si8gn9at0ur1e2]. Its pitch range is within [R1A2N3G4E5] [oc0ta1ve2s3] and [[K01E12Y23]3 k4ey5] adds a unique flavor to this music. The song's length is around [[N01U12M23_34B45A56R67S78]8 b9ar0s1], making it a distinct piece with a specific sound and structure.</t>
  </si>
  <si>
    <t>With a pitch range spanning [R1A2N3G4E5] [oc0ta1ve2s3], this music offers a diverse and dynamic listening experience in the [[K01E12Y23]3 k4ey5], providing a powerful and memorable sound. The duration of the track is [T1M213] seconds, complemented by a balanced rhythm and enriched by the inclusion of [I1N2S3T4R5U6M7E8N9T0S1] in the musical composition. The [[T01I12M23E34_45S56I67G78N89A90T01U12R23E34]4 t5im6e 7si8gn9at0ur1e2] is used, and the [te0mp1o2] of this slow-paced song creates an atmosphere filled with [E1M2O3T4I5O6N7].</t>
  </si>
  <si>
    <t>['TM1_1', 'R3_1', 'TS1_o', 'I1_0', 'T1_0', 'B1_1']</t>
  </si>
  <si>
    <t>The track I am referring to is TM1 seconds long and features a forceful beat with an unconventional [ti0me1 s2ig3na4tu5re6]. The composition of this song does not involve the use of any instruments and it is performed at a rapid pace. The song's length is approximately NUM_BARS bars.</t>
  </si>
  <si>
    <t>The pitch range of [R1A2N3G4E5] [oc0ta1ve2s3] adds a distinctive character to the music, emphasizing its emotional depth, while the [[K01E12Y23]3 k4ey5] gives this music a special emotional quality. This track is [T1M213] seconds long and features a rhythm that is very easy-going. The [I1N2S3T4R5U6M7E8N9T0S1] add to the musical composition, which is in [T1I2M3E4_5S6I7G8N9A0T1U2R3E4] and has a speedy [te0mp1o2]. It does not follow the usual patterns of the [G1E2N3R4E5] sound and is comprised of [[N01U12M23_34B45A56R67S78]8 b9ar0s1].</t>
  </si>
  <si>
    <t>The musical piece showcases a pitch range within [R1A2N3G4E5] [oc0ta1ve2s3] and features the [[K01E12Y23]3 k4ey5], providing a powerful and memorable sound. With a duration of [T1M213] seconds, this song captivates listeners with its exceptionally energetic beat. It stands out further with its unconventional [ti0me1 s2ig3na4tu5re6 o7f 8[T91I02M13E24_35S46I57G68N79A80T91U02R13E24]3]. The arrangement of this song deliberately omits the use of [I1N2S3T4R5U6M7E8N9T0S1], resulting in a unique sonic experience. Ultimately, the song embodies the essence of classic [G1E2N3R4E5] music, combining its distinctive elements into a harmonious composition.</t>
  </si>
  <si>
    <t>The compact pitch range of [R1A2N3G4E5] [oc0ta1ve2s3] contributes to creating a focused and impactful musical performance, while the intense [te0mp1o2] of the song further enhances its energy. Together, these musical elements work in tandem to deliver a powerful and memorable musical experience. Whether you're listening to the song or performing it, the combination of a narrow pitch range and a fast [te0mp1o2] can help to create a sense of urgency and excitement that captivates listeners and keeps them engaged throughout the piece.</t>
  </si>
  <si>
    <t>['B1_1', 'TM1_1', 'TS1_o']</t>
  </si>
  <si>
    <t>This song is characterized by a few unique features. It spans approximately [[N01U12M23_34B45A56R67S78]8 b9ar0s1] and runs for [T1M213] seconds, making it a relatively long piece of music. However, what sets it apart even more is the uncommon [ti0me1 s2ig3na4tu5re6] employed throughout the song. Despite its unusual [ti0me1 s2ig3na4tu5re6], the song maintains a consistent and engaging rhythm that captivates listeners. Overall, this song stands out for its length, complexity, and distinctive [ti0me1 s2ig3na4tu5re6], making it a truly memorable piece of music.</t>
  </si>
  <si>
    <t>It makes me feel relaxed and calm whenever I listen to it. The slow [te0mp1o2] and gentle rhythm create a soothing ambiance that helps me unwind after a long day. The melody is also very pleasing to the ear, and I find myself humming it even after the song has ended. Overall, this song has a therapeutic effect on me and is one of my go-to choices when I need to destress.</t>
  </si>
  <si>
    <t>The music in question possesses several noteworthy qualities that give it a distinct character. Its pitch range spans [R1A2N3G4E5] [oc0ta1ve2s3], which emphasizes the emotional depth of the composition. Additionally, the use of the [[K01E12Y23]3 k4ey5] contributes to the unique and resonant sound of the music. The song's duration is [T1M213] seconds, and it features a peaceful and easy rhythm that is complemented by the use of [I1N2S3T4R5U6M7E8N9T0S1]. The music is played at a swift pace and has a meter of [T1I2M3E4_5S6I7G8N9A0T1U2R3E4]. Overall, the composition conveys a strong sense of [E1M2O3T4I5O6N7] that further adds to its emotive power.</t>
  </si>
  <si>
    <t>['P4_1', 'TM1_1', 'R3_0', 'I1_1', 'S4_1']</t>
  </si>
  <si>
    <t>The use of a specific pitch range of [R1A2N3G4E5] [oc0ta1ve2s3] creates a cohesive and unified sound throughout the musical piece, which is [T1M213] seconds in length. This song has a very comfortable beat, with [I1N2S3T4R5U6M7E8N9T0S1] utilized in the musical performance, all steeped in the traditions of [G1E2N3R4E5] style.</t>
  </si>
  <si>
    <t>['K1_1', 'R3_1', 'TS1_o', 'I1_0', 'T1_1', 'B1_1']</t>
  </si>
  <si>
    <t>This music creates a captivating and memorable experience with its choice of [[K01E12Y23]3 k4ey5]. The beat is forceful and the [ti0me1 s2ig3na4tu5re6] is unconventional, featuring [T1I2M3E4_5S6I7G8N9A0T1U2R3E4]. Additionally, this song doesn't feature any [I1N2S3T4R5U6M7E8N9T0S1], adding to its unique sound. Despite its unconventional qualities, the slow [te0mp1o2] allows the listener to fully appreciate the [[N01U12M23_34B45A56R67S78]8 b9ar0s1] that can be heard in this piece.</t>
  </si>
  <si>
    <t>['P4_1', 'K1_1', 'TM1_1', 'R3_1', 'I1_0', 'T1_1', 'EM1_1']</t>
  </si>
  <si>
    <t>The song, played at a leisurely pace, features a pitch range within [R1A2N3G4E5] [oc0ta1ve2s3]. The addition of [[K01E12Y23]3 k4ey5] adds a unique flavor to the music, which has a [E1M2O3T4I5O6N7] feeling. It plays for [T1M213] seconds and has a very fast-paced [te0mp1o2]. Notably, [I1N2S3T4R5U6M7E8N9T0S1] are not featured in this composition.</t>
  </si>
  <si>
    <t>['P4_1', 'TM1_1', 'R3_0', 'TS1_1', 'T1_1']</t>
  </si>
  <si>
    <t>In this musical performance, the pitch range is compact, spanning [R1A2N3G4E5] [oc0ta1ve2s3], which contributes to a focused and impactful sound. The track has a duration of [T1M213] seconds and features a slow-paced beat with a soothing and peaceful [te0mp1o2]. The music employs a [[T01I12M23E34_45S56I67G78N89A90T01U12R23E34]4 t5im6e 7si8gn9at0ur1e2], further enhancing the rhythmic structure of the piece. Together, these elements create a cohesive and calming musical experience for the listener.</t>
  </si>
  <si>
    <t>This music offers a unique and memorable listening experience with its pitch range of [R1A2N3G4E5] [oc0ta1ve2s3]. Its use of [[K01E12Y23]3 k4ey5] creates a distinct atmosphere, while the length of the song is [T1M213] seconds. Opting not to incorporate [I1N2S3T4R5U6M7E8N9T0S1], the music has a moderate [te0mp1o2] and [E1M2O3T4I5O6N7] nature. Throughout the song, [[N01U12M23_34B45A56R67S78]8 b9ar0s1] can be heard, making for a cohesive and structured musical experience.</t>
  </si>
  <si>
    <t>This song has a length of [T1M213] seconds and comprises [[N01U12M23_34B45A56R67S78]8 b9ar0s1], with a very soft and smooth rhythm.</t>
  </si>
  <si>
    <t>It features intricate rhythms and complex melodies. The overall effect is energetic and intense, with a focus on precision and technical skill. The genre is often associated with virtuosic instrumental performances and fast [te0mp1o2]s, creating a thrilling and exhilarating listening experience.</t>
  </si>
  <si>
    <t>This captivating and memorable music's pitch range is within [R1A2N3G4E5] [oc0ta1ve2s3], accompanied by a dynamic rhythm. Running for [T1M213] seconds, this composition in the [[K01E12Y23]3 k4ey5] creates a unique and immersive experience. It deviates from the norm with its [ti0me1 s2ig3na4tu5re6 o7f 8[T91I02M13E24_35S46I57G68N79A80T91U02R13E24]3], while the [te0mp1o2] remains moderate. Remarkably, this song does not utilize [I1N2S3T4R5U6M7E8N9T0S1] and breaks away from the traditions of the classic [G1E2N3R4E5] style.</t>
  </si>
  <si>
    <t>In this musical piece, a specific pitch range of [R1A2N3G4E5] [oc0ta1ve2s3] is employed to create a cohesive and unified sound. The use of [[K01E12Y23]3 k4ey5] adds a unique flavor to the music, while the heavy beat and moderate rhythm give it a distinct character. Although there are no [I1N2S3T4R5U6M7E8N9T0S1] in the song, it still manages to stand out thanks to the uncommon [ti0me1 s2ig3na4tu5re6 o7f 8[T91I02M13E24_35S46I57G68N79A80T91U02R13E24]3]. Furthermore, the song's sound is steeped in the conventions of [G1E2N3R4E5] style, making it a unique and compelling addition to the genre. Overall, the song plays for [T1M213] seconds and showcases a well-crafted and well-executed musical performance.</t>
  </si>
  <si>
    <t>Additionally, the rhythm is very energetic and upbeat. The combination of these elements creates a lively and exciting musical experience for the listener.</t>
  </si>
  <si>
    <t>['T1_1', 'R3_1', 'TS1_1']</t>
  </si>
  <si>
    <t>The music being played has several distinctive features. Firstly, it is performed at a slow [te0mp1o2], allowing the listener to fully absorb the melody and harmonies. Secondly, the beat in this song is very heavy, creating a strong and powerful rhythm that drives the music forward. Additionally, the music features a [T1I2M3E4_5S6I7G8N9A0T1U2R3E4] meter, giving it a unique and recognizable structure that adds to its overall appeal. These elements come together to create a captivating and memorable musical experience.</t>
  </si>
  <si>
    <t>The music's limited pitch range of [R1A2N3G4E5] [oc0ta1ve2s3] allows for a greater emphasis on the nuances of tone and phrasing, while its choice of [[K01E12Y23]3 k4ey5] results in a captivating and memorable experience. With a duration of [T1M213] seconds, the track showcases a gentle and easy rhythm. [I1N2S3T4R5U6M7E8N9T0S1] are not included in the instrumentation of this song, and its uncommon [[T01I12M23E34_45S56I67G78N89A90T01U12R23E34]4 t5im6e 7si8gn9at0ur1e2] adds to its unique character. Despite deviating from the typical musical conventions of [G1E2N3R4E5] style, the song moves gently, offering a distinct musical experience.</t>
  </si>
  <si>
    <t>The music's limited pitch range of [R1A2N3G4E5] [oc0ta1ve2s3] allows for a greater emphasis on the nuances of tone and phrasing, while its choice of [[K01E12Y23]3 k4ey5] results in a captivating and memorable experience. Lasting [T1M213] seconds, this song carries a very peaceful beat and omits any presence of [I1N2S3T4R5U6M7E8N9T0S1]. Based on a [[T01I12M23E34_45S56I67G78N89A90T01U12R23E34]4 t5im6e 7si8gn9at0ur1e2], the music maintains a quick [te0mp1o2] and embodies the characteristics of [G1E2N3R4E5] style.</t>
  </si>
  <si>
    <t>['P4_1', 'R3_1', 'TS1_o']</t>
  </si>
  <si>
    <t>The music in this song has a limited pitch range of [R1A2N3G4E5] [oc0ta1ve2s3], which allows for a greater emphasis on the nuances of tone and phrasing. Despite the limited pitch range, the [te0mp1o2] in this song is very fast-paced, adding to its energetic feel. Furthermore, the [ti0me1 s2ig3na4tu5re6] of this song is not usual, with [T1I2M3E4_5S6I7G8N9A0T1U2R3E4], which adds a unique and unconventional aspect to the composition. Overall, these musical elements work together to create a dynamic and intriguing piece of music.</t>
  </si>
  <si>
    <t>The pitch range of [R1A2N3G4E5] [oc0ta1ve2s3] is a defining feature of music, lending it a unique and memorable character that emphasizes its emotional depth. By expanding the range of notes available to a composer or performer, a wider range of musical expressions and emotions can be conveyed. Whether through soaring melodies or haunting lows, the pitch range is an essential tool for musicians seeking to connect with their audience on a deeper level. Ultimately, the pitch range of a piece of music can greatly influence how it is perceived and remembered by listeners, making it a crucial element in the art of musical composition.</t>
  </si>
  <si>
    <t>The musical piece showcases a pitch range within [R1A2N3G4E5] [oc0ta1ve2s3] and features an unconventional [ti0me1 s2ig3na4tu5re6] [T1I2M3E4_5S6I7G8N9A0T1U2R3E4], creating a mesmerizing blend. The beat in this song is very lulling, adding to the enchanting ambiance of the composition.</t>
  </si>
  <si>
    <t>['P4_1', 'K1_1', 'R3_0', 'TS1_1', 'I1_1', 'S4_1']</t>
  </si>
  <si>
    <t>This music's pitch range is within [R1A2N3G4E5] [oc0ta1ve2s3], and its choice of [[K01E12Y23]3 k4ey5] results in a captivating and memorable experience. The song features a smooth and relaxing beat, with a [ti0me1 s2ig3na4tu5re6 o7f 8[T91I02M13E24_35S46I57G68N79A80T91U02R13E24]3]. The addition of [I1N2S3T4R5U6M7E8N9T0S1] adds to the overall musical composition, which is firmly rooted in the traditions of [G1E2N3R4E5] music. Altogether, these elements come together to create a cohesive and enjoyable listening experience.</t>
  </si>
  <si>
    <t>The music embodies the essence of [G1E2N3R4E5] music, with a limited pitch range of [R1A2N3G4E5] [oc0ta1ve2s3] that allows for a greater emphasis on the nuances of tone and phrasing. The use of [[K01E12Y23]3 k4ey5] adds a unique flavor to the music, while the rhythm of the track is very relaxing and tranquil. Opting not to incorporate [I1N2S3T4R5U6M7E8N9T0S1], the music employs a [[T01I12M23E34_45S56I67G78N89A90T01U12R23E34]4 t5im6e 7si8gn9at0ur1e2] and moves at a slow rate. Overall, the song's duration of [T1M213] seconds creates a beautiful and immersive listening experience that showcases the artistry and creativity of this style of music.</t>
  </si>
  <si>
    <t>This music's pitch range of [R1A2N3G4E5] [oc0ta1ve2s3] offers a unique and memorable listening experience, complemented by its use of [[K01E12Y23]3 k4ey5], conveying a unique and resonant sound. The song, with a playtime of [T1M213] seconds, has a very calming and soothing beat, brought to life through the use of [I1N2S3T4R5U6M7E8N9T0S1]. Featuring a [ti0me1 s2ig3na4tu5re6] that is not commonly found [T1I2M3E4_5S6I7G8N9A0T1U2R3E4], this music has a sluggish [te0mp1o2] that effectively conveys [E1M2O3T4I5O6N7].</t>
  </si>
  <si>
    <t>The music's limited pitch range of [R1A2N3G4E5] [oc0ta1ve2s3] allows for a greater emphasis on the nuances of tone and phrasing, while its use of [[K01E12Y23]3 k4ey5] creates a distinct atmosphere that is filled with [E1M2O3T4I5O6N7]. The [te0mp1o2] of this song is moderate, providing a steady rhythm that complements the music's emotional content. Overall, this composition showcases the power of musical expression, highlighting how even with limited resources, a skilled composer can create a compelling and evocative work of art.</t>
  </si>
  <si>
    <t>['P4_1', 'TM1_1', 'TS1_1', 'I1_0', 'T1_0', 'EM1_1', 'B1_1']</t>
  </si>
  <si>
    <t>The musical piece is a fast-paced composition characterized by [E1M2O3T4I5O6N7], featuring a pitch range spanning [R1A2N3G4E5] [oc0ta1ve2s3] and [I1N2S3T4R5U6M7E8N9T0S1] notably absent. It has a duration of [T1M213] seconds and spans [[N01U12M23_34B45A56R67S78]8 b9ar0s1] with a [ti0me1 s2ig3na4tu5re6 o7f 8[T91I02M13E24_35S46I57G68N79A80T91U02R13E24]3]. Despite the absence of instruments, the piece manages to create a vibrant and engaging rhythm that drives the composition forward, making it an impressive feat of musical creativity.</t>
  </si>
  <si>
    <t>The song has a calm and moderate rhythm.</t>
  </si>
  <si>
    <t>['P4_1', 'K1_1', 'TM1_1', 'R3_1', 'TS1_o', 'T1_0', 'B1_1']</t>
  </si>
  <si>
    <t>With a pitch range spanning [R1A2N3G4E5] [oc0ta1ve2s3], this music offers a diverse and dynamic listening experience, while the [[K01E12Y23]3 k4ey5] adds a unique flavor. Clocking in at [T1M213] seconds long, this song captivates with its powerful and driving beat. Its distinctive [ti0me1 s2ig3na4tu5re6 o7f 8[T91I02M13E24_35S46I57G68N79A80T91U02R13E24]3], fast [te0mp1o2], and progression over [[N01U12M23_34B45A56R67S78]8 b9ar0s1] make it a truly standout composition.</t>
  </si>
  <si>
    <t>In this song, the [I1N2S3T4R5U6M7E8N9T0S1] play an important role in creating the musical experience, with [[N01U12M23_34B45A56R67S78]8 b9ar0s1] being audible to the listener. The combination of these [I1N2S3T4R5U6M7E8N9T0S1] and the structured arrangement of [[N01U12M23_34B45A56R67S78]8 b9ar0s1] results in a unique and captivating sound that captures the essence of the music.</t>
  </si>
  <si>
    <t>['P4_1', 'TM1_1', 'R3_1', 'TS1_o', 'I1_0', 'T1_1']</t>
  </si>
  <si>
    <t>In this musical piece, a specific pitch range of [R1A2N3G4E5] [oc0ta1ve2s3] is utilized to create a cohesive and unified sound, which is maintained throughout the entire [T1M213]-second track. The rhythm of the song is notably lively, and it features a [ti0me1 s2ig3na4tu5re6] that is not commonly found, namely [T1I2M3E4_5S6I7G8N9A0T1U2R3E4]. Interestingly, [I1N2S3T4R5U6M7E8N9T0S1] are notably absent in this composition, contributing to its unique character. Despite its liveliness, this music is played at a leisurely pace, making it both energetic and relaxing.</t>
  </si>
  <si>
    <t>The music in the song is given its sound through the use of various instruments, and it plays for a duration of [T1M213] seconds.</t>
  </si>
  <si>
    <t xml:space="preserve">
I'm sorry, but there doesn't seem to be enough context to create a coherent paragraph with just that one sentence. Please provide additional information or details about the topic you are referring to.</t>
  </si>
  <si>
    <t>This song features a calm and moderate rhythm that creates a soothing ambiance. The music is brought to life through the use of various instruments, each adding its unique sound and texture to the overall composition. Together, the instruments work in harmony to create a cohesive and enjoyable musical experience for the listener. Whether it's the gentle strumming of a guitar or the subtle beat of a drum, each element contributes to the overall mood of the song, making it a pleasure to listen to.</t>
  </si>
  <si>
    <t>This music offers a diverse and dynamic listening experience with a pitch range spanning [R1A2N3G4E5] [oc0ta1ve2s3]. It conveys a unique and resonant sound through its use of [K1E2Y3]. The song has a running time of [T1M213] seconds and features a peaceful and easy rhythm without any [I1N2S3T4R5U6M7E8N9T0S1]. The [ti0me1 s2ig3na4tu5re6] of the song is not usual, as it follows [T1I2M3E4_5S6I7G8N9A0T1U2R3E4]. This low-speed music is filled with [E1M2O3T4I5O6N7], making for a truly special listening experience.</t>
  </si>
  <si>
    <t>['P4_1', 'TM1_1', 'R3_2', 'TS1_1', 'I1_0']</t>
  </si>
  <si>
    <t>With a pitch range spanning [R1A2N3G4E5] [oc0ta1ve2s3], this music offers a diverse and dynamic listening experience. The length of the track is [T1M213] seconds, and it has a moderate [te0mp1o2]. The [ti0me1 s2ig3na4tu5re6] of the music is [T1I2M3E4_5S6I7G8N9A0T1U2R3E4], and [I1N2S3T4R5U6M7E8N9T0S1] are not featured in this song.</t>
  </si>
  <si>
    <t>This music is composed in the [[K01E12Y23]3 k4ey5] and has a duration of [T1M213] seconds. It features a [ti0me1 s2ig3na4tu5re6 o7f 8[T91I02M13E24_35S46I57G68N79A80T91U02R13E24]3] and is played at a medium pace. The music expresses [E1M2O3T4I5O6N7] and follows a structure consisting of [[N01U12M23_34B45A56R67S78]8 b9ar0s1].</t>
  </si>
  <si>
    <t>The melody is soothing and relaxing, with gentle instrumentation and a mellow vocal performance. The overall mood is peaceful and contemplative, creating a calming atmosphere for the listener. The [te0mp1o2] in this song is very soft and smooth, adding to the dreamy quality of the music and enhancing its soothing effect. Together, these elements create a beautiful and serene musical experience that is perfect for relaxation or meditation.</t>
  </si>
  <si>
    <t>['R3_2', 'S4_0']</t>
  </si>
  <si>
    <t>The beat of this song is just right - not too fast, nor too slow. However, this music doesn't fit squarely within the conventions of the [G1E2N3R4E5] sound. Despite not conforming to traditional expectations, the song's unique style and pacing offer a refreshing deviation from the norm.</t>
  </si>
  <si>
    <t>The music has a relaxed [te0mp1o2], and its choice of [[K01E12Y23]3 k4ey5] results in a captivating and memorable experience. The song is composed of approximately [[N01U12M23_34B45A56R67S78]8 b9ar0s1], and [I1N2S3T4R5U6M7E8N9T0S1] are utilized in the musical performance.</t>
  </si>
  <si>
    <t>The use of a specific pitch range of [R1A2N3G4E5] [oc0ta1ve2s3] creates a cohesive and unified sound throughout the [T1M213]-second-long musical piece. Additionally, the choice of [[K01E12Y23]3 k4ey5] results in a captivating and memorable experience. The [te0mp1o2] in this fast-paced song is quite energetic, while the absence of [I1N2S3T4R5U6M7E8N9T0S1] adds to the unique character of the piece. The [ti0me1 s2ig3na4tu5re6] featured in this song is not conventional, as it is [T1I2M3E4_5S6I7G8N9A0T1U2R3E4], and the rhythm is moderate. Overall, the music expresses [E1M2O3T4I5O6N7] and consists of roughly [[N01U12M23_34B45A56R67S78]8 b9ar0s1].</t>
  </si>
  <si>
    <t>['TS1_o', 'EM1_1', 'R3_1', 'I1_1']</t>
  </si>
  <si>
    <t>This song's [ti0me1 s2ig3na4tu5re6] is out of the norm, and it projects a distinct emotion. The beat in this song is very heavy, and the music is brought to life through the use of various instruments.</t>
  </si>
  <si>
    <t>The arrangement of this song has intentionally left out the use of certain instruments.</t>
  </si>
  <si>
    <t>The musical piece utilizes a specific pitch range spanning [R1A2N3G4E5] [oc0ta1ve2s3], which contributes to a cohesive and unified sound. Additionally, the song has a moderate [te0mp1o2], which complements the overall atmosphere. Interestingly, [I1N2S3T4R5U6M7E8N9T0S1] are not featured in this composition, allowing for a unique and distinct sound that emphasizes other musical elements.</t>
  </si>
  <si>
    <t>The compact pitch range of [R1A2N3G4E5] [oc0ta1ve2s3] results in a focused and impactful musical performance, while the [[K01E12Y23]3 k4ey5] adds a unique flavor to this music. With a runtime of [T1M213] seconds, the song exhibits a highly intense rhythm, with [I1N2S3T4R5U6M7E8N9T0S1] notably absent. The unconventional [ti0me1 s2ig3na4tu5re6] [T1I2M3E4_5S6I7G8N9A0T1U2R3E4] adds to the song's distinctive nature, accompanied by its rapid [te0mp1o2]. Not embodying the typical features of [G1E2N3R4E5] style, this music offers a refreshing departure from the norm.</t>
  </si>
  <si>
    <t>The music in this song, a prime example of [G1E2N3R4E5] style, creates a distinct atmosphere through its use of the [[K01E12Y23]3 k4ey5] and a compact pitch range of [R1A2N3G4E5] [oc0ta1ve2s3], resulting in a focused and impactful musical performance. The soothing and peaceful [te0mp1o2], despite being quick, plays for [T1M213] seconds. Additionally, the absence of [I1N2S3T4R5U6M7E8N9T0S1] in this song, accompanied by the [T1I2M3E4_5S6I7G8N9A0T1U2R3E4] meter, adds to the unique and intriguing nature of the music.</t>
  </si>
  <si>
    <t>The music, composed in the [[K01E12Y23]3 k4ey5], features a compact pitch range of [R1A2N3G4E5] [oc0ta1ve2s3], resulting in a focused and impactful performance. With a duration of [T1M213] seconds, the song captivates listeners with its very soft and smooth rhythm. [I1N2S3T4R5U6M7E8N9T0S1] are notably absent from this composition, which follows a [ti0me1 s2ig3na4tu5re6 o7f 8[T91I02M13E24_35S46I57G68N79A80T91U02R13E24]3]. Moving at a slow rate, the music evokes a [E1M2O3T4I5O6N7] nature.</t>
  </si>
  <si>
    <t>['TS1_o', 'I4_1', 'R3_2', 'I1_1']</t>
  </si>
  <si>
    <t>This song's [ti0me1 s2ig3na4tu5re6] is unique and the melody track is highlighted by the sound of [I1N2S3T4R5U6M7E8N9T0]. With a moderate [te0mp1o2], the music is brought to life through the use of [I1N2S3T4R5U6M7E8N9T0S1].</t>
  </si>
  <si>
    <t>['P4_1', 'K1_1', 'TM1_1', 'R3_2', 'I1_0', 'T1_0', 'S4_0']</t>
  </si>
  <si>
    <t>This song has a distinct atmosphere created by its use of the [[K01E12Y23]3 k4ey5], with a fast-paced [te0mp1o2] and a relaxed and moderate rhythm. Its pitch range falls within [R1A2N3G4E5] [oc0ta1ve2s3], and it has a runtime of [T1M213] seconds. Despite its pace, this song doesn't feature any [I1N2S3T4R5U6M7E8N9T0S1] and doesn't embody the typical features of [G1E2N3R4E5] style.</t>
  </si>
  <si>
    <t>This song, which represents the [G1E2N3R4E5] genre, has a track length of [T1M213] seconds.</t>
  </si>
  <si>
    <t>This song does not conform to a common [ti0me1 s2ig3na4tu5re6], meaning that its rhythm deviates from the typical meters used in most music. Time signatures are a crucial element in music as they determine the number of beats in each measure and help create a consistent pattern of strong and weak beats. However, some musicians intentionally use unconventional [ti0me1 s2ig3na4tu5re6]s to add complexity and interest to their compositions, challenging listeners to perceive and appreciate music in new ways. Despite the potential difficulty of playing or following a song with an unusual [ti0me1 s2ig3na4tu5re6], it can also lead to the creation of unique and memorable musical experiences.</t>
  </si>
  <si>
    <t>['T1_0', 'K1_1', 'B1_1', 'TM1_1']</t>
  </si>
  <si>
    <t>The high-[te0mp1o2] music has a unique flavor added by the [[K01E12Y23]3 k4ey5], and it features [[N01U12M23_34B45A56R67S78]8 b9ar0s1]. The song is [T1M213] seconds long, providing a dynamic listening experience with its energetic rhythm and distinctive tonality.</t>
  </si>
  <si>
    <t>['P4_1', 'TM1_1', 'R3_2', 'TS1_o', 'I1_1']</t>
  </si>
  <si>
    <t>The musical piece is [T1M213] seconds long and showcases a pitch range within [R1A2N3G4E5] [oc0ta1ve2s3]. The beat of the song is moderate, not too fast nor too slow, and it is accompanied by [I1N2S3T4R5U6M7E8N9T0S1], which give it its sound. The [ti0me1 s2ig3na4tu5re6] used in this song is not commonly used, adding to its unique character. Overall, the musical composition stands out for its unconventional [ti0me1 s2ig3na4tu5re6] and impressive pitch range, while maintaining a moderate beat that keeps the listener engaged.</t>
  </si>
  <si>
    <t>In music, the use of a specific pitch range of [R1A2N3G4E5] [oc0ta1ve2s3] can create a cohesive and unified sound throughout the piece. Additionally, the [te0mp1o2] of this particular song is slow, which further contributes to the overall mood and atmosphere of the music. The combination of these elements helps to establish a distinct and recognizable sound for the composition, while also setting the tone and pacing for the listener's experience.</t>
  </si>
  <si>
    <t>The pitch range of [R1A2N3G4E5] [oc0ta1ve2s3] adds a distinctive character to the music, emphasizing its emotional depth, while the [[K01E12Y23]3 k4ey5] adds a unique flavor to this music. With a duration of [T1M213] seconds, this song showcases a rapid [te0mp1o2] and is brought to life through the use of [I1N2S3T4R5U6M7E8N9T0S1]. Despite its atypical [ti0me1 s2ig3na4tu5re6 o7f 8[T91I02M13E24_35S46I57G68N79A80T91U02R13E24]3], the song maintains a slow-paced rhythm, evoking the classic [G1E2N3R4E5] sound.</t>
  </si>
  <si>
    <t>The musical piece I am describing showcases a pitch range within [R1A2N3G4E5] [oc0ta1ve2s3] and is composed in the [[K01E12Y23]3 k4ey5]. It is [T1M213] seconds long and features a moderate and consistent rhythm, but also has an unusual [ti0me1 s2ig3na4tu5re6], [T1I2M3E4_5S6I7G8N9A0T1U2R3E4]. Deliberately excluded from the song are [I1N2S3T4R5U6M7E8N9T0S1], which gives it a unique sound. The slow rhythm of the music enhances the projection of [E1M2O3T4I5O6N7], making it a truly captivating piece.</t>
  </si>
  <si>
    <t>['P4_1', 'TM1_1', 'TS1_1', 'I1_0', 'B1_1']</t>
  </si>
  <si>
    <t>The pitch range of [R1A2N3G4E5] [oc0ta1ve2s3] adds a distinctive character to the music, emphasizing its emotional depth. The duration of this song is [T1M213] seconds, while its [ti0me1 s2ig3na4tu5re6] is [T1I2M3E4_5S6I7G8N9A0T1U2R3E4]. Furthermore, this composition does not involve the use of [I1N2S3T4R5U6M7E8N9T0S1]. The song structure is made up of [[N01U12M23_34B45A56R67S78]8 b9ar0s1].</t>
  </si>
  <si>
    <t>['R3_1', 'TS1_o', 'T1_1', 'S4_0', 'B1_1']</t>
  </si>
  <si>
    <t>The rhythm in this song is highly vigorous, although the [ti0me1 s2ig3na4tu5re6] is not commonly used. [T1I2M3E4_5S6I7G8N9A0T1U2R3E4] Despite that, the song moves at a gentle pace and its sound is not heavily influenced by the conventions of [G1E2N3R4E5] genre. Furthermore, the song's length is determined by [[N01U12M23_34B45A56R67S78]8 b9ar0s1].</t>
  </si>
  <si>
    <t>The musical piece showcases a pitch range within [R1A2N3G4E5] [oc0ta1ve2s3] and utilizes the [[K01E12Y23]3 k4ey5], resulting in a unique and resonant sound. It is a [T1M213]-second-long song with a rhythm that strikes a balance between not being too fast or too slow. The music is enriched by the inclusion of [I1N2S3T4R5U6M7E8N9T0S1] and follows a less commonly used [[T01I12M23E34_45S56I67G78N89A90T01U12R23E34]4 t5im6e 7si8gn9at0ur1e2]. Played at a medium [te0mp1o2], this music is defined by its [E1M2O3T4I5O6N7].</t>
  </si>
  <si>
    <t>The track has a pitch range of [R1A2N3G4E5] [oc0ta1ve2s3] and is performed in the [[K01E12Y23]3 k4ey5], which adds a unique flavor to the music. Lasting for [T1M213] seconds, the song has a balanced rhythm, with [I1N2S3T4R5U6M7E8N9T0S1] contributing to the overall musical composition. The music is in [T1I2M3E4_5S6I7G8N9A0T1U2R3E4] and is performed slowly, evoking a sense of [E1M2O3T4I5O6N7] feeling.</t>
  </si>
  <si>
    <t>['T1_2', 'TM1_1', 'R3_0', 'TS1_1']</t>
  </si>
  <si>
    <t>The music in this song has a very serene rhythm and is played at a moderate speed. The track is [T1M213] seconds in length and has a [ti0me1 s2ig3na4tu5re6 o7f 8[T91I02M13E24_35S46I57G68N79A80T91U02R13E24]3].</t>
  </si>
  <si>
    <t>This song is out of the ordinary in terms of its [ti0me1 s2ig3na4tu5re6]. It is [T1M213] seconds in length, featuring a unique and unconventional rhythm that sets it apart from other songs. The [ti0me1 s2ig3na4tu5re6] of the song is unlike anything commonly heard in mainstream music, making it a distinct and memorable piece. Despite its unconventional nature, the song's rhythmic structure is expertly crafted and well-executed, demonstrating the skill and creativity of the composer or musicians behind it.</t>
  </si>
  <si>
    <t>['T1_0', 'S4_1']</t>
  </si>
  <si>
    <t>This fast-paced song belongs to the [G1E2N3R4E5] music category.</t>
  </si>
  <si>
    <t>This music offers a diverse and dynamic listening experience with a pitch range spanning [R1A2N3G4E5] [oc0ta1ve2s3]. Adding a unique flavor to the music is the use of the [[K01E12Y23]3 k4ey5]. The song plays for [T1M213] seconds and features a very energetic beat. Interestingly, [I1N2S3T4R5U6M7E8N9T0S1] are not used in this composition, which also employs an uncommon [[T01I12M23E34_45S56I67G78N89A90T01U12R23E34]4 t5im6e 7si8gn9at0ur1e2] and is moderately-paced. Through its sound, the music conveys [E1M2O3T4I5O6N7], and it covers [[N01U12M23_34B45A56R67S78]8 b9ar0s1].</t>
  </si>
  <si>
    <t>['P4_1', 'K1_1', 'TM1_1', 'R3_2', 'TS1_o', 'I1_0', 'B1_1']</t>
  </si>
  <si>
    <t>The music in question offers a unique and memorable listening experience due to its pitch range of [R1A2N3G4E5] [oc0ta1ve2s3]. Additionally, the use of [[K01E12Y23]3 k4ey5] gives the music a special emotional quality. At [T1M213] seconds in length, the song has a well-balanced [te0mp1o2] that is neither too fast nor too slow. Its [ti0me1 s2ig3na4tu5re6], [T1I2M3E4_5S6I7G8N9A0T1U2R3E4], is also distinct. The deliberate exclusion of [I1N2S3T4R5U6M7E8N9T0S1] adds to the song's unique character, which is further emphasized by its [[N01U12M23_34B45A56R67S78]8 b9ar0s1] in length.</t>
  </si>
  <si>
    <t>['P4_1', 'K1_1', 'TM1_1', 'R3_2', 'I1_1', 'TS1_o', 'T1_0', 'B1_1']</t>
  </si>
  <si>
    <t>This music offers a diverse and dynamic listening experience with a pitch range spanning [R1A2N3G4E5] [oc0ta1ve2s3]. Its use of [[K01E12Y23]3 k4ey5] creates a distinct atmosphere that is maintained throughout the track's duration of [T1M213] seconds. The song's consistent and moderate beat, played at a high [te0mp1o2], brings the music to life with the help of [I1N2S3T4R5U6M7E8N9T0S1]. Additionally, this song employs a non-standard [ti0me1 s2ig3na4tu5re6 o7f 8[T91I02M13E24_35S46I57G68N79A80T91U02R13E24]3], adding an extra layer of complexity to its composition. Overall, the song is composed of approximately [[N01U12M23_34B45A56R67S78]8 b9ar0s1], making for a compelling and intricate musical piece.</t>
  </si>
  <si>
    <t>This music's choice of [[K01E12Y23]3 k4ey5] results in a captivating and memorable experience, with a pitch range within [R1A2N3G4E5] [oc0ta1ve2s3]. The song lasts [T1M213] seconds and features a lulling beat. The musical performance employs [I1N2S3T4R5U6M7E8N9T0S1] and follows a [[T01I12M23E34_45S56I67G78N89A90T01U12R23E34]4 t5im6e 7si8gn9at0ur1e2]. The pace of the song is moderate, while the music itself deviates from the usual sound associated with [G1E2N3R4E5].</t>
  </si>
  <si>
    <t>The music is composed in the [[K01E12Y23]3 k4ey5] and is played at a fast rate.</t>
  </si>
  <si>
    <t>The [[T01I12M23E34_45S56I67G78N89A90T01U12R23E34]4 t5im6e 7si8gn9at0ur1e2] is used in this music, which is enriched by [I1N2S3T4R5U6M7E8N9T0S1]. The [[K01E12Y23]3 k4ey5] adds a unique flavor to the sound, but it is not a true representation of the typical [G1E2N3R4E5] genre. Nonetheless, the combination of the [ti0me1 s2ig3na4tu5re6], instruments, and [ke0y1] create a distinctive and interesting musical style.</t>
  </si>
  <si>
    <t>['P4_1', 'K1_1', 'TM1_1', 'R3_2', 'I1_0', 'TS1_1', 'T1_2', 'EM1_1', 'B1_1']</t>
  </si>
  <si>
    <t>This music's pitch range of [R1A2N3G4E5] [oc0ta1ve2s3] offers a unique and memorable listening experience, while its [[K01E12Y23]3 k4ey5] adds a unique flavor. With a duration of [T1M213] seconds, the track showcases a balanced rhythm and intentionally omits the incorporation of [I1N2S3T4R5U6M7E8N9T0S1]. Set to a meter of [T1I2M3E4_5S6I7G8N9A0T1U2R3E4], the music is played at a balanced pace, radiating [E1M2O3T4I5O6N7]. In total, there are roughly [[N01U12M23_34B45A56R67S78]8 b9ar0s1] in this captivating song.</t>
  </si>
  <si>
    <t>['K1_1', 'TM1_1', 'TS1_o', 'T1_1', 'B1_1']</t>
  </si>
  <si>
    <t>The [[K01E12Y23]3 k4ey5] gives this [T1M213]-second-long song a special emotional quality, while its [ti0me1 s2ig3na4tu5re6] deviates from the norm. With a low-[te0mp1o2], this song consists of [[N01U12M23_34B45A56R67S78]8 b9ar0s1].</t>
  </si>
  <si>
    <t>The pitch range of [R1A2N3G4E5] [oc0ta1ve2s3] adds a distinctive character to the music, emphasizing its emotional depth. Additionally, this music's choice of [[K01E12Y23]3 k4ey5] results in a captivating and memorable experience. The length of this song is [T1M213] seconds, further adding to the overall impact of the piece. Together, the unique pitch range, [ke0y1] selection, and duration of the song create a powerful and memorable musical experience.</t>
  </si>
  <si>
    <t>The song's structure follows [[N01U12M23_34B45A56R67S78]8 b9ar0s1] and [T1I2M3E4_5S6I7G8N9A0T1U2R3E4] is the meter of the music. This means that the music is divided into groups of [N1U2M3_4B5A6R7S8] beats and the rhythm follows the pattern of [T1I2M3E4_5S6I7G8N9A0T1U2R3E4], which indicates how many beats are in each bar and which note value gets the beat. Understanding the structure and meter of a song can be helpful for musicians and listeners alike in analyzing and appreciating the composition.</t>
  </si>
  <si>
    <t>['I4_1', 'I1_1']</t>
  </si>
  <si>
    <t>The melody is driven by the sound of an instrument, while the additional instruments contribute to the overall musical composition. Together, the combination of these instruments creates a harmonious and cohesive sound that enhances the listening experience. The unique qualities of each instrument, whether it be the timbre, rhythm, or pitch, are woven together to create a beautiful and dynamic piece of music. It is through the collaboration and interplay of these instruments that the full potential of the musical composition is realized, making it an immersive and engaging experience for the listener.</t>
  </si>
  <si>
    <t>['I4_0', 'TM1_1']</t>
  </si>
  <si>
    <t>Despite its presence in the mix, [I1N2S3T4R5U6M7E8N9T0] is not the predominant sound heard in the melody track of this song, which has a runtime of [T1M213] seconds.</t>
  </si>
  <si>
    <t>The [[T01I12M23E34_45S56I67G78N89A90T01U12R23E34]4 t5im6e 7si8gn9at0ur1e2] is used in this music, which deviates from the typical [G1E2N3R4E5] sound and is devoid of [I1N2S3T4R5U6M7E8N9T0S1]. Despite straying from the usual genre sound, this song utilizes the [[T01I12M23E34_45S56I67G78N89A90T01U12R23E34]4 t5im6e 7si8gn9at0ur1e2] and intentionally omits the use of instruments.</t>
  </si>
  <si>
    <t>The [[K01E12Y23]3 k4ey5] adds a unique flavor to this music, giving it a distinctive sound. This song also has a calm and moderate rhythm, which creates a relaxing and soothing atmosphere for listeners. However, the [[T01I12M23E34_45S56I67G78N89A90T01U12R23E34]4 t5im6e 7si8gn9at0ur1e2] of this song is not regular, adding an element of unpredictability and complexity to the music. Overall, these elements combine to make for a truly unique and interesting listening experience.</t>
  </si>
  <si>
    <t>['K1_1', 'B1_1', 'R3_1', 'I1_1']</t>
  </si>
  <si>
    <t>The music in this song conveys a unique and resonant sound with its use of the [[K01E12Y23]3 k4ey5]. It has a duration of [[N01U12M23_34B45A56R67S78]8 b9ar0s1], and the rhythm is highly vigorous. The use of [I1N2S3T4R5U6M7E8N9T0S1] is vital to the music and adds to its distinctiveness.</t>
  </si>
  <si>
    <t>The pitch range of [R1A2N3G4E5] [oc0ta1ve2s3] adds a distinctive character to the music, emphasizing its emotional depth. With a wider range of notes, musicians have greater flexibility in creating melodies and harmonies that can evoke a range of emotions in the listener. The use of higher or lower notes can convey feelings of joy, sadness, or even tension and suspense. Similarly, a limited range can create a sense of intimacy and introspection, drawing the listener into the music's emotional landscape. Overall, the pitch range is a critical component of musical expression, shaping the mood and meaning of a composition.</t>
  </si>
  <si>
    <t>['T1_0', 'TM1_1', 'TS1_1']</t>
  </si>
  <si>
    <t>The song's rhythm is fast and it has a runtime of [T1M213] seconds. The [ti0me1 s2ig3na4tu5re6] of the music is [T1I2M3E4_5S6I7G8N9A0T1U2R3E4].</t>
  </si>
  <si>
    <t>The instruments play an important role in this music, but the [ke0y1] adds a unique flavor that sets it apart. The combination of the two elements creates a distinctive sound that captures the listener's attention and enhances the overall experience of the music. Without the [ke0y1], the music would be missing a crucial element that contributes to its character and identity. Similarly, without the instruments, the music would lack the depth and richness that make it so engaging. Together, these two components work in harmony to create a memorable and impactful musical composition.</t>
  </si>
  <si>
    <t>This music offers a unique and memorable listening experience with its pitch range of [R1A2N3G4E5] [oc0ta1ve2s3] and captivating choice of [[K01E12Y23]3 k4ey5]. With a duration of [T1M213] seconds, the song's moderate and consistent rhythm sets the foundation. The absence of [I1N2S3T4R5U6M7E8N9T0S1] adds a distinct quality, while the use of the [[T01I12M23E34_45S56I67G78N89A90T01U12R23E34]4 t5im6e 7si8gn9at0ur1e2] and slow [te0mp1o2] contribute to its expressive nature, conveying [E1M2O3T4I5O6N7].</t>
  </si>
  <si>
    <t>The song is played at a fast rate and with its use of [[K01E12Y23]3 k4ey5], it conveys a unique and resonant sound. The track has a duration of [T1M213] seconds.</t>
  </si>
  <si>
    <t>['P4_1', 'K1_1', 'R3_1', 'I1_0', 'EM1_1']</t>
  </si>
  <si>
    <t>The musical piece showcases a pitch range within [R1A2N3G4E5] [oc0ta1ve2s3] and utilizes the [[K01E12Y23]3 k4ey5] to create a distinct atmosphere. With an extremely strong beat, this song stands out by excluding any [I1N2S3T4R5U6M7E8N9T0S1], allowing the music to radiate [E1M2O3T4I5O6N7].</t>
  </si>
  <si>
    <t>['TM1_1', 'TS1_1', 'I1_1', 'T1_2', 'S4_1']</t>
  </si>
  <si>
    <t>The music in this song falls squarely within the [G1E2N3R4E5] genre and features a [T1I2M3E4_5S6I7G8N9A0T1U2R3E4] meter, brought to life through the use of [I1N2S3T4R5U6M7E8N9T0S1]. It moves at a balanced rate and has a duration of [T1M213] seconds.</t>
  </si>
  <si>
    <t>['K1_1', 'TM1_1', 'TS1_1', 'I1_0', 'I4_1', 'T1_1']</t>
  </si>
  <si>
    <t>With its use of the [[K01E12Y23]3 k4ey5], this music conveys a unique and resonant sound. The track runs for [T1M213] seconds and follows a [T1I2M3E4_5S6I7G8N9A0T1U2R3E4] meter. Despite opting not to incorporate [I1N2S3T4R5U6M7E8N9T0S1], the melody track features [I1N2S3T4R5U6M7E8N9T0] as its primary instrument. Additionally, the [te0mp1o2] of this song is slow, further enhancing the distinctive nature of its sound.</t>
  </si>
  <si>
    <t>The music, which has a limited pitch range of [R1A2N3G4E5] [oc0ta1ve2s3], allows for a greater emphasis on the nuances of tone and phrasing, despite being played at a swift pace. Interestingly, this music does not possess the typical characteristics of the [G1E2N3R4E5] genre.</t>
  </si>
  <si>
    <t>['P4_1', 'TM1_1', 'R1_1', 'I1_0', 'T1_2']</t>
  </si>
  <si>
    <t>This music's pitch range of [R1A2N3G4E5] [oc0ta1ve2s3] offers a unique and memorable listening experience with a duration of [T1M213] seconds. Perfect for a dance party, the song notably lacks [I1N2S3T4R5U6M7E8N9T0S1] and is played at a medium pace.</t>
  </si>
  <si>
    <t>This music offers a diverse and dynamic listening experience with a pitch range spanning [R1A2N3G4E5] [oc0ta1ve2s3]. The song has a duration of [[N01U12M23_34B45A56R67S78]8 b9ar0s1] and employs a non-standard [ti0me1 s2ig3na4tu5re6 o7f 8[T91I02M13E24_35S46I57G68N79A80T91U02R13E24]3]. The combination of the pitch range and non-standard [ti0me1 s2ig3na4tu5re6] creates a unique and captivating sound that is sure to capture the listener's attention. Whether you're a music aficionado or simply enjoy listening to new and exciting sounds, this song is sure to offer an unforgettable experience. So sit back, relax, and let the music transport you to another world.</t>
  </si>
  <si>
    <t>['K1_1', 'TM1_1', 'TS1_1', 'T1_2', 'B1_1']</t>
  </si>
  <si>
    <t>The music in this song creates a rich and dynamic sonic palette through its use of the [[K01E12Y23]3 k4ey5]. It has a length of [T1M213] seconds and is based on a [[T01I12M23E34_45S56I67G78N89A90T01U12R23E34]4 t5im6e 7si8gn9at0ur1e2]. Moving at a moderate speed, the song comprises [[N01U12M23_34B45A56R67S78]8 b9ar0s1].</t>
  </si>
  <si>
    <t>The musical piece showcases a pitch range within [R1A2N3G4E5] [oc0ta1ve2s3] and conveys a unique and resonant sound through its use of the [[K01E12Y23]3 k4ey5]. With a running time of [T1M213] seconds, this song is devoid of [I1N2S3T4R5U6M7E8N9T0S1], opting for a non-standard [[T01I12M23E34_45S56I67G78N89A90T01U12R23E34]4 t5im6e 7si8gn9at0ur1e2]. Despite having a relaxed [te0mp1o2], the song transcends the typical boundaries of the [G1E2N3R4E5] genre, boasting [[N01U12M23_34B45A56R67S78]8 b9ar0s1] in total.</t>
  </si>
  <si>
    <t>The compact pitch range of [R1A2N3G4E5] [oc0ta1ve2s3] results in a focused and impactful musical performance, while the [[K01E12Y23]3 k4ey5] provides a powerful and memorable sound. Lasting [T1M213] seconds, this song showcases a balanced rhythm and incorporates vital [I1N2S3T4R5U6M7E8N9T0S1] to enhance the music. With a unique and uncommon [[T01I12M23E34_45S56I67G78N89A90T01U12R23E34]4 t5im6e 7si8gn9at0ur1e2], the slow [te0mp1o2] of the song deviates from the typical sound associated with [G1E2N3R4E5].</t>
  </si>
  <si>
    <t>['P4_1', 'R3_1', 'TS1_1', 'I1_1', 'B1_1']</t>
  </si>
  <si>
    <t>The musical performance employs [I1N2S3T4R5U6M7E8N9T0S1] and consists of [[N01U12M23_34B45A56R67S78]8 b9ar0s1], with a limited pitch range of [R1A2N3G4E5] [oc0ta1ve2s3]. This range allows for a greater emphasis on the nuances of tone and phrasing, which is particularly important in this song where the rhythm is incredibly stimulating. The music follows a [T1I2M3E4_5S6I7G8N9A0T1U2R3E4] meter, creating a sense of structure and cohesion throughout the piece.</t>
  </si>
  <si>
    <t>['P4_1', 'R3_1', 'I1_0', 'T1_0', 'B1_1']</t>
  </si>
  <si>
    <t>This music's pitch range of [R1A2N3G4E5] [oc0ta1ve2s3] offers a unique and memorable listening experience with its fast-paced [te0mp1o2]. Devoid of [I1N2S3T4R5U6M7E8N9T0S1], the song's pace remains fast throughout, complemented by its composition of [[N01U12M23_34B45A56R67S78]8 b9ar0s1].</t>
  </si>
  <si>
    <t>It is characterized by a fast [te0mp1o2] and intricate melodies that flow seamlessly from one to the next. The overall effect is one of energy and excitement, as the listener is carried along by the vibrant and dynamic rhythms. The music is designed to be engaging and immersive, drawing the listener into its world and inviting them to experience the emotions and feelings it evokes. Whether enjoyed as background music or as the centerpiece of a performance, this style of music is sure to captivate and inspire all those who hear it.</t>
  </si>
  <si>
    <t>['K1_1', 'TM1_1', 'I1_1', 'S4_0', 'B1_1']</t>
  </si>
  <si>
    <t>The choice of [[K01E12Y23]3 k4ey5] in this song results in a captivating and memorable experience, which is further enhanced by the use of [I1N2S3T4R5U6M7E8N9T0S1] to bring the music to life. Despite not being rooted in the traditions of the classic [G1E2N3R4E5] style, the song is composed of approximately [[N01U12M23_34B45A56R67S78]8 b9ar0s1] and has a duration of [T1M213] seconds, leaving a lasting impression on the listener.</t>
  </si>
  <si>
    <t>['T1_0', 'R3_0', 'TS1_o']</t>
  </si>
  <si>
    <t>The song has a quick beat that is also very calming and soothing. Interestingly, the [ti0me1 s2ig3na4tu5re6] of this song is not commonly used, adding to its uniqueness and distinctiveness.</t>
  </si>
  <si>
    <t>The musical piece is a unique composition that showcases a pitch range within [R1A2N3G4E5] [oc0ta1ve2s3]. The use of [[K01E12Y23]3 k4ey5] gives this music a special emotional quality that enhances the listener's experience. This song has a duration of [T1M213] seconds and its moderate beat is easy to follow. Interestingly, there are no [I1N2S3T4R5U6M7E8N9T0S1] used in this composition, and its atypical [[T01I12M23E34_45S56I67G78N89A90T01U12R23E34]4 t5im6e 7si8gn9at0ur1e2] adds to its uniqueness. The song is played at a moderate rate, projecting [E1M2O3T4I5O6N7] emotions that can resonate with the listener. As you listen to this piece, you can count [[N01U12M23_34B45A56R67S78]8 b9ar0s1], and its overall composition is a testament to the composer's creativity and artistry.</t>
  </si>
  <si>
    <t>The meter of the music is [T1I2M3E4_5S6I7G8N9A0T1U2R3E4], and it is played at a low [te0mp1o2]. The pitch range of [R1A2N3G4E5] [oc0ta1ve2s3] creates a unique and memorable listening experience. Interestingly, you won't hear any [I1N2S3T4R5U6M7E8N9T0S1] in this song. Despite the absence of these instruments, the music still manages to create a distinct mood and atmosphere.</t>
  </si>
  <si>
    <t>The musical piece showcases a pitch range within [R1A2N3G4E5] [oc0ta1ve2s3] and uses [[K01E12Y23]3 k4ey5] to create a distinct atmosphere. It is a [T1M213]-second-long song with a rhythm that is neither too fast nor too slow. The music is given its sound through [I1N2S3T4R5U6M7E8N9T0S1] and follows a meter of [T1I2M3E4_5S6I7G8N9A0T1U2R3E4]. With a slow [te0mp1o2], this music is unmistakably [G1E2N3R4E5] in character.</t>
  </si>
  <si>
    <t>This music offers a unique and memorable listening experience with its pitch range of [R1A2N3G4E5] [oc0ta1ve2s3] and its composition in the [[K01E12Y23]3 k4ey5]. The song runs for [T1M213] seconds at a moderate and enjoyable [te0mp1o2], and the addition of [I1N2S3T4R5U6M7E8N9T0S1] adds to its musical composition. The [ti0me1 s2ig3na4tu5re6] of the music is [T1I2M3E4_5S6I7G8N9A0T1U2R3E4], and the song is played at a gentle pace. Despite its gentle nature, this music is not evocative of the classic [G1E2N3R4E5] sound, creating a distinct and original listening experience.</t>
  </si>
  <si>
    <t>The [[K01E12Y23]3 k4ey5] in this music provides a powerful and memorable sound, complemented by a beat that is very tranquilizing. Interestingly, this song has opted not to incorporate [I1N2S3T4R5U6M7E8N9T0S1], giving it a unique and distinct character. Despite the absence of traditional musical accompaniment, the combination of the [ke0y1] and beat creates a captivating and engaging listening experience.</t>
  </si>
  <si>
    <t>['P4_1', 'R3_1', 'TS1_1', 'T1_1', 'EM1_1', 'B1_1']</t>
  </si>
  <si>
    <t>This music offers a unique and memorable listening experience with its pitch range of [R1A2N3G4E5] [oc0ta1ve2s3]. The rhythm is very dynamic, and the music features a [T1I2M3E4_5S6I7G8N9A0T1U2R3E4] meter. Despite having a gentle [te0mp1o2], the music is imbued with [E1M2O3T4I5O6N7]. The song's length is determined by [[N01U12M23_34B45A56R67S78]8 b9ar0s1], providing ample time to fully experience the captivating composition.</t>
  </si>
  <si>
    <t>This track has a moderate rhythm and runs for [T1M213] seconds, but the rhythm in the song is highly vigorous.</t>
  </si>
  <si>
    <t>This song has a pitch range of [R1A2N3G4E5] [oc0ta1ve2s3] and is composed in the [[K01E12Y23]3 k4ey5]. It lasts [T1M213] seconds and its rhythm is balanced, not too fast or too slow. The music has opted not to incorporate [I1N2S3T4R5U6M7E8N9T0S1] and is played at a swift pace with a meter of [T1I2M3E4_5S6I7G8N9A0T1U2R3E4]. This song lies outside of the typical boundaries of the [G1E2N3R4E5] genre, showcasing a unique and distinct style.</t>
  </si>
  <si>
    <t>The musical performance of this song offers a unique and memorable listening experience with its pitch range spanning [R1A2N3G4E5] [oc0ta1ve2s3]. The song's style does not conform to the typical characteristics of the [G1E2N3R4E5] genre. The running time of the song is [T1M213] seconds, and it features the use of [I1N2S3T4R5U6M7E8N9T0S1] in its performance.</t>
  </si>
  <si>
    <t>The musical piece I'm describing showcases a pitch range within [R1A2N3G4E5] [oc0ta1ve2s3] and is composed in the [[K01E12Y23]3 k4ey5]. It has a duration of [T1M213] seconds and a rhythm that is very gentle and relaxing. You won't find any [I1N2S3T4R5U6M7E8N9T0S1] in this song, which features a non-standard [[T01I12M23E34_45S56I67G78N89A90T01U12R23E34]4 t5im6e 7si8gn9at0ur1e2] and a moderately-paced [te0mp1o2]. Overall, the music is characterized by [E1M2O3T4I5O6N7].</t>
  </si>
  <si>
    <t>The musical piece showcases a pitch range within [R1A2N3G4E5] [oc0ta1ve2s3], and the [[K01E12Y23]3 k4ey5] gives this music a special emotional quality. With a running time of [T1M213] seconds, the song's rhythm is very gentle and easy. It is devoid of [I1N2S3T4R5U6M7E8N9T0S1] and employs an uncommon [[T01I12M23E34_45S56I67G78N89A90T01U12R23E34]4 t5im6e 7si8gn9at0ur1e2]. Despite the rapid [te0mp1o2], this music is not a true representation of the typical [G1E2N3R4E5] genre.</t>
  </si>
  <si>
    <t>['TS1_1', 'P4_1', 'K1_1', 'I1_1']</t>
  </si>
  <si>
    <t>The [ti0me1 s2ig3na4tu5re6] of the music is [T1I2M3E4_5S6I7G8N9A0T1U2R3E4]. With a pitch range spanning [R1A2N3G4E5] [oc0ta1ve2s3], this music provides a diverse and dynamic listening experience. The captivating and memorable experience of this music is due to its choice of [[K01E12Y23]3 k4ey5]. Additionally, the music is given its sound through the use of [I1N2S3T4R5U6M7E8N9T0S1].</t>
  </si>
  <si>
    <t>The music with its brisk [te0mp1o2] and comfortable beat is created through the use of instruments. These instruments provide the sound that gives the song its unique quality.</t>
  </si>
  <si>
    <t>The musical piece showcases a pitch range within [R1A2N3G4E5] [oc0ta1ve2s3], and the [[K01E12Y23]3 k4ey5] gives this music a special emotional quality. The song's running time is [T1M213] seconds, while the rhythm of this song is not too fast or too slow. [I1N2S3T4R5U6M7E8N9T0S1] are utilized in the musical performance, accompanied by a [ti0me1 s2ig3na4tu5re6 o7f 8[T91I02M13E24_35S46I57G68N79A80T91U02R13E24]3]. Played at a low [te0mp1o2], the music projects [E1M2O3T4I5O6N7].</t>
  </si>
  <si>
    <t>This song features roughly [[N01U12M23_34B45A56R67S78]8 b9ar0s1] and should include [I1N2S3T4R5U6M7E8N9T0S1] in the music. The number of bars in a song is important because it can affect the structure and pacing of the music. Additionally, the inclusion of specific instruments can help create a particular mood or sound that the artist is aiming for. Whether it's a guitar solo or a string section, the choice of instruments can greatly impact the overall feel of the song. Therefore, careful consideration should be given to both the number of bars and the choice of instruments when composing and producing music.</t>
  </si>
  <si>
    <t>The musical piece is composed in the [[K01E12Y23]3 k4ey5] and employs a specific pitch range of [R1A2N3G4E5] [oc0ta1ve2s3], creating a cohesive and unified sound throughout the song. Despite the use of unconventional [[T01I12M23E34_45S56I67G78N89A90T01U12R23E34]4 t5im6e 7si8gn9at0ur1e2], the [te0mp1o2] is very upbeat, and the running time is [T1M213] seconds. [I1N2S3T4R5U6M7E8N9T0S1] are not included in the instrumentation of this music, which moves at a slow rate but expresses [E1M2O3T4I5O6N7].</t>
  </si>
  <si>
    <t>The use of [[K01E12Y23]3 k4ey5] in this music creates a distinct atmosphere. Additionally, you can count [[N01U12M23_34B45A56R67S78]8 b9ar0s1] in this song, which has a moderate [te0mp1o2].</t>
  </si>
  <si>
    <t>['TS1_o', 'K1_1', 'T1_2', 'I1_1']</t>
  </si>
  <si>
    <t>The music of this song is characterized by several unique elements. Firstly, the [ti0me1 s2ig3na4tu5re6] employed is uncommon, giving the piece a distinctive rhythmic feel. Additionally, the use of the [[K01E12Y23]3 k4ey5] adds a special emotional quality to the music. Despite these unconventional elements, the music is played at a balanced pace, allowing listeners to fully appreciate its intricacies. Finally, the distinctive sound of the music is created through the use of various [I1N2S3T4R5U6M7E8N9T0S1]. Overall, these features work together to create a truly memorable piece of music.</t>
  </si>
  <si>
    <t>The music has several unique characteristics that make it stand out. Its pitch range spans [R1A2N3G4E5] [oc0ta1ve2s3], contributing to a distinct character that emphasizes the emotional depth of the composition. Moreover, the choice of [[K01E12Y23]3 k4ey5] creates a captivating and memorable experience for the listener. The song has a duration of [T1M213] seconds and a heavy beat, while the [I1N2S3T4R5U6M7E8N9T0S1] complement the musical composition. Additionally, the music employs a non-conventional [[T01I12M23E34_45S56I67G78N89A90T01U12R23E34]4 t5im6e 7si8gn9at0ur1e2] and has a moderate [te0mp1o2]. Through its melody and arrangement, the music conveys a strong sense of [E1M2O3T4I5O6N7]. Overall, the song spans approximately [[N01U12M23_34B45A56R67S78]8 b9ar0s1], making for a compelling and immersive listening experience.</t>
  </si>
  <si>
    <t>The uniqueness of this song is apparent through its [ti0me1 s2ig3na4tu5re6], which sets it apart from other pieces of music. Additionally, the powerful and memorable sound of the song is provided by the use of the [[K01E12Y23]3 k4ey5]. The instruments utilized in the music are also significant in giving the piece its distinct sound. Overall, the combination of these elements creates a one-of-a-kind musical experience.</t>
  </si>
  <si>
    <t>This song is TM1 seconds long and deliberately excludes instruments.</t>
  </si>
  <si>
    <t>In this song, an uncommon [ti0me1 s2ig3na4tu5re6] is utilized. [T1I2M3E4_5S6I7G8N9A0T1U2R3E4] This means that the rhythm and beat of the music are structured in a way that deviates from the more traditional [ti0me1 s2ig3na4tu5re6]s commonly used in most popular music. The use of an uncommon [ti0me1 s2ig3na4tu5re6] can add a unique and distinctive quality to the song, making it stand out from others in its genre. It can also create a sense of tension or complexity that can be exciting and engaging for listeners who appreciate more unconventional musical structures. Overall, the use of an uncommon [ti0me1 s2ig3na4tu5re6] can be a creative and effective way to make a musical composition more interesting and memorable.</t>
  </si>
  <si>
    <t>['P4_1', 'T1_1', 'TM1_1', 'S4_1']</t>
  </si>
  <si>
    <t>This music is a prime representation of the [G1E2N3R4E5] style, played at a leisurely pace and with a pitch range within [R1A2N3G4E5] [oc0ta1ve2s3]. The song lasts for [T1M213] seconds, and showcases the characteristics of the genre in its composition and performance.</t>
  </si>
  <si>
    <t>This music has a pitch range within [R1A2N3G4E5] [oc0ta1ve2s3] and uses the [[K01E12Y23]3 k4ey5] to convey a unique and resonant sound. The composition of this song features [[N01U12M23_34B45A56R67S78]8 b9ar0s1], and it runs for a total of [T1M213] seconds.</t>
  </si>
  <si>
    <t>With a pitch range spanning [R1A2N3G4E5] [oc0ta1ve2s3], this music offers a diverse and dynamic listening experience. Its use of the [[K01E12Y23]3 k4ey5] creates a distinct atmosphere in this [T1M213]-second song. The [te0mp1o2] is very upbeat, and [I1N2S3T4R5U6M7E8N9T0S1] should be included in the music. Despite the song's non-standard [T1I2M3E4_5S6I7G8N9A0T1U2R3E4], it is performed at a leisurely pace, while being characterized by [E1M2O3T4I5O6N7].</t>
  </si>
  <si>
    <t>This music offers a unique and memorable listening experience with its pitch range of [R1A2N3G4E5] [oc0ta1ve2s3]. Its [[K01E12Y23]3 k4ey5] gives it a special emotional quality that radiates [E1M2O3T4I5O6N7]. The song is performed slowly and has a duration of [T1M213] seconds, despite the [te0mp1o2] being very rapid. [I1N2S3T4R5U6M7E8N9T0S1] are not part of the instrumentation in this song, and the music is played in [T1I2M3E4_5S6I7G8N9A0T1U2R3E4] meter. Overall, the combination of these elements creates a distinct musical experience that is both emotional and memorable.</t>
  </si>
  <si>
    <t>The song's pitch range is within [R1A2N3G4E5] [oc0ta1ve2s3], while its use of the [[K01E12Y23]3 k4ey5] conveys a unique and resonant sound. With a duration of [T1M213] seconds, this track presents a very smooth and relaxing beat. Its arrangement deliberately omits the use of [I1N2S3T4R5U6M7E8N9T0S1], and the [ti0me1 s2ig3na4tu5re6] deviates from the norm, being [T1I2M3E4_5S6I7G8N9A0T1U2R3E4]. Played at a swift pace, this music is not a prime example of the typical [G1E2N3R4E5] style.</t>
  </si>
  <si>
    <t>['T1_2', 'S4_1', 'R3_0', 'I1_0']</t>
  </si>
  <si>
    <t>The song has a moderate [te0mp1o2] and its style is reflective of [G1E2N3R4E5] musical traditions. The rhythm in this song is very gentle, and [I1N2S3T4R5U6M7E8N9T0S1] are not featured.</t>
  </si>
  <si>
    <t>['T1_0', 'B1_1', 'TM1_1']</t>
  </si>
  <si>
    <t>This song has a speedy [te0mp1o2] and consists of [[N01U12M23_34B45A56R67S78]8 b9ar0s1], with a total runtime of [T1M213] seconds.</t>
  </si>
  <si>
    <t>['TM1_1', 'T1_0', 'EM1_1', 'R3_0']</t>
  </si>
  <si>
    <t>The length of the track is [T1M213] seconds, and it is played quickly, expressing [E1M2O3T4I5O6N7] with a very mellow rhythm.</t>
  </si>
  <si>
    <t>This song, which deviates from the typical [G1E2N3R4E5] sound, is performed at a moderate pace and has a duration of [T1M213] seconds.</t>
  </si>
  <si>
    <t>This [T1M213]-second-long song offers a unique and memorable listening experience with its distinct characteristics. The pitch range of [R1A2N3G4E5] [oc0ta1ve2s3] creates a distinctive sound that is further emphasized by the use of [[K01E12Y23]3 k4ey5]. The deliberate exclusion of [I1N2S3T4R5U6M7E8N9T0S1] gives the music a unique and resonant quality that sets it apart from the typical [G1E2N3R4E5] sound. The rhythm of the song is very calming, with a gentle beat that perfectly complements the [ti0me1 s2ig3na4tu5re6 o7f 8[T91I02M13E24_35S46I57G68N79A80T91U02R13E24]3]. Overall, this song stands out as a unique and refreshing addition to the music world.</t>
  </si>
  <si>
    <t>['K1_1', 'R3_2', 'S4_1']</t>
  </si>
  <si>
    <t>The use of the [[K01E12Y23]3 k4ey5] in this music creates a rich and dynamic sonic palette. The [te0mp1o2] of the song falls in the middle range, and its style is firmly rooted in the traditions of [G1E2N3R4E5] music. Together, these elements contribute to the unique character of the song, with the [[K01E12Y23]3 k4ey5] adding depth and texture to the sound, the mid-range [te0mp1o2] providing a balanced rhythm, and the [G1E2N3R4E5] style shaping the overall structure and mood.</t>
  </si>
  <si>
    <t>The music piece utilizes a specific pitch range of [R1A2N3G4E5] [oc0ta1ve2s3] to create a cohesive and unified sound. It is in the [[K01E12Y23]3 k4ey5], which provides a powerful and memorable sound, while the rhythm of the song is very comforting. The duration of this song is [T1M213] seconds, and it has opted not to incorporate [I1N2S3T4R5U6M7E8N9T0S1]. The [ti0me1 s2ig3na4tu5re6] of the music is [T1I2M3E4_5S6I7G8N9A0T1U2R3E4], and it is of moderate [te0mp1o2]. This music is a perfect example of the [G1E2N3R4E5] sound, showcasing how all of these elements work together to produce a distinct musical style.</t>
  </si>
  <si>
    <t>The music moves swiftly with a very peaceful beat, creating a unique blend of energy and tranquility. The combination of the fast-paced [te0mp1o2] and calming rhythm makes for an enjoyable listening experience that can evoke both excitement and relaxation at the same time.</t>
  </si>
  <si>
    <t>The pitch range of [R1A2N3G4E5] [oc0ta1ve2s3] in this song adds a distinctive character to the music, emphasizing its emotional depth. Along with that, the song's length is around [[N01U12M23_34B45A56R67S78]8 b9ar0s1] and lasts [T1M213] seconds, providing ample time to explore and develop the musical ideas. Together, these elements create a cohesive musical experience that showcases the song's unique qualities and leaves a lasting impression on the listener.</t>
  </si>
  <si>
    <t>The [ti0me1 s2ig3na4tu5re6] of this song is not regular, and its arrangement has omitted the use of certain instruments. Despite its irregular [ti0me1 s2ig3na4tu5re6], the song still manages to captivate listeners with its unique rhythm and melody. The absence of certain instruments in the arrangement only adds to the song's distinct character and highlights the importance of creative expression in music. By breaking away from traditional norms and experimenting with unconventional approaches to music-making, artists can create pieces that stand out and leave a lasting impression on their audience.</t>
  </si>
  <si>
    <t>The predominant instrument used for the melody is [I1N2S3T4R5U6M7E8N9T0]. The music's limited pitch range of [R1A2N3G4E5] [oc0ta1ve2s3] allows for a greater emphasis on the nuances of tone and phrasing. Notably absent in this song are [I1N2S3T4R5U6M7E8N9T0S1].</t>
  </si>
  <si>
    <t>This song is [T1M213] seconds in length and features a very pronounced rhythm, which is accentuated by an unusual [ti0me1 s2ig3na4tu5re6 o7f 8[T91I02M13E24_35S46I57G68N79A80T91U02R13E24]3]. It moves quickly and progresses through [[N01U12M23_34B45A56R67S78]8 b9ar0s1], showcasing a complex and intricate musical structure that sets it apart from other songs. Despite its length, the song manages to maintain its momentum and keep the listener engaged throughout, thanks to its skillful composition and expertly crafted instrumentation. Overall, this song is a testament to the power of music to move and inspire us, and a testament to the creativity and talent of its composer.</t>
  </si>
  <si>
    <t>['K1_1', 'TM1_1', 'R3_2', 'TS1_o', 'I1_1', 'S4_0']</t>
  </si>
  <si>
    <t>The music in question has a unique flavor thanks to the addition of [K1E2Y3]. The track lasts for [T1M213] seconds and features a rhythm that is neither too fast nor too slow. It employs a non-standard [[T01I12M23E34_45S56I67G78N89A90T01U12R23E34]4 t5im6e 7si8gn9at0ur1e2], and its sound is created through the use of [I1N2S3T4R5U6M7E8N9T0S1]. Despite these distinct elements, the music does not adhere to the typical characteristics of the [G1E2N3R4E5] genre.</t>
  </si>
  <si>
    <t>This song features an unusual [ti0me1 s2ig3na4tu5re6], which sets it apart from other music. The [ti0me1 s2ig3na4tu5re6] refers to the number of beats in each measure and the type of note that receives the beat. In most music, the [ti0me1 s2ig3na4tu5re6] is a simple meter like 4/4, meaning there are four beats per measure, and the quarter note gets one beat. However, some songs use complex meters, such as 5/4 or 7/8, which can create a distinctive and unusual feel. The use of an unusual [ti0me1 s2ig3na4tu5re6] can add an element of surprise or challenge to a song, and can also showcase the skill and creativity of the musicians involved.</t>
  </si>
  <si>
    <t>The song features a slow and relaxing rhythm with a [[T01I12M23E34_45S56I67G78N89A90T01U12R23E34]4 t5im6e 7si8gn9at0ur1e2]. The [te0mp1o2] is intentionally set at a languid pace, creating a soothing atmosphere for the listener. Despite the slow [te0mp1o2], the music still manages to captivate the audience, with its gentle melody and intricate harmonies. Overall, the song's deliberate pacing and use of [T1I2M3E4_5S6I7G8N9A0T1U2R3E4] contribute to its calming and contemplative mood.</t>
  </si>
  <si>
    <t>This track is composed in the [[K01E12Y23]3 k4ey5] and lasts for [T1M213] seconds.</t>
  </si>
  <si>
    <t>The music's limited pitch range of [R1A2N3G4E5] [oc0ta1ve2s3] allows for a greater emphasis on the nuances of tone and phrasing, while the [[K01E12Y23]3 k4ey5] provides a powerful and memorable sound. The beat in this song is very heavy, further enhancing its impact. Additionally, the music is enriched by [I1N2S3T4R5U6M7E8N9T0S1], adding depth and texture to the overall composition.</t>
  </si>
  <si>
    <t>The song is [T1M213] seconds in length and its pitch range is within [R1A2N3G4E5] [oc0ta1ve2s3].</t>
  </si>
  <si>
    <t>['TM1_1', 'TS1_1', 'T1_0', 'S4_1', 'B1_1']</t>
  </si>
  <si>
    <t>The track has a duration of [T1M213] seconds and is played at a brisk pace, showcasing the [G1E2N3R4E5] sound. It follows the [T1I2M3E4_5S6I7G8N9A0T1U2R3E4] meter, and listeners can enjoy [[N01U12M23_34B45A56R67S78]8 b9ar0s1] of music in this song.</t>
  </si>
  <si>
    <t>The pitch range of [R1A2N3G4E5] [oc0ta1ve2s3] in this song adds a distinctive character to the music, emphasizing its emotional depth. Along with this, the rhythm of the song is relaxed and moderate, contributing to its overall feel. Interestingly, [I1N2S3T4R5U6M7E8N9T0S1] are not featured in this particular piece, allowing other elements of the music to take center stage.</t>
  </si>
  <si>
    <t>The rhythm in this music is truly electrifying, with [[N01U12M23_34B45A56R67S78]8 b9ar0s1] of progression, and it's the [[K01E12Y23]3 k4ey5] that adds a unique flavor to the song.</t>
  </si>
  <si>
    <t>['P4_1', 'R3_2', 'I1_0', 'T1_1', 'B1_1']</t>
  </si>
  <si>
    <t>This music provides a unique and memorable listening experience with its pitch range of [R1A2N3G4E5] [oc0ta1ve2s3]. Its moderate beat is easy to follow, and the low-[te0mp1o2] rhythm adds to the song's overall relaxed feel. This song intentionally excludes [I1N2S3T4R5U6M7E8N9T0S1], creating a distinct sound. Its length is determined by [[N01U12M23_34B45A56R67S78]8 b9ar0s1], which allows for a structured and cohesive composition.</t>
  </si>
  <si>
    <t>This music offers a unique and memorable listening experience with its pitch range of [R1A2N3G4E5] [oc0ta1ve2s3] and use of [[K01E12Y23]3 k4ey5], creating a rich and dynamic sonic palette. The [te0mp1o2] in this song is very rapid, and it runs for [T1M213] seconds. The music is brought to life through the use of [I1N2S3T4R5U6M7E8N9T0S1], and despite not being easily recognizable as [G1E2N3R4E5] style, it has a total of [[N01U12M23_34B45A56R67S78]8 b9ar0s1]. Overall, this track is a fascinating blend of various elements that come together to create a captivating and distinct musical experience.</t>
  </si>
  <si>
    <t>This music offers a unique and memorable listening experience with its pitch range of [R1A2N3G4E5] [oc0ta1ve2s3]. It conveys a unique and resonant sound through its use of [[K01E12Y23]3 k4ey5]. The track runs for [T1M213] seconds and has a very soft and smooth rhythm. [I1N2S3T4R5U6M7E8N9T0S1] should be included in the music to enhance its sound. The music follows a [T1I2M3E4_5S6I7G8N9A0T1U2R3E4] meter and is played quickly, radiating [E1M2O3T4I5O6N7]. The song's length is determined by [[N01U12M23_34B45A56R67S78]8 b9ar0s1], making it a complete and cohesive piece of music.</t>
  </si>
  <si>
    <t>['I4_0', 'P4_1', 'T1_0', 'R3_1']</t>
  </si>
  <si>
    <t>The melody track intentionally omits the use of a particular instrument. With a pitch range of [R1A2N3G4E5] [oc0ta1ve2s3], this music delivers a distinct and unforgettable listening experience. The [te0mp1o2] is fast-paced, and the rhythm is highly energetic, creating an intense and lively atmosphere.</t>
  </si>
  <si>
    <t>The pitch range of [R1A2N3G4E5] [oc0ta1ve2s3] adds a distinctive character to the music, emphasizing its emotional depth. This music, composed in the [[K01E12Y23]3 k4ey5], has a duration of [T1M213] seconds and features a calm and moderate rhythm. You won't hear any [I1N2S3T4R5U6M7E8N9T0S1] in this song. The meter of the music is [T1I2M3E4_5S6I7G8N9A0T1U2R3E4], and it maintains a moderate [te0mp1o2]. Defined by [E1M2O3T4I5O6N7], this music consists of [[N01U12M23_34B45A56R67S78]8 b9ar0s1] for listeners to enjoy.</t>
  </si>
  <si>
    <t>The music is played quickly and uses the [[K01E12Y23]3 k4ey5], which conveys a unique and resonant sound.</t>
  </si>
  <si>
    <t>The pitch range of [R1A2N3G4E5] [oc0ta1ve2s3] adds a distinctive character to the music, emphasizing its emotional depth, while the [[K01E12Y23]3 k4ey5] adds a unique flavor to this music. The track lasts for [T1M213] seconds and is accompanied by a [te0mp1o2] that is neither too fast nor too slow. Additionally, you won't find any [I1N2S3T4R5U6M7E8N9T0S1] in this song, and it is played at a high [te0mp1o2]. The music radiates [E1M2O3T4I5O6N7] and follows the meter of [T1I2M3E4_5S6I7G8N9A0T1U2R3E4].</t>
  </si>
  <si>
    <t>['B1_1', 'R3_2', 'S4_0']</t>
  </si>
  <si>
    <t>The composition of this song features [[N01U12M23_34B45A56R67S78]8 b9ar0s1], with a moderate and easy-to-follow beat. However, the style of the song is not reflective of the usual features of the [G1E2N3R4E5] genre. Despite this departure from typical genre conventions, the song still manages to maintain its own unique identity.</t>
  </si>
  <si>
    <t>The compact pitch range of [R1A2N3G4E5] [oc0ta1ve2s3] results in a focused and impactful musical performance composed in the [[K01E12Y23]3 k4ey5]. This track, [T1M213] seconds long, carries an extremely strong beat, while [I1N2S3T4R5U6M7E8N9T0S1] are not included in its instrumentation. Moreover, the song's [ti0me1 s2ig3na4tu5re6] is not standard, and the overall music feels sluggish, lacking a firm connection to the traditions of the [G1E2N3R4E5] genre.</t>
  </si>
  <si>
    <t>The music in question possesses several unique characteristics that contribute to its emotional depth and distinctive atmosphere. One such attribute is the pitch range, which spans [R1A2N3G4E5] [oc0ta1ve2s3] and adds a unique character to the music. Additionally, the use of the [[K01E12Y23]3 k4ey5] in this composition creates a distinct atmosphere that further enhances its emotional impact. The track itself has a duration of [T1M213] seconds and features a rapid [te0mp1o2], adding to its sense of urgency and energy. Overall, the music evokes a strong [E1M2O3T4I5O6N7] feeling that is sure to resonate with listeners.</t>
  </si>
  <si>
    <t>['T1_1', 'S4_1', 'TS1_1']</t>
  </si>
  <si>
    <t>The music played in this song is firmly rooted in the traditions of [G1E2N3R4E5] music. It is performed at a relaxed pace and follows a [T1I2M3E4_5S6I7G8N9A0T1U2R3E4] meter.</t>
  </si>
  <si>
    <t>Music has the ability to evoke a wide range of emotions in listeners. Whether it's the haunting melody of a ballad that brings tears to one's eyes or the upbeat [te0mp1o2] of a dance track that fills the listener with energy, music has a way of speaking to the soul. It is no wonder that music projects often strive to convey a particular emotion through their compositions. Whether it's the melancholy of a love song or the jubilance of a celebratory anthem, music projects are dedicated to creating an emotional connection with their audience through the power of music.</t>
  </si>
  <si>
    <t>['T1_0', 'S2_0', 'K1_1', 'B1_1']</t>
  </si>
  <si>
    <t>The song, despite not being evocative of [A1R2T3I4S5T6]'s usual style, moves at a rapid rate and creates a distinct atmosphere through its use of [[K01E12Y23]3 k4ey5]. With a length of around [[N01U12M23_34B45A56R67S78]8 b9ar0s1], this music packs a lot of energy and mood into a relatively short amount of time.</t>
  </si>
  <si>
    <t>['P4_1', 'K1_1', 'TM1_1', 'TS1_1', 'I1_0', 'T1_1', 'B1_1']</t>
  </si>
  <si>
    <t>The use of a specific pitch range of [R1A2N3G4E5] [oc0ta1ve2s3] creates a cohesive and unified sound throughout the musical piece, while the music's use of [[K01E12Y23]3 k4ey5] creates a rich and dynamic sonic palette. This song plays for [T1M213] seconds and has a meter of [T1I2M3E4_5S6I7G8N9A0T1U2R3E4]. In this song, you won't hear any [I1N2S3T4R5U6M7E8N9T0S1], as it has a slow [te0mp1o2] and a length of around [[N01U12M23_34B45A56R67S78]8 b9ar0s1].</t>
  </si>
  <si>
    <t>['P4_1', 'R1_0', 'R3_2', 'I1_0', 'T1_1', 'B1_1']</t>
  </si>
  <si>
    <t>With a pitch range spanning [R1A2N3G4E5] [oc0ta1ve2s3], this music offers a diverse and dynamic listening experience, although the song itself is not energetic enough to make people want to dance. The rhythm of the song strikes a balance, as it is neither too fast nor too slow, and it deliberately excludes [I1N2S3T4R5U6M7E8N9T0S1] to create a specific sound. The song is performed at a leisurely pace and consists of [[N01U12M23_34B45A56R67S78]8 b9ar0s1], which further adds to its distinct musical composition. Overall, this song offers a unique listening experience that showcases a deliberate and intentional approach to its creation.</t>
  </si>
  <si>
    <t>['P4_1', 'T1_1', 'TM1_1', 'I1_1']</t>
  </si>
  <si>
    <t>This song offers a diverse and dynamic listening experience with a pitch range spanning [R1A2N3G4E5] [oc0ta1ve2s3]. It is performed at a leisurely pace and plays for [T1M213] seconds, enriched by the addition of [I1N2S3T4R5U6M7E8N9T0S1]. The resulting music is a fusion of melodic elements, harmonies, and rhythms that come together to create a rich and textured sound. The use of a range of instruments adds depth and complexity to the overall composition, making it a unique and engaging piece for listeners. Whether you're a music aficionado or a casual listener, this song is sure to captivate your ears and leave you wanting more.</t>
  </si>
  <si>
    <t>['K1_1', 'R3_0', 'TS1_o', 'I1_0', 'T1_1', 'EM1_1']</t>
  </si>
  <si>
    <t>This music's use of [[K01E12Y23]3 k4ey5] creates a rich and dynamic sonic palette with a very smooth and relaxing beat, employing a non-standard [ti0me1 s2ig3na4tu5re6] [T1I2M3E4_5S6I7G8N9A0T1U2R3E4]. Deliberately excluding [I1N2S3T4R5U6M7E8N9T0S1], this low-speed song conveys [E1M2O3T4I5O6N7].</t>
  </si>
  <si>
    <t>['P4_1', 'K1_1', 'TM1_1', 'R3_1', 'TS1_o', 'I1_0', 'T1_1']</t>
  </si>
  <si>
    <t>This song offers a unique and memorable listening experience with its pitch range of [R1A2N3G4E5] [oc0ta1ve2s3]. The use of [[K01E12Y23]3 k4ey5] creates a distinct atmosphere, while its duration of [T1M213] seconds adds to its appeal. The dynamic rhythm in the song keeps it engaging, and the atypical [[T01I12M23E34_45S56I67G78N89A90T01U12R23E34]4 t5im6e 7si8gn9at0ur1e2] adds an interesting twist. Stripped of [I1N2S3T4R5U6M7E8N9T0S1], this song showcases a minimalist approach, and its leisurely pace further enhances its overall character.</t>
  </si>
  <si>
    <t>['R3_0', 'TS1_1', 'T1_0', 'EM1_1', 'B1_1']</t>
  </si>
  <si>
    <t>The [te0mp1o2] in this song is very relaxing, while the meter of the music is [T1I2M3E4_5S6I7G8N9A0T1U2R3E4]. Despite the fast [te0mp1o2] of the song, it is imbued with [E1M2O3T4I5O6N7]. Overall, the song is composed of approximately [[N01U12M23_34B45A56R67S78]8 b9ar0s1].</t>
  </si>
  <si>
    <t>With a pitch range spanning [R1A2N3G4E5] [oc0ta1ve2s3], this music offers a diverse and dynamic listening experience composed in the [[K01E12Y23]3 k4ey5]. The song's length is [T1M213] seconds, featuring a very fast and lively rhythm while being devoid of [I1N2S3T4R5U6M7E8N9T0S1]. The [ti0me1 s2ig3na4tu5re6] of the music is [T1I2M3E4_5S6I7G8N9A0T1U2R3E4], and despite its slow rhythm, the music is filled with [E1M2O3T4I5O6N7].</t>
  </si>
  <si>
    <t>['K1_1', 'TM1_1', 'R3_1', 'TS1_o', 'S4_1']</t>
  </si>
  <si>
    <t>With its use of the [[K01E12Y23]3 k4ey5], this music conveys a unique and resonant sound, while boasting a running time of [T1M213] seconds. The rhythm in this song is truly electrifying, and its [ti0me1 s2ig3na4tu5re6] is out of the norm, adding to its distinctiveness. Furthermore, the music is representative of the typical [G1E2N3R4E5] sound, showcasing its genre's characteristic elements.</t>
  </si>
  <si>
    <t>The music's limited pitch range of [R1A2N3G4E5] [oc0ta1ve2s3] allows for a greater emphasis on the nuances of tone and phrasing, composed in the [[K01E12Y23]3 k4ey5] with a playtime of [T1M213] seconds. The beat of this song is neither too fast nor too slow, bringing the music to life through the use of [I1N2S3T4R5U6M7E8N9T0S1]. It features a non-ordinary [ti0me1 s2ig3na4tu5re6 o7f 8[T91I02M13E24_35S46I57G68N79A80T91U02R13E24]3], swiftly moving within the [G1E2N3R4E5] genre.</t>
  </si>
  <si>
    <t>['TM1_1', 'TS1_o', 'I1_1', 'T1_2', 'S4_1']</t>
  </si>
  <si>
    <t>This is a song that lasts [T1M213] seconds, featuring a non-ordinary [ti0me1 s2ig3na4tu5re6]. The inclusion of [I1N2S3T4R5U6M7E8N9T0S1] adds depth and richness to the musical composition, while the song moves at a moderate pace. It firmly resides within the [G1E2N3R4E5] genre, embodying its unique characteristics.</t>
  </si>
  <si>
    <t>['K1_1', 'TM1_1', 'R3_2', 'T1_1', 'EM1_1', 'B1_1']</t>
  </si>
  <si>
    <t>This music conveys a unique and resonant sound with its use of the [[K01E12Y23]3 k4ey5]. The running time of the song is [T1M213] seconds, and it is divided into [[N01U12M23_34B45A56R67S78]8 b9ar0s1]. The [te0mp1o2] of the song is moderate, making it an enjoyable listening experience, and the beat is slow-paced. The music is filled with [E1M2O3T4I5O6N7], creating a powerful and emotional impact on the listener. Overall, this song offers a unique combination of musical elements that work together to create an unforgettable listening experience.</t>
  </si>
  <si>
    <t>The musical piece utilizes a specific pitch range of [R1A2N3G4E5] [oc0ta1ve2s3], resulting in a cohesive and unified sound that runs throughout the song. The use of [[K01E12Y23]3 k4ey5] further adds to the distinct atmosphere of the music. The rapid [te0mp1o2] in this song is accompanied by [I1N2S3T4R5U6M7E8N9T0S1], which give the music its unique sound. The song has a [ti0me1 s2ig3na4tu5re6 o7f 8[T91I02M13E24_35S46I57G68N79A80T91U02R13E24]3] and a moderate [te0mp1o2], while its style does not conform to the typical characteristics of [G1E2N3R4E5] genre. With a running time of [T1M213] seconds and approximately [[N01U12M23_34B45A56R67S78]8 b9ar0s1] in length, the song offers a unique listening experience.</t>
  </si>
  <si>
    <t>['TS1_1', 'T1_1', 'R3_2', 'I1_1']</t>
  </si>
  <si>
    <t>This song features a [T1I2M3E4_5S6I7G8N9A0T1U2R3E4] meter and includes [I1N2S3T4R5U6M7E8N9T0S1] in its arrangement. The [te0mp1o2] of the song is a blend of slow and moderate, creating a mellow and steady rhythm throughout. Overall, the musical composition of this song provides a balanced mix of instrumentation and [te0mp1o2] that contribute to its unique sound.</t>
  </si>
  <si>
    <t>['P4_1', 'TM1_1', 'R3_0', 'TS1_1', 'T1_1', 'S4_0', 'S2_1', 'B1_1']</t>
  </si>
  <si>
    <t>The music in this song has several noteworthy features that contribute to its unique character. Firstly, the pitch range spans [R1A2N3G4E5] [oc0ta1ve2s3], which adds a distinctive character to the music and emphasizes its emotional depth. Despite its length of [T1M213] seconds, the rhythm in this song is very comforting and played at a low [te0mp1o2], with a [ti0me1 s2ig3na4tu5re6 o7f 8[T91I02M13E24_35S46I57G68N79A80T91U02R13E24]3]. Furthermore, the song does not conform to the typical sound of the [G1E2N3R4E5] style, instead paying homage to [A1R2T3I4S5T6]. The song progresses over [[N01U12M23_34B45A56R67S78]8 b9ar0s1], making for a rich and varied listening experience.</t>
  </si>
  <si>
    <t>It has a moderate [te0mp1o2] that is easy to dance to and sing along with. The melody is catchy and upbeat, with a mix of instruments that create a lively sound. Overall, the song has a feel-good vibe that can lift anyone's mood and get them moving to the rhythm.</t>
  </si>
  <si>
    <t>['T1_2', 'EM1_1', 'TS1_1']</t>
  </si>
  <si>
    <t>The music has a moderate [te0mp1o2] and is characterized by a particular emotion. Additionally, it follows a specific [ti0me1 s2ig3na4tu5re6] meter. The combination of these elements creates a unique musical experience that can evoke various feelings and emotions in the listener.</t>
  </si>
  <si>
    <t>['P4_1', 'TM1_1', 'R3_0', 'I1_0', 'T1_0', 'EM1_1']</t>
  </si>
  <si>
    <t>The [R1A2N3G4E5]-[oc0ta1ve2] pitch range in this song adds a distinctive character to the music, emphasizing its emotional depth, which is filled with [E1M2O3T4I5O6N7]. Despite its swift pace, the song has a very soft and smooth rhythm. Additionally, this song's composition does not involve the use of [I1N2S3T4R5U6M7E8N9T0S1]. Its runtime is [T1M213] seconds, making it a compact yet emotionally impactful piece of music.</t>
  </si>
  <si>
    <t>['P4_1', 'K1_1', 'TM1_1', 'R3_1', 'TS1_1', 'I1_0', 'S4_1']</t>
  </si>
  <si>
    <t>This music falls squarely within the [G1E2N3R4E5] genre with a pitch range within [R1A2N3G4E5] [oc0ta1ve2s3]. The use of [[K01E12Y23]3 k4ey5] creates a distinct atmosphere, and the track runs for [T1M213] seconds at a very rapid [te0mp1o2]. The music is in [T1I2M3E4_5S6I7G8N9A0T1U2R3E4], and you won't find any [I1N2S3T4R5U6M7E8N9T0S1] in this song.</t>
  </si>
  <si>
    <t>['P4_1', 'K1_1', 'TM1_1', 'TS1_1', 'I1_1', 'EM1_1', 'B1_1']</t>
  </si>
  <si>
    <t>The music's limited pitch range of [R1A2N3G4E5] [oc0ta1ve2s3] allows for a greater emphasis on the nuances of tone and phrasing, while its use of [[K01E12Y23]3 k4ey5] conveys a unique and resonant sound. The song plays for [T1M213] seconds and has a [ti0me1 s2ig3na4tu5re6 o7f 8[T91I02M13E24_35S46I57G68N79A80T91U02R13E24]3]. [I1N2S3T4R5U6M7E8N9T0S1] play an important role in the music, which is characterized by [E1M2O3T4I5O6N7]. The song's length is determined by [[N01U12M23_34B45A56R67S78]8 b9ar0s1].</t>
  </si>
  <si>
    <t>This music's pitch range of [R1A2N3G4E5] [oc0ta1ve2s3] offers a unique and memorable listening experience. It is composed in the [[K01E12Y23]3 k4ey5] and has a running time of [T1M213] seconds. With its powerful and driving beat, this song stands out. You won't find any [I1N2S3T4R5U6M7E8N9T0S1] in this song, which is played at a moderate speed. The [ti0me1 s2ig3na4tu5re6] of the music is [T1I2M3E4_5S6I7G8N9A0T1U2R3E4], and although it does not exemplify the quintessential [G1E2N3R4E5] style, it captivates in its own distinct way.</t>
  </si>
  <si>
    <t>The music featuring [I1N2S3T4R5U6M7E8N9T0S1] should be played quickly.</t>
  </si>
  <si>
    <t>The use of [[K01E12Y23]3 k4ey5] in this music creates a distinct atmosphere that is further complemented by its [[T01I12M23E34_45S56I67G78N89A90T01U12R23E34]4 t5im6e 7si8gn9at0ur1e2]. Together, these musical elements contribute to the overall mood and feel of the composition, and showcase the artistic choices made by the composer. The [ke0y1] selection can affect the emotional impact of the music, while the [ti0me1 s2ig3na4tu5re6] can influence the rhythm and pacing. Both are important considerations in the creation of a musical piece and can greatly affect how the audience experiences and interprets the music.</t>
  </si>
  <si>
    <t>With a pitch range spanning [R1A2N3G4E5] [oc0ta1ve2s3], this music offers a diverse and dynamic listening experience. Its use of [[K01E12Y23]3 k4ey5] creates a rich and dynamic sonic palette, complemented by a very fast and lively rhythm that adds to its energetic nature. The song, [T1M213] seconds long, encompasses an [E1M2O3T4I5O6N7] emotional journey, captivating listeners with its vibrant and engaging composition.</t>
  </si>
  <si>
    <t>The use of a specific pitch range of [R1A2N3G4E5] [oc0ta1ve2s3] and the [[K01E12Y23]3 k4ey5] in this musical piece create a cohesive and unified sound that results in a rich and dynamic sonic palette. The song's heavy beat, absence of [I1N2S3T4R5U6M7E8N9T0S1], and [[T01I12M23E34_45S56I67G78N89A90T01U12R23E34]4 t5im6e 7si8gn9at0ur1e2], which is out of the norm, add to the distinctiveness of the composition. Despite its slow [te0mp1o2], the music is defined by its [E1M2O3T4I5O6N7] expression, which carries through the entire [T1M213]-second runtime.</t>
  </si>
  <si>
    <t>The length of a song is determined by the number of bars it contains. Each bar represents a specific number of beats, and the duration of a bar can vary depending on the [ti0me1 s2ig3na4tu5re6] of the song. Therefore, the number of bars in a song directly influences its length, as it determines the overall number of beats and the duration of the song.</t>
  </si>
  <si>
    <t>The music's use of the [[K01E12Y23]3 k4ey5] creates a distinct atmosphere that is further enhanced by the emotion it embodies. This track, which is imbued with [E1M2O3T4I5O6N7], has a duration of [T1M213] seconds. The combination of the [ke0y1] and emotion used in the music generates a unique and captivating experience that can be felt throughout the entire duration of the track.</t>
  </si>
  <si>
    <t>With a pitch range spanning [R1A2N3G4E5] [oc0ta1ve2s3], this music offers a diverse and dynamic listening experience, while its use of [[K01E12Y23]3 k4ey5] creates a rich and dynamic sonic palette. Clocking in at [T1M213] seconds, the song captivates with a relaxing and tranquil rhythm, void of any [I1N2S3T4R5U6M7E8N9T0S1]. It follows a [ti0me1 s2ig3na4tu5re6 o7f 8[T91I02M13E24_35S46I57G68N79A80T91U02R13E24]3] and is performed at a rapid pace, showcasing its [G1E2N3R4E5] influences that define its unique style.</t>
  </si>
  <si>
    <t>This song is a true representation of the [G1E2N3R4E5] genre with a pitch range of [R1A2N3G4E5] [oc0ta1ve2s3] that offers a unique and memorable listening experience. It is composed in the [[K01E12Y23]3 k4ey5], has a length of [T1M213] seconds and a smooth and steady rhythm. The music is brought to life through the use of [I1N2S3T4R5U6M7E8N9T0S1] and has a meter of [T1I2M3E4_5S6I7G8N9A0T1U2R3E4]. With a moderate [te0mp1o2], this music is a complete package of artistic expression that can leave a lasting impression on the listener.</t>
  </si>
  <si>
    <t>['P4_1', 'R3_1', 'TS1_o', 'T1_2', 'EM1_1']</t>
  </si>
  <si>
    <t>The music's limited pitch range of [R1A2N3G4E5] [oc0ta1ve2s3] allows for a greater emphasis on the nuances of tone and phrasing, while the rhythm in this song is really lively despite the unusual [ti0me1 s2ig3na4tu5re6 o7f 8[T91I02M13E24_35S46I57G68N79A80T91U02R13E24]3]. The song's rhythm is moderate and the music is characterized by [E1M2O3T4I5O6N7], making it a unique listening experience that showcases the artistry and creativity of the musicians. Despite the limitations imposed by the pitch range, the musicians are able to deliver a performance that captures the energy and emotion of the piece, demonstrating their skill and versatility as artists. Overall, this music is a testament to the power of creativity and the importance of artistic expression in our lives.</t>
  </si>
  <si>
    <t>The music has a distinctive character that emphasizes its emotional depth with a pitch range of [R1A2N3G4E5] [oc0ta1ve2s3]. Additionally, the [[K01E12Y23]3 k4ey5] gives it a special emotional quality. The song runs for [T1M213] seconds and features a truly electrifying rhythm. Surprisingly, there are no [I1N2S3T4R5U6M7E8N9T0S1] in this piece, and it has a non-standard [T1I2M3E4_5S6I7G8N9A0T1U2R3E4]. With a fast [te0mp1o2], it defies the typical sound of the [G1E2N3R4E5] style.</t>
  </si>
  <si>
    <t>This song features [[N01U12M23_34B45A56R67S78]8 b9ar0s1] in its composition. Bars, also known as measures, are a fundamental unit of musical notation that divide a song into rhythmic and melodic segments. By using bars, composers and performers can create a structured and coherent musical piece that is easy to follow and understand. The number of bars in a song can vary widely depending on the style, genre, and complexity of the music, but typically a song will have a consistent number of bars throughout its duration. Understanding the concept of bars is essential for musicians and music lovers alike, as it provides a framework for appreciating and creating music.</t>
  </si>
  <si>
    <t>The compact pitch range of [R1A2N3G4E5] [oc0ta1ve2s3] results in a focused and impactful musical performance, while the choice of [[K01E12Y23]3 k4ey5] adds to the captivating and memorable experience. With a length of [T1M213] seconds, the song maintains a very serene rhythm and deliberately excludes [I1N2S3T4R5U6M7E8N9T0S1]. Additionally, an unusual [ti0me1 s2ig3na4tu5re6], [T1I2M3E4_5S6I7G8N9A0T1U2R3E4], is utilized, contributing to the unique character of the piece. Moving at a gentle pace, this music serves as a prime representation of the [G1E2N3R4E5] style.</t>
  </si>
  <si>
    <t>['P4_1', 'K1_1', 'TM1_1', 'R3_2', 'I1_1', 'TS1_o', 'T1_2', 'EM1_1', 'B1_1']</t>
  </si>
  <si>
    <t>The music's limited pitch range of [R1A2N3G4E5] [oc0ta1ve2s3] allows for a greater emphasis on the nuances of tone and phrasing, while the [[K01E12Y23]3 k4ey5] adds a unique flavor to this music. With a playtime of [T1M213] seconds, the song exhibits a balanced rhythm, enhanced by the inclusion of [I1N2S3T4R5U6M7E8N9T0S1] that contribute to the overall musical composition. Notably, the [ti0me1 s2ig3na4tu5re6] chosen for this song is not common, further adding to its distinctive nature. Maintaining a moderate pace, the music evokes [E1M2O3T4I5O6N7] and is structured into [[N01U12M23_34B45A56R67S78]8 b9ar0s1] for listeners to appreciate its entirety.</t>
  </si>
  <si>
    <t>This [G1E2N3R4E5] genre-inspired song offers a unique and memorable listening experience with its pitch range of [R1A2N3G4E5] [oc0ta1ve2s3], adding a unique flavor with its [[K01E12Y23]3 k4ey5]. Clocking in at [T1M213] seconds, the song creates a laid-back atmosphere through its slow [te0mp1o2]. The musical performance incorporates [I1N2S3T4R5U6M7E8N9T0S1], while the meter of the music is set to [T1I2M3E4_5S6I7G8N9A0T1U2R3E4]. Overall, the song's sound is heavily influenced by the [G1E2N3R4E5] genre.</t>
  </si>
  <si>
    <t>The compact pitch range of [R1A2N3G4E5] [oc0ta1ve2s3] results in a focused and impactful musical performance, while its use of [[K01E12Y23]3 k4ey5] conveys a unique and resonant sound. Running for [T1M213] seconds, the song showcases a forceful beat, devoid of any [I1N2S3T4R5U6M7E8N9T0S1]. The [ti0me1 s2ig3na4tu5re6] of the song is out of the ordinary, marked by [T1I2M3E4_5S6I7G8N9A0T1U2R3E4], and it is played at a fast [te0mp1o2], unmistakably embodying the character of [G1E2N3R4E5].</t>
  </si>
  <si>
    <t>In music, the term "[ti0me1 s2ig3na4tu5re6]" refers to the meter of the music. It indicates the number of beats per measure and what type of note receives one beat. The [ti0me1 s2ig3na4tu5re6] is usually notated at the beginning of a musical score and can have a significant impact on the overall feel and rhythm of a piece. Understanding the [ti0me1 s2ig3na4tu5re6] is important for musicians, as it helps them to stay in time and play with the correct rhythm. Different [ti0me1 s2ig3na4tu5re6]s can create different moods and [te0mp1o2]s in music, adding to the variety and richness of musical expression.</t>
  </si>
  <si>
    <t>The music being referred to employs the [[K01E12Y23]3 k4ey5] to create a rich and dynamic sonic palette. Its song structure is comprised of [[N01U12M23_34B45A56R67S78]8 b9ar0s1], while the use of [I1N2S3T4R5U6M7E8N9T0S1] is integral to the music's overall impact and effect. Together, these elements combine to produce a cohesive and distinctive musical experience that showcases the skillful and creative use of various musical elements. Whether appreciated for its technical proficiency or emotional resonance, this music offers a unique and memorable listening experience that is sure to captivate and delight music lovers of all kinds.</t>
  </si>
  <si>
    <t>['P4_1', 'K1_1', 'TM1_1', 'R3_0', 'I1_1', 'TS1_o', 'S4_0', 'B1_1']</t>
  </si>
  <si>
    <t>The musical piece employs a specific pitch range of [R1A2N3G4E5] [oc0ta1ve2s3], which contributes to a cohesive and unified sound throughout the song. Adding a unique flavor to this music is the use of the [[K01E12Y23]3 k4ey5]. The song has a length of [T1M213] seconds and features a harmonious rhythm. The music is enriched by the use of [I1N2S3T4R5U6M7E8N9T0S1]. Interestingly, the song does not follow a typical [ti0me1 s2ig3na4tu5re6], employing [T1I2M3E4_5S6I7G8N9A0T1U2R3E4] instead. Additionally, the song does not adhere to the typical sound of the [G1E2N3R4E5] style, and comprises [[N01U12M23_34B45A56R67S78]8 b9ar0s1] in total.</t>
  </si>
  <si>
    <t>This music offers a diverse and dynamic listening experience with a pitch range spanning [R1A2N3G4E5] [oc0ta1ve2s3]. The song has a running time of [T1M213] seconds and features a [T1I2M3E4_5S6I7G8N9A0T1U2R3E4] meter.</t>
  </si>
  <si>
    <t>['P4_1', 'TM1_1', 'R3_0', 'TS1_1', 'I1_1', 'EM1_1', 'B1_1']</t>
  </si>
  <si>
    <t>The music in this song is characterized by its emotional depth, which is emphasized by the distinctive pitch range of [R1A2N3G4E5] [oc0ta1ve2s3]. The rhythm is easy-going, and the song has a playtime of [T1M213] seconds, with a duration of [[N01U12M23_34B45A56R67S78]8 b9ar0s1]. The music is based on a [[T01I12M23E34_45S56I67G78N89A90T01U12R23E34]4 t5im6e 7si8gn9at0ur1e2], and the addition of [I1N2S3T4R5U6M7E8N9T0S1] further enhances the musical composition. Overall, the music conveys [E1M2O3T4I5O6N7].</t>
  </si>
  <si>
    <t>This track runs for [T1M213] seconds and has a length of around [[N01U12M23_34B45A56R67S78]8 b9ar0s1]. Its pitch range is within [R1A2N3G4E5] [oc0ta1ve2s3], and [[K01E12Y23]3 k4ey5] adds a unique flavor to this music. The [te0mp1o2] of this song is not too fast or too slow, and its composition does not involve the use of [I1N2S3T4R5U6M7E8N9T0S1]. The meter of the music is [T1I2M3E4_5S6I7G8N9A0T1U2R3E4], and the song's pace is slow. Rooted in the conventions of [G1E2N3R4E5] music, this song embodies the essence of its style.</t>
  </si>
  <si>
    <t>The use of [I1N2S3T4R5U6M7E8N9T0S1] is vital to the music as it provides a powerful and memorable sound through the [[K01E12Y23]3 k4ey5]. The combination of these elements creates a unique and distinctive character for the music that can captivate the listener's attention. Without the [I1N2S3T4R5U6M7E8N9T0S1], the music would lack its full potential, and without the [K1E2Y3], it would lose its defining quality. Therefore, the careful selection and use of these components are crucial in creating a compelling and successful piece of music.</t>
  </si>
  <si>
    <t>This song has a track length of [T1M213] seconds and consists of [[N01U12M23_34B45A56R67S78]8 b9ar0s1]. Despite the relatively short duration, the rhythm is very comforting, making it an enjoyable listening experience.</t>
  </si>
  <si>
    <t>['T1_1', 'EM1_1', 'TM1_1', 'TS1_o']</t>
  </si>
  <si>
    <t>The music that is being played has a leisurely pace to it and at the same time radiates a strong [E1M2O3T4I5O6N7]. The song itself has a length of [T1M213] seconds and is set in an uncommon [[T01I12M23E34_45S56I67G78N89A90T01U12R23E34]4 t5im6e 7si8gn9at0ur1e2], adding to its uniqueness.</t>
  </si>
  <si>
    <t>The pitch range of [R1A2N3G4E5] [oc0ta1ve2s3] in this music offers a unique and memorable listening experience, complemented by its use of the [[K01E12Y23]3 k4ey5] which creates a distinct atmosphere. Clocking in at [T1M213] seconds, the song has a moderate [te0mp1o2] and is based on a [[T01I12M23E34_45S56I67G78N89A90T01U12R23E34]4 t5im6e 7si8gn9at0ur1e2], adding to the complexity of its composition. All these elements come together to create a truly captivating musical piece.</t>
  </si>
  <si>
    <t>['P4_1', 'K1_1', 'TM1_1', 'R3_1', 'I1_1', 'B1_1']</t>
  </si>
  <si>
    <t>This song, brought to life through the use of [I1N2S3T4R5U6M7E8N9T0S1], features a limited pitch range of [R1A2N3G4E5] [oc0ta1ve2s3], which allows for a greater emphasis on the nuances of tone and phrasing. The [[K01E12Y23]3 k4ey5] adds a unique flavor to the music, which is reflected in its very upbeat [te0mp1o2]. The song has a length of [T1M213] seconds and is divided into [[N01U12M23_34B45A56R67S78]8 b9ar0s1], each contributing to the overall structure and flow of the piece.</t>
  </si>
  <si>
    <t>['I4_0', 'TS1_1']</t>
  </si>
  <si>
    <t>The music's melody track is intentionally free of any specific instrument, allowing for a more versatile and adaptable sound. The [ti0me1 s2ig3na4tu5re6] of the music is indicated as [T1I2M3E4_5S6I7G8N9A0T1U2R3E4], providing a rhythmic framework for the piece. Together, the absence of a specific instrument and the [ti0me1 s2ig3na4tu5re6] work in tandem to create a unique musical experience that is open to interpretation and experimentation.</t>
  </si>
  <si>
    <t>This music is composed in the [[K01E12Y23]3 k4ey5] with a pitch range of [R1A2N3G4E5] [oc0ta1ve2s3] and a length of [T1M213] seconds. It has a slow and relaxing [te0mp1o2], given its sound through [I1N2S3T4R5U6M7E8N9T0S1]. The music is based on a [[T01I12M23E34_45S56I67G78N89A90T01U12R23E34]4 t5im6e 7si8gn9at0ur1e2], with [[N01U12M23_34B45A56R67S78]8 b9ar0s1]. The overall emotion of the song is characterized by its slow [te0mp1o2], creating a soothing and calming effect on the listener.</t>
  </si>
  <si>
    <t>The music employs a specific pitch range spanning [R1A2N3G4E5] [oc0ta1ve2s3] to create a cohesive and unified sound throughout the piece. Additionally, the use of the [[K01E12Y23]3 k4ey5] contributes to a distinct atmosphere. The song has a runtime of [T1M213] seconds, and its [te0mp1o2] falls within the middle range. Although the music is not a typical representation of the classic [G1E2N3R4E5] sound, it offers a unique interpretation that sets it apart.</t>
  </si>
  <si>
    <t>The rhythm in this song is very easy on the ears. It flows smoothly and effortlessly, creating a pleasant and relaxing listening experience. The beats and melodies blend harmoniously, captivating the senses and evoking a sense of tranquility. The smoothness of the rhythm allows the music to effortlessly carry the listener along, providing a soothing and enjoyable auditory journey.</t>
  </si>
  <si>
    <t>The use of a specific pitch range of [R1A2N3G4E5] [oc0ta1ve2s3] creates a cohesive and unified sound throughout the musical piece composed in the [[K01E12Y23]3 k4ey5]. This [T1M213]-second-long song has a very fast-paced [te0mp1o2], and notably lacks [I1N2S3T4R5U6M7E8N9T0S1]. It follows a [T1I2M3E4_5S6I7G8N9A0T1U2R3E4] meter and is played at a slow [te0mp1o2]. The unmistakable style of this song is [G1E2N3R4E5].</t>
  </si>
  <si>
    <t>['K1_1', 'TM1_1', 'I1_1', 'S4_0', 'S2_1']</t>
  </si>
  <si>
    <t>The use of the [[K01E12Y23]3 k4ey5] in this music creates a rich and dynamic sonic palette that is complemented by the sound of [I1N2S3T4R5U6M7E8N9T0S1]. The song has a running time of [T1M213] seconds. Although this music does not embody the essence of the [G1E2N3R4E5] genre, it is similar to [A1R2T3I4S5T6]'s style and offers a unique sound that sets it apart. The combination of [ke0y1], instrumentation, and style creates a captivating listening experience that is both dynamic and distinct.</t>
  </si>
  <si>
    <t>['P4_1', 'K1_1', 'TM1_1', 'T1_0', 'B1_1']</t>
  </si>
  <si>
    <t>This music has a pitch range of [R1A2N3G4E5] [oc0ta1ve2s3] and features the [[K01E12Y23]3 k4ey5], which adds a unique flavor to the composition. The track has a duration of [T1M213] seconds and is characterized by its fast-paced [te0mp1o2]. Overall, the song consists of [[N01U12M23_34B45A56R67S78]8 b9ar0s1], making for an exciting and dynamic listening experience.</t>
  </si>
  <si>
    <t>This song employs a non-standard [ti0me1 s2ig3na4tu5re6 o7f 8[T91I02M13E24_35S46I57G68N79A80T91U02R13E24]3], while the music's limited pitch range of [R1A2N3G4E5] [oc0ta1ve2s3] allows for a greater emphasis on the nuances of tone and phrasing. Together, these unique features create a distinctive and captivating sound, showcasing the creativity and skill of the composer and performers. The restricted pitch range allows for a more focused exploration of the subtleties of each note, while the unconventional [ti0me1 s2ig3na4tu5re6] adds an exciting element of unpredictability to the music. Overall, this song stands out as an impressive example of innovative musical composition.</t>
  </si>
  <si>
    <t>This song's music consists of [[N01U12M23_34B45A56R67S78]8 b9ar0s1] and has a limited pitch range of [R1A2N3G4E5] [oc0ta1ve2s3]. This restriction on pitch range allows for a greater emphasis on the nuances of tone and phrasing. Additionally, the [ti0me1 s2ig3na4tu5re6] of this song is out of the ordinary, being [T1I2M3E4_5S6I7G8N9A0T1U2R3E4].</t>
  </si>
  <si>
    <t>['T1_2', 'R3_1', 'S4_0']</t>
  </si>
  <si>
    <t>Although this music is not representative of the usual [G1E2N3R4E5] sound, it has a very fast and lively rhythm, while the song's overall [te0mp1o2] is moderate.</t>
  </si>
  <si>
    <t>The length of the track is [T1M213] seconds, and the beat of this song is moderate and easy to follow. With its steady [te0mp1o2], listeners can easily tap their feet or move to the rhythm without feeling rushed or overwhelmed. The song's pacing creates a relaxed and enjoyable listening experience, allowing the listener to fully immerse themselves in the music. Whether you're looking to dance or simply unwind, this song's [te0mp1o2] is sure to please.</t>
  </si>
  <si>
    <t>The song lasts for a certain number of seconds and is completely devoid of instruments. In other words, the song is purely vocal or a cappella. It could be a challenging task to create an engaging and memorable song without the use of any instruments, but it is a unique and impressive accomplishment. Singers and vocal groups may choose to create a cappella versions of popular songs or compose their own original pieces without the aid of any musical instruments, relying solely on their voices to create the desired melody, rhythm, and harmony.</t>
  </si>
  <si>
    <t>['T1_1', 'K1_1', 'TM1_1', 'I1_1']</t>
  </si>
  <si>
    <t>The slow [te0mp1o2] of the song, combined with its choice of [[K01E12Y23]3 k4ey5], results in a captivating and memorable experience that is further enriched by [I1N2S3T4R5U6M7E8N9T0S1]. The song itself is [T1M213] seconds long, offering listeners ample time to appreciate the intricate musical composition and enjoy the skillful interplay of the instruments. Together, these elements come together to create a truly remarkable piece of music that is sure to leave a lasting impression on all who hear it.</t>
  </si>
  <si>
    <t>This song has a length of [T1M213] seconds and does not feature [I1N2S3T4R5U6M7E8N9T0S1].</t>
  </si>
  <si>
    <t>This music offers a unique and memorable listening experience with its pitch range of [R1A2N3G4E5] [oc0ta1ve2s3]. The song's length is determined by [[N01U12M23_34B45A56R67S78]8 b9ar0s1], and its playtime is [T1M213] seconds. Moreover, the composition of this song does not involve the use of [I1N2S3T4R5U6M7E8N9T0S1].</t>
  </si>
  <si>
    <t>This song has a running time of [T1M213] seconds and is performed at a leisurely pace.</t>
  </si>
  <si>
    <t>The use of [[K01E12Y23]3 k4ey5] in this music creates a rich and dynamic sonic palette that is characterized by [E1M2O3T4I5O6N7]. Furthermore, the [te0mp1o2] in this song is very rapid, adding to the overall intensity of the piece. The combination of these elements creates a unique and powerful musical experience that is sure to captivate listeners.</t>
  </si>
  <si>
    <t>The music in this song has a moderate [te0mp1o2], yet it is filled with [E1M2O3T4I5O6N7]. Despite the [te0mp1o2] being very laid-back, the emotional content of the music remains prominent.</t>
  </si>
  <si>
    <t>The use of instruments brings the music to life, but the addition of the [ke0y1] adds a unique flavor to it. Together, these elements create a rich and dynamic sound that engages the listener's senses. The [ke0y1] provides a distinctive tonal center that sets the mood and enhances the emotional impact of the music, while the instruments add texture, depth, and complexity to the overall composition. Whether it's the warm, mellow tones of a piano or the bright, sharp sounds of a synthesizer, the [ke0y1] and instruments work together to create a musical experience that is both captivating and unforgettable.</t>
  </si>
  <si>
    <t>['K1_1', 'R1_0', 'S4_0', 'I1_0']</t>
  </si>
  <si>
    <t>The [[K01E12Y23]3 k4ey5] in this music provides a powerful and memorable sound, although this song is not intended for dancing. Additionally, the song's sound is not heavily influenced by the conventions of [G1E2N3R4E5] genre, and it is devoid of [I1N2S3T4R5U6M7E8N9T0S1]. Despite its lack of danceability and unconventional sound, the use of the [[K01E12Y23]3 k4ey5] creates a distinctive and compelling auditory experience in this song.</t>
  </si>
  <si>
    <t>The pitch range of [R1A2N3G4E5] [oc0ta1ve2s3] adds a distinctive character to the music, emphasizing its emotional depth, while the use of [[K01E12Y23]3 k4ey5] creates a distinct atmosphere. With a length of [T1M213] seconds, the song unfolds at a moderate pace, accompanied by an arrangement that intentionally omits the use of [I1N2S3T4R5U6M7E8N9T0S1]. Set in a [T1I2M3E4_5S6I7G8N9A0T1U2R3E4] meter, the music takes on a sluggish quality, yet it remains filled with [E1M2O3T4I5O6N7].</t>
  </si>
  <si>
    <t>['P4_1', 'TM1_1', 'R3_0', 'I1_1', 'TS1_1', 'T1_1', 'EM1_1', 'B1_1']</t>
  </si>
  <si>
    <t>With a pitch range spanning [R1A2N3G4E5] [oc0ta1ve2s3], this music offers a diverse and dynamic listening experience. The running time of the song is [T1M213] seconds, and its rhythm is very comforting. It is given its sound through [I1N2S3T4R5U6M7E8N9T0S1], following a [T1I2M3E4_5S6I7G8N9A0T1U2R3E4] meter. With a relaxed [te0mp1o2], the music evokes a [E1M2O3T4I5O6N7] feeling throughout, as [[N01U12M23_34B45A56R67S78]8 b9ar0s1] make up this song.</t>
  </si>
  <si>
    <t>The music that is being played moves at a fast rate and its use of [[K01E12Y23]3 k4ey5] creates a distinct atmosphere. Despite its speed, the [te0mp1o2] of the song is not too fast or too slow, creating a balanced rhythm.</t>
  </si>
  <si>
    <t>['P4_1', 'K1_1', 'TM1_1', 'R3_2', 'T1_2']</t>
  </si>
  <si>
    <t>This song's pitch range is within [R1A2N3G4E5] [oc0ta1ve2s3], and it uses the [[K01E12Y23]3 k4ey5] to create a rich and dynamic sonic palette. The length of the song is [T1M213] seconds, and it has a moderate [te0mp1o2], performed at a moderate pace.</t>
  </si>
  <si>
    <t>This song's use of the [[K01E12Y23]3 k4ey5] creates a rich and dynamic sonic palette. Additionally, it has a very soft and smooth rhythm. The song is [T1M213] seconds long, allowing ample time to fully immerse oneself in the intricate soundscapes crafted by the artist. Overall, this track is a testament to the power of music in evoking emotion and showcasing the talent of skilled musicians.</t>
  </si>
  <si>
    <t>['P4_1', 'TM1_1', 'R3_0', 'TS1_1', 'I1_1', 'T1_0', 'S4_1']</t>
  </si>
  <si>
    <t>This music offers a diverse and dynamic listening experience with a pitch range spanning [R1A2N3G4E5] [oc0ta1ve2s3]. The song's length is [T1M213] seconds and has a fast rhythm, while the beat is very gentle and calming. The [ti0me1 s2ig3na4tu5re6] of the music is [T1I2M3E4_5S6I7G8N9A0T1U2R3E4], and it is enriched by [I1N2S3T4R5U6M7E8N9T0S1]. This song is a classic example of the [G1E2N3R4E5] style, combining a variety of musical elements to create a unique and enjoyable listening experience.</t>
  </si>
  <si>
    <t>This music's pitch range is within [R1A2N3G4E5] [oc0ta1ve2s3], and its use of [[K01E12Y23]3 k4ey5] creates a distinct atmosphere.</t>
  </si>
  <si>
    <t>This song is composed in the [[K01E12Y23]3 k4ey5] and has a running time of [T1M213] seconds.</t>
  </si>
  <si>
    <t>The music comes alive with the help of instruments.</t>
  </si>
  <si>
    <t>The quintessential example of [G1E2N3R4E5] genre, this music is played with a limited pitch range of [R1A2N3G4E5] [oc0ta1ve2s3], which allows for a greater emphasis on the nuances of tone and phrasing. Its powerful and memorable sound is achieved through the use of the [[K01E12Y23]3 k4ey5] and [I1N2S3T4R5U6M7E8N9T0S1]. The track lasts for [T1M213] seconds and has a moderate beat, while employing an uncommon [ti0me1 s2ig3na4tu5re6 o7f 8[T91I02M13E24_35S46I57G68N79A80T91U02R13E24]3]. The song is played at a moderate pace, showcasing the intricate details of the music's sound and style.</t>
  </si>
  <si>
    <t>The music is comprised of [[N01U12M23_34B45A56R67S78]8 b9ar0s1]. Each bar typically contains a set number of beats, which in turn dictate the rhythm of the music. The number of beats per bar can vary depending on the genre of the music and the composer's intent. In classical music, for example, a common [ti0me1 s2ig3na4tu5re6] is 4/4, which means there are four beats per bar. In jazz music, however, it is more common to have irregular [ti0me1 s2ig3na4tu5re6]s and a greater degree of improvisation. Regardless of the [ti0me1 s2ig3na4tu5re6], the number of bars in a piece of music is an important structural element that helps to define its form and overall character.</t>
  </si>
  <si>
    <t>['TM1_1', 'R3_0', 'TS1_o', 'I1_0', 'S4_1']</t>
  </si>
  <si>
    <t>This track is [T1M213] seconds in length and has a very calming and soothing beat. The chosen [ti0me1 s2ig3na4tu5re6] for this song is not ordinary, and you won't find any [I1N2S3T4R5U6M7E8N9T0S1] in it. This music falls squarely within the [G1E2N3R4E5] genre.</t>
  </si>
  <si>
    <t>The song, which is [T1M213] seconds in length, features a music composition with a limited pitch range of [R1A2N3G4E5] [oc0ta1ve2s3]. This particular range limitation provides an opportunity for the performers to focus on the subtleties of tone and phrasing, emphasizing the expressive qualities of the music.</t>
  </si>
  <si>
    <t>The music conveys a powerful and memorable sound in the [[K01E12Y23]3 k4ey5], with a pitch range within [R1A2N3G4E5] [oc0ta1ve2s3]. Its duration is [T1M213] seconds, and the rhythm is very pronounced. The sound is achieved through the use of [I1N2S3T4R5U6M7E8N9T0S1], while the [ti0me1 s2ig3na4tu5re6] of the song is not regular, and the [te0mp1o2] is moderate. Overall, the music evokes [E1M2O3T4I5O6N7].</t>
  </si>
  <si>
    <t>['P4_1', 'TM1_1', 'I1_0', 'T1_1', 'B1_1']</t>
  </si>
  <si>
    <t>This song offers a unique and memorable listening experience with its pitch range of [R1A2N3G4E5] [oc0ta1ve2s3]. It has a duration of [T1M213] seconds and [[N01U12M23_34B45A56R67S78]8 b9ar0s1]. The arrangement of the song deliberately omits the use of [I1N2S3T4R5U6M7E8N9T0S1], contributing to its distinctive sound. The slow [te0mp1o2] of the song also adds to its overall ambiance.</t>
  </si>
  <si>
    <t>The song we're discussing has a pitch range that's within [R1A2N3G4E5] [oc0ta1ve2s3] and is in the [[K01E12Y23]3 k4ey5], which provides a powerful and memorable sound. It runs for [T1M213] seconds and has a slow [te0mp1o2], with a rhythm that's neither too fast nor too slow. Interestingly, the song has opted not to incorporate [I1N2S3T4R5U6M7E8N9T0S1], and is based on a [[T01I12M23E34_45S56I67G78N89A90T01U12R23E34]4 t5im6e 7si8gn9at0ur1e2]. Furthermore, its style does not adhere to the typical characteristics of the [G1E2N3R4E5] genre.</t>
  </si>
  <si>
    <t>This song has approximately [[N01U12M23_34B45A56R67S78]8 b9ar0s1] and is [T1M213] seconds long. The instrumentation in this song does not include [I1N2S3T4R5U6M7E8N9T0S1].</t>
  </si>
  <si>
    <t>This song has a very fast and lively rhythm and lasts [T1M213] seconds.</t>
  </si>
  <si>
    <t>This music offers a diverse and dynamic listening experience, with a pitch range spanning [R1A2N3G4E5] [oc0ta1ve2s3]. It is played at a leisurely pace and lasts for [T1M213] seconds. The instrumentation for this song does not include [I1N2S3T4R5U6M7E8N9T0S1].</t>
  </si>
  <si>
    <t>This music offers a diverse and dynamic listening experience with a pitch range spanning [R1A2N3G4E5] [oc0ta1ve2s3]. The song also has a smooth and steady rhythm, complementing the music's overall sound. Additionally, the music is played in [[T01I12M23E34_45S56I67G78N89A90T01U12R23E34]4 t5im6e 7si8gn9at0ur1e2], adding to its unique style and structure. Overall, this combination of pitch range, rhythm, and [ti0me1 s2ig3na4tu5re6] creates an enjoyable and memorable musical experience for listeners.</t>
  </si>
  <si>
    <t>['P4_1', 'K1_1', 'S2_0', 'TM1_1']</t>
  </si>
  <si>
    <t>This music offers a diverse and dynamic listening experience with a pitch range spanning [R1A2N3G4E5] [oc0ta1ve2s3]. It is composed in the [[K01E12Y23]3 k4ey5] and although it is not a quintessential example of [A1R2T3I4S5T6]'s music, the song lasts [T1M213] seconds.</t>
  </si>
  <si>
    <t>The music in this song has a distinctive character, emphasized by its pitch range of [R1A2N3G4E5] [oc0ta1ve2s3] which adds depth to the emotional expression. Additionally, the use of the [[K01E12Y23]3 k4ey5] contributes to its unique and resonant sound. In total, the song consists of [[N01U12M23_34B45A56R67S78]8 b9ar0s1], showcasing its structure and composition.</t>
  </si>
  <si>
    <t>['P4_1', 'K1_1', 'TS1_o', 'I1_1', 'EM1_1']</t>
  </si>
  <si>
    <t>The use of a specific pitch range of [R1A2N3G4E5] [oc0ta1ve2s3] in combination with the [[K01E12Y23]3 k4ey5] creates a powerful and memorable sound that is consistent throughout the musical piece, contributing to a cohesive and unified feel. This is further enhanced by the atypical [ti0me1 s2ig3na4tu5re6 o7f 8[T91I02M13E24_35S46I57G68N79A80T91U02R13E24]3], which gives the music a unique and distinctive quality. To fully realize the emotional impact of the composition, [I1N2S3T4R5U6M7E8N9T0S1] should be included in the music, adding depth and texture to the already rich and expressive piece. The music is filled with [E1M2O3T4I5O6N7], creating a stirring and evocative listening experience that resonates with the listener long after the music has ended.</t>
  </si>
  <si>
    <t>['P4_1', 'K1_1', 'TM1_1', 'R3_0', 'I1_0', 'TS1_1', 'S4_1', 'S2_1', 'B1_1']</t>
  </si>
  <si>
    <t>This music is composed in the [[K01E12Y23]3 k4ey5] and offers a diverse and dynamic listening experience with a pitch range spanning [R1A2N3G4E5] [oc0ta1ve2s3]. The rhythm in this song is very harmonious, and its composition does not involve the use of [I1N2S3T4R5U6M7E8N9T0S1]. The meter of the music is [T1I2M3E4_5S6I7G8N9A0T1U2R3E4], and it is representative of the typical [G1E2N3R4E5] sound. Influenced by [A1R2T3I4S5T6], the track lasts for [T1M213] seconds and is divided into [[N01U12M23_34B45A56R67S78]8 b9ar0s1], providing an immersive musical experience.</t>
  </si>
  <si>
    <t>This song has a limited pitch range of [R1A2N3G4E5] [oc0ta1ve2s3], which allows for a greater emphasis on the nuances of tone and phrasing. The song consists of [[N01U12M23_34B45A56R67S78]8 b9ar0s1] and has a very relaxing [te0mp1o2]. Additionally, the [ti0me1 s2ig3na4tu5re6] of the music is [T1I2M3E4_5S6I7G8N9A0T1U2R3E4]. Together, these elements create a unique musical experience that prioritizes the subtleties of expression and offers a soothing and peaceful ambiance.</t>
  </si>
  <si>
    <t>['P4_1', 'T1_1', 'R3_0', 'S4_0']</t>
  </si>
  <si>
    <t>The musical piece in question showcases a pitch range that spans [R1A2N3G4E5] [oc0ta1ve2s3]. The music itself has a sluggish [te0mp1o2], with a very mellow rhythm. Interestingly, this song does not adhere to the traditional conventions of the [G1E2N3R4E5] style. Despite this departure from convention, the piece is able to create a unique and compelling sound that sets it apart from other works in the same genre. Overall, this musical composition is an excellent example of how experimentation and creativity can lead to new and exciting forms of artistic expression.</t>
  </si>
  <si>
    <t>['P4_1', 'K1_1', 'TM1_1', 'R3_1', 'TS1_1', 'S4_0']</t>
  </si>
  <si>
    <t>With a pitch range spanning [R1A2N3G4E5] [oc0ta1ve2s3], this music offers a diverse and dynamic listening experience. Its use of [[K01E12Y23]3 k4ey5] creates a distinct atmosphere, while the track's duration of [T1M213] seconds captivates the listener. The intense [te0mp1o2] of the song, coupled with its [[T01I12M23E34_45S56I67G78N89A90T01U12R23E34]4 t5im6e 7si8gn9at0ur1e2], sets the stage for a truly unique musical experience. Breaking away from the traditions of [G1E2N3R4E5] style, this music ventures into uncharted territory, defying expectations.</t>
  </si>
  <si>
    <t>This music offers a unique and memorable listening experience with its pitch range of [R1A2N3G4E5] [oc0ta1ve2s3]. Its use of the [[K01E12Y23]3 k4ey5] creates a distinct atmosphere, while the [T1M213]-second duration and intense [te0mp1o2] make it truly captivating. There are no [I1N2S3T4R5U6M7E8N9T0S1] featured in this song, which adds to its uniqueness. The music is based on a [[T01I12M23E34_45S56I67G78N89A90T01U12R23E34]4 t5im6e 7si8gn9at0ur1e2] and its fast-paced beat is complemented by the composition's [E1M2O3T4I5O6N7]. With approximately [[N01U12M23_34B45A56R67S78]8 b9ar0s1], this song is a dynamic and expressive masterpiece.</t>
  </si>
  <si>
    <t>['P4_1', 'K1_1', 'TM1_1', 'R3_0', 'I1_1', 'T1_1', 'S4_1']</t>
  </si>
  <si>
    <t>The use of a specific pitch range of [R1A2N3G4E5] [oc0ta1ve2s3] creates a cohesive and unified sound throughout the musical piece, while the choice of [[K01E12Y23]3 k4ey5] results in a captivating and memorable experience. With a duration of [T1M213] seconds, the track's rhythm is very easy on the ears, and it is given its sound through [I1N2S3T4R5U6M7E8N9T0S1]. Moving at a slow rate, the music is evocative of the classic [G1E2N3R4E5] sound.</t>
  </si>
  <si>
    <t>The music projects [E1M2O3T4I5O6N7] with a distinctive character emphasized by the pitch range of [R1A2N3G4E5] [oc0ta1ve2s3], highlighting its emotional depth. This song has a length of [T1M213] seconds and does not feature [I1N2S3T4R5U6M7E8N9T0S1].</t>
  </si>
  <si>
    <t>This music employs the [[K01E12Y23]3 k4ey5] to create a distinctive and evocative sound. Additionally, the song has a running time of [T1M213] seconds, allowing listeners to fully immerse themselves in the unique atmosphere of the music.</t>
  </si>
  <si>
    <t>The music radiates [E1M2O3T4I5O6N7], even though this song's composition does not involve the use of [I1N2S3T4R5U6M7E8N9T0S1]. Despite the absence of traditional instruments, the composition still manages to convey a certain feeling or mood through its sound. It's a testament to the power of music to move people, even when it's created using non-traditional means. The absence of instruments also highlights the importance of creativity and experimentation in music, as there are countless ways to create and evoke emotion through sound.</t>
  </si>
  <si>
    <t>The music in question has a limited pitch range of [R1A2N3G4E5] [oc0ta1ve2s3], which allows for a greater emphasis on the nuances of tone and phrasing. Additionally, the use of the [[K01E12Y23]3 k4ey5] gives this music a special emotional quality. The song has a runtime of [T1M213] seconds and does not conform to a common [ti0me1 s2ig3na4tu5re6], as indicated by [T1I2M3E4_5S6I7G8N9A0T1U2R3E4]. The overall effect is further enriched by the use of [I1N2S3T4R5U6M7E8N9T0S1], making for a unique and compelling musical experience.</t>
  </si>
  <si>
    <t xml:space="preserve">
The [[K01E12Y23]3 k4ey5] in this music is responsible for creating a powerful and memorable sound. When a piece of music is composed, the [ke0y1] that it's written in can greatly affect the overall mood and emotional impact of the piece. The choice of [ke0y1] can influence factors such as the perceived brightness or darkness of the music, as well as the sense of tension and release. Musicians and composers carefully consider the [ke0y1] when crafting their works in order to achieve the desired effect on their audience.</t>
  </si>
  <si>
    <t>The focused and impactful musical performance is achieved by utilizing a compact pitch range of [R1A2N3G4E5] [oc0ta1ve2s3] and [I1N2S3T4R5U6M7E8N9T0S1] in the track, which has a duration of [T1M213] seconds.</t>
  </si>
  <si>
    <t>The music piece is composed in the [[K01E12Y23]3 k4ey5] and is in [T1I2M3E4_5S6I7G8N9A0T1U2R3E4]. A cohesive and unified sound is achieved throughout the composition by using a specific pitch range of [R1A2N3G4E5] [oc0ta1ve2s3]. This technique helps to create a consistent and harmonious musical experience for the listener.</t>
  </si>
  <si>
    <t>The low-[te0mp1o2] music with the [[K01E12Y23]3 k4ey5] creates a powerful and memorable sound, and the song itself is [T1M213] seconds in length.</t>
  </si>
  <si>
    <t>This music is unmistakably [G1E2N3R4E5] in character, offering a diverse and dynamic listening experience with a pitch range spanning [R1A2N3G4E5] [oc0ta1ve2s3]. The choice of [[K01E12Y23]3 k4ey5] results in a captivating and memorable experience, complemented by the relaxed and moderate rhythm. The song runs for [T1M213] seconds and does not include any [I1N2S3T4R5U6M7E8N9T0S1]. The chosen [ti0me1 s2ig3na4tu5re6] for this song is not ordinary, adding to its uniqueness. The song is moderately-paced, making it easy to groove along to its distinctive beat.</t>
  </si>
  <si>
    <t>The music's pitch range of [R1A2N3G4E5] [oc0ta1ve2s3] is a distinctive feature that provides an exceptional and unforgettable listening experience. With its unique pitch range, this music stands out and offers a one-of-a-kind auditory journey for its listeners. The range of notes utilized in this music creates a captivating and dynamic sound that keeps the audience engaged and entertained. Overall, the pitch range of [R1A2N3G4E5] [oc0ta1ve2s3] in this music contributes significantly to its overall impact and makes it a must-listen for anyone who enjoys a unique and exciting musical experience.</t>
  </si>
  <si>
    <t>['S4_1', 'TM1_1', 'TS1_1']</t>
  </si>
  <si>
    <t>This song belongs to the [G1E2N3R4E5] genre and has a duration of [T1M213] seconds. The meter of the music is [T1I2M3E4_5S6I7G8N9A0T1U2R3E4].</t>
  </si>
  <si>
    <t>This song, imbued with [E1M2O3T4I5O6N7], has a brisk [te0mp1o2] and a harmonious rhythm. Its pitch range is within [R1A2N3G4E5] [oc0ta1ve2s3], while [[K01E12Y23]3 k4ey5] gives it a special emotional quality. With a duration of [T1M213] seconds, the music showcases [I1N2S3T4R5U6M7E8N9T0S1] absent in its composition. The [ti0me1 s2ig3na4tu5re6] of the music is [T1I2M3E4_5S6I7G8N9A0T1U2R3E4].</t>
  </si>
  <si>
    <t>This song is a great example of [G1E2N3R4E5] music, rooted in its conventions and offering a diverse and dynamic listening experience with its pitch range spanning [R1A2N3G4E5] [oc0ta1ve2s3]. The unique and resonant sound is conveyed through its use of [[K01E12Y23]3 k4ey5], while its balanced rhythm and absence of [I1N2S3T4R5U6M7E8N9T0S1] contribute to its overall appeal. With a meter of [T1I2M3E4_5S6I7G8N9A0T1U2R3E4], the song moves at a moderate pace and plays for [T1M213] seconds, making it an enjoyable and memorable musical experience.</t>
  </si>
  <si>
    <t>The use of the [[K01E12Y23]3 k4ey5] in this music contributes to its unique and resonant sound. Additionally, the [ti0me1 s2ig3na4tu5re6] used in the song is not ordinary, further enhancing its distinctive character.</t>
  </si>
  <si>
    <t>This song is a unique expression of [E1M2O3T4I5O6N7], conveyed through its [[N01U12M23_34B45A56R67S78]8 b9ar0s1]. What sets it apart from other songs is its unconventional [T1I2M3E4_5S6I7G8N9A0T1U2R3E4], which adds an extra layer of complexity to the music. Despite this, the melody and rhythm work together seamlessly to create a powerful and emotive piece of music. Whether you're a musician or simply a fan of music, this song is sure to leave a lasting impression on you.</t>
  </si>
  <si>
    <t>The musical piece has a fast rhythm and showcases a pitch range within [R1A2N3G4E5] [oc0ta1ve2s3].</t>
  </si>
  <si>
    <t>['P4_1', 'K1_1', 'TM1_1', 'R3_0', 'I1_1', 'TS1_o', 'T1_2', 'S4_1', 'B1_1']</t>
  </si>
  <si>
    <t>The music in this [G1E2N3R4E5] genre offers a unique and memorable listening experience with its pitch range spanning [R1A2N3G4E5] [oc0ta1ve2s3]. The [[K01E12Y23]3 k4ey5] adds a distinct flavor, while the unconventional [[T01I12M23E34_45S56I67G78N89A90T01U12R23E34]4 t5im6e 7si8gn9at0ur1e2] adds to the music's uniqueness. At [T1M213] seconds long, this song has a comfortable beat and a moderate [te0mp1o2]. The use of [I1N2S3T4R5U6M7E8N9T0S1] is vital to the music, and the [[N01U12M23_34B45A56R67S78]8 b9ar0s1] in the song make it a quintessential example of the genre. Overall, the combination of these elements creates a one-of-a-kind musical experience that is sure to captivate any listener.</t>
  </si>
  <si>
    <t>['TS1_o', 'T1_0', 'R3_1', 'I1_1']</t>
  </si>
  <si>
    <t>The featured song has a unique [ti0me1 s2ig3na4tu5re6] that is not commonly found, adding to its distinctiveness. Despite this unusual [ti0me1 s2ig3na4tu5re6], the music is played at a quick pace, making it energetic and dynamic. The use of electrifying rhythm in the song further enhances its appeal, creating a captivating musical experience. Additionally, the performance includes the skillful use of [I1N2S3T4R5U6M7E8N9T0S1], adding to the song's overall sonic texture and depth.</t>
  </si>
  <si>
    <t>This music has a pitch range of [R1A2N3G4E5] [oc0ta1ve2s3] and is composed in the [[K01E12Y23]3 k4ey5], giving it a unique and resonant sound. The track has a duration of [T1M213] seconds and features a gentle and calming beat, with [I1N2S3T4R5U6M7E8N9T0S1] contributing to the overall composition. The meter of the music is [T1I2M3E4_5S6I7G8N9A0T1U2R3E4], with a moderate pace that conveys a [E1M2O3T4I5O6N7] emotion. Overall, this musical piece is a harmonious blend of pitch, melody, rhythm, and instrumentation that creates a soothing and evocative listening experience.</t>
  </si>
  <si>
    <t>The music's limited pitch range of [R1A2N3G4E5] [oc0ta1ve2s3] allows for a greater emphasis on the nuances of tone and phrasing, while the [[K01E12Y23]3 k4ey5] gives this music a special emotional quality. With a length of [T1M213] seconds, this song maintains a very serene rhythm and is devoid of [I1N2S3T4R5U6M7E8N9T0S1]. Its [ti0me1 s2ig3na4tu5re6] is atypical, marked by [T1I2M3E4_5S6I7G8N9A0T1U2R3E4], and it exhibits a quick [te0mp1o2]. Furthermore, the song's sound is heavily influenced by [G1E2N3R4E5] style.</t>
  </si>
  <si>
    <t>The music in question is truly unique, as it combines several distinct elements to create a powerful emotional experience for the listener. The pitch range of [R1A2N3G4E5] [oc0ta1ve2s3], for example, adds a distinctive character to the music, emphasizing its emotional depth and allowing it to stand out from other pieces in its genre. Meanwhile, the [[K01E12Y23]3 k4ey5] provides a powerful and memorable sound that helps to draw the listener in from the very beginning. Although the song only plays for [T1M213] seconds, its [te0mp1o2] is incredibly intense, keeping the listener engaged throughout. Additionally, the deliberate exclusion of [I1N2S3T4R5U6M7E8N9T0S1] adds to the overall impact of the piece, allowing the listener to focus on the core elements of the music. The [[T01I12M23E34_45S56I67G78N89A90T01U12R23E34]4 t5im6e 7si8gn9at0ur1e2] ensures that the song moves at a gentle pace, allowing the listener to fully appreciate the emotions that the music evokes. Ultimately, the music has a [E1M2O3T4I5O6N7] feeling that is truly unforgettable.</t>
  </si>
  <si>
    <t>The [[K01E12Y23]3 k4ey5] in this music produces a powerful and memorable sound, while the [te0mp1o2] of the song is soothing and peaceful. Together, these two elements create a unique and enjoyable listening experience that can captivate and relax the audience at the same time. The combination of a distinctive [ke0y1] and a calming [te0mp1o2] can evoke different emotions and sensations, making this piece of music both striking and pleasant to hear.</t>
  </si>
  <si>
    <t>The music offers a unique and memorable listening experience with its pitch range of [R1A2N3G4E5] [oc0ta1ve2s3] and distinct atmosphere created by its use of [[K01E12Y23]3 k4ey5]. The song runs for [T1M213] seconds and follows a [T1I2M3E4_5S6I7G8N9A0T1U2R3E4] meter, while being played at a medium pace.</t>
  </si>
  <si>
    <t>This music's pitch range of [R1A2N3G4E5] [oc0ta1ve2s3] offers a unique and memorable listening experience, while the [[K01E12Y23]3 k4ey5] gives it a special emotional quality. With a length of [T1M213] seconds, the song captivates with a gentle and calming beat, devoid of any [I1N2S3T4R5U6M7E8N9T0S1]. Its unconventional [[T01I12M23E34_45S56I67G78N89A90T01U12R23E34]4 t5im6e 7si8gn9at0ur1e2] and slow [te0mp1o2] further contribute to its distinctiveness, showcasing the unmistakable [G1E2N3R4E5] sound that characterizes this remarkable piece.</t>
  </si>
  <si>
    <t>['K1_1', 'TM1_1', 'R3_0', 'TS1_o', 'EM1_1']</t>
  </si>
  <si>
    <t>The use of [[K01E12Y23]3 k4ey5] in this music creates a rich and dynamic sonic palette that is further enhanced by its unique [[T01I12M23E34_45S56I67G78N89A90T01U12R23E34]4 t5im6e 7si8gn9at0ur1e2]. The song lasts [T1M213] seconds and has a very peaceful beat, which adds to the overall calming effect of the music. Additionally, the music is characterized by [E1M2O3T4I5O6N7], which further complements its tranquil and serene nature. Overall, this song stands out for its inventive use of musical elements and its ability to evoke a specific emotional response in its listeners.</t>
  </si>
  <si>
    <t>['TM1_1', 'R3_0', 'S4_0']</t>
  </si>
  <si>
    <t>This song, which plays for [T1M213] seconds, has a very tranquil rhythm and falls outside of the typical boundaries of the [G1E2N3R4E5] genre.</t>
  </si>
  <si>
    <t>['K1_1', 'TS1_o', 'T1_1', 'S4_1', 'B1_1']</t>
  </si>
  <si>
    <t>The [[K01E12Y23]3 k4ey5] gives this music a special emotional quality, while employing an uncommon [[T01I12M23E34_45S56I67G78N89A90T01U12R23E34]4 t5im6e 7si8gn9at0ur1e2]. Played at a relaxed pace, this music serves as a quintessential example of the [G1E2N3R4E5] genre. With [[N01U12M23_34B45A56R67S78]8 b9ar0s1] making up this song, its unique composition truly stands out.</t>
  </si>
  <si>
    <t>With a pitch range spanning [R1A2N3G4E5] [oc0ta1ve2s3], this [T1M213]-second-long song in the captivating [[K01E12Y23]3 k4ey5] offers a diverse and dynamic listening experience, accompanied by a very serene rhythm. It doesn't feature [I1N2S3T4R5U6M7E8N9T0S1], but it showcases an unconventional [[T01I12M23E34_45S56I67G78N89A90T01U12R23E34]4 t5im6e 7si8gn9at0ur1e2]. The slow-paced music is a true representation of the classic [G1E2N3R4E5] style, making it a captivating and memorable experience overall.</t>
  </si>
  <si>
    <t>['P4_1', 'TM1_1', 'R3_0', 'I1_1', 'EM1_1']</t>
  </si>
  <si>
    <t>With a pitch range spanning [R1A2N3G4E5] [oc0ta1ve2s3], this music offers a diverse and dynamic listening experience that projects [E1M2O3T4I5O6N7]. The rhythm in the song is very gentle and easy, and it utilizes [I1N2S3T4R5U6M7E8N9T0S1] to create a vital part of the music. The song has a playtime of [T1M213] seconds, allowing listeners to fully immerse themselves in the emotional journey crafted by the artist. Overall, this music provides a unique and powerful auditory experience that is sure to leave a lasting impression on anyone who listens.</t>
  </si>
  <si>
    <t>This [T1M213]-second-long song, with its pitch range within [R1A2N3G4E5] [oc0ta1ve2s3], creates a distinct atmosphere through its use of the [[K01E12Y23]3 k4ey5]. The beat is moderate, and the composition does not involve the use of [I1N2S3T4R5U6M7E8N9T0S1]. The meter of the music is [T1I2M3E4_5S6I7G8N9A0T1U2R3E4], while the [te0mp1o2] remains moderate. The overall character of the music is defined by [E1M2O3T4I5O6N7].</t>
  </si>
  <si>
    <t>The musical piece showcases a pitch range within [R1A2N3G4E5] [oc0ta1ve2s3], and the [[K01E12Y23]3 k4ey5] adds a unique flavor to this music. Additionally, the duration of this song is [T1M213] seconds.</t>
  </si>
  <si>
    <t>['TS1_o', 'T1_0', 'R3_2', 'I1_0']</t>
  </si>
  <si>
    <t>This song employs a non-standard [ti0me1 s2ig3na4tu5re6], while also having a quick beat that is neither too fast nor too slow. [I1N2S3T4R5U6M7E8N9T0S1] are not included in the instrumentation of this song.</t>
  </si>
  <si>
    <t>['K1_1', 'TM1_1', 'R3_2', 'T1_1', 'B1_1']</t>
  </si>
  <si>
    <t>The [ke0y1] of this music adds a unique flavor to it. The song runs for [T1M213] seconds and features a consistent, moderate beat played at a leisurely pace. It is divided into [[N01U12M23_34B45A56R67S78]8 b9ar0s1], creating a structured and organized composition.</t>
  </si>
  <si>
    <t>The music being described here has a limited pitch range of [R1A2N3G4E5] [oc0ta1ve2s3], which allows for a greater emphasis on the nuances of tone and phrasing. In addition, the choice of [[K01E12Y23]3 k4ey5] results in a captivating and memorable experience for the listener. This song has a duration of [T1M213] seconds and its rhythm is characterized by its lively nature. Interestingly, [I1N2S3T4R5U6M7E8N9T0S1] are not a part of the instrumentation in this piece, which has a [ti0me1 s2ig3na4tu5re6 o7f 8[T91I02M13E24_35S46I57G68N79A80T91U02R13E24]3] and is played at a brisk pace. This music is known for conveying a sense of [E1M2O3T4I5O6N7] and is structured around [[N01U12M23_34B45A56R67S78]8 b9ar0s1], creating a unique and captivating listening experience.</t>
  </si>
  <si>
    <t>The music's limited pitch range of [R1A2N3G4E5] [oc0ta1ve2s3] allows for a greater emphasis on the nuances of tone and phrasing, while the [[K01E12Y23]3 k4ey5] gives this music a special emotional quality. This [T1M213]-second-long song features a rhythm that is very relaxing and tranquil, and its composition does not involve the use of [I1N2S3T4R5U6M7E8N9T0S1]. With a [ti0me1 s2ig3na4tu5re6 o7f 8[T91I02M13E24_35S46I57G68N79A80T91U02R13E24]3], the song's rhythm is fast, and its sound is not heavily influenced by the conventions of [G1E2N3R4E5] genre.</t>
  </si>
  <si>
    <t>The musical piece being described showcases a pitch range that spans [R1A2N3G4E5] [oc0ta1ve2s3]. It is a high-[te0mp1o2] composition that will get your blood pumping. In addition to its energetic pace, this music also features a distinctive [T1I2M3E4_5S6I7G8N9A0T1U2R3E4] meter that gives it a unique rhythmic feel. With its impressive range and catchy beat, this piece is sure to leave a lasting impression on anyone who hears it.</t>
  </si>
  <si>
    <t>['TM1_1', 'TS1_o', 'T1_2', 'S4_0', 'B1_1']</t>
  </si>
  <si>
    <t>This song is [T1M213] seconds long with an unconventional [ti0me1 s2ig3na4tu5re6]. It is of moderate speed and does not fit into the conventions of [G1E2N3R4E5] style. The song spans approximately [[N01U12M23_34B45A56R67S78]8 b9ar0s1].</t>
  </si>
  <si>
    <t>The musical piece being referred to showcases a pitch range within [R1A2N3G4E5] [oc0ta1ve2s3] and is played in the [[K01E12Y23]3 k4ey5], which provides a powerful and memorable sound. Its running time is [T1M213] seconds, and the song has a very calming and soothing beat. However, the [ti0me1 s2ig3na4tu5re6] used in this song is unusual, with [T1I2M3E4_5S6I7G8N9A0T1U2R3E4], making it a unique piece. In terms of structure, you can count [[N01U12M23_34B45A56R67S78]8 b9ar0s1] in this song.</t>
  </si>
  <si>
    <t>This song has a rapid [te0mp1o2] and a running time of [T1M213] seconds. The beat of the song is balanced, neither too fast nor too slow.</t>
  </si>
  <si>
    <t>This music offers a unique and memorable listening experience with its pitch range of [R1A2N3G4E5] [oc0ta1ve2s3] and captivating choice of [[K01E12Y23]3 k4ey5]. The track, lasting [T1M213] seconds, features a balanced beat that is neither too fast nor too slow. Its arrangement intentionally omits the use of [I1N2S3T4R5U6M7E8N9T0S1], enhancing its distinctiveness. With a meter of [T1I2M3E4_5S6I7G8N9A0T1U2R3E4] and influenced by [G1E2N3R4E5], the song's style is defined. Overall, the composition encompasses [[N01U12M23_34B45A56R67S78]8 b9ar0s1], creating a remarkable musical composition.</t>
  </si>
  <si>
    <t>The song progresses over [[N01U12M23_34B45A56R67S78]8 b9ar0s1].</t>
  </si>
  <si>
    <t>['K1_1', 'TM1_1', 'R3_0', 'TS1_o', 'I1_0']</t>
  </si>
  <si>
    <t>This music conveys a unique and resonant sound through its use of the [[K01E12Y23]3 k4ey5]. The song's length is [T1M213] seconds and it features a very smooth and relaxing beat. Additionally, the [ti0me1 s2ig3na4tu5re6] used in this song is not commonly heard. Furthermore, there are no [I1N2S3T4R5U6M7E8N9T0S1] used in this composition, making it a truly distinctive piece of music.</t>
  </si>
  <si>
    <t>['P4_1', 'K1_1', 'R3_2', 'I1_0', 'T1_0', 'EM1_1', 'B1_1']</t>
  </si>
  <si>
    <t>The music's pitch range is within [R1A2N3G4E5] [oc0ta1ve2s3], utilizing the [[K01E12Y23]3 k4ey5] to create a rich and dynamic sonic palette. With a calm and moderate rhythm, this song showcases a unique absence of [I1N2S3T4R5U6M7E8N9T0S1]. Despite its lack of instrumentation, the music maintains a rapid [te0mp1o2], contributing to its defined [E1M2O3T4I5O6N7]. Throughout the song, listeners can appreciate [[N01U12M23_34B45A56R67S78]8 b9ar0s1] of captivating musical composition.</t>
  </si>
  <si>
    <t>['K1_1', 'R3_0', 'I1_0', 'T1_0', 'B1_1']</t>
  </si>
  <si>
    <t>This music is composed in the [[K01E12Y23]3 k4ey5], with a beat that is very gentle and calming. It has opted not to incorporate [I1N2S3T4R5U6M7E8N9T0S1], yet the song is performed quickly, progressing over [[N01U12M23_34B45A56R67S78]8 b9ar0s1].</t>
  </si>
  <si>
    <t>The music's limited pitch range of [R1A2N3G4E5] [oc0ta1ve2s3], composed in the [[K01E12Y23]3 k4ey5], allows for a greater emphasis on the nuances of tone and phrasing. With a tranquil rhythm and deliberately excluding [I1N2S3T4R5U6M7E8N9T0S1], this [G1E2N3R4E5]-style song differs from the typical sound. Its length is [T1M213] seconds, and its emphasis on subtle nuances and phrasing is made possible by the pitch range limitation. Overall, this song offers a unique musical experience that distinguishes itself from the typical [G1E2N3R4E5] sound.</t>
  </si>
  <si>
    <t>The compact pitch range of [R1A2N3G4E5] [oc0ta1ve2s3] results in a focused and impactful musical performance, enhanced by the powerful and memorable sound of the [[K01E12Y23]3 k4ey5]. With a duration of [T1M213] seconds, the song captivates listeners with its energetic beat, while [I1N2S3T4R5U6M7E8N9T0S1] add depth and texture to the composition. Following a [T1I2M3E4_5S6I7G8N9A0T1U2R3E4] meter, the music maintains a medium [te0mp1o2] and fills the air with [E1M2O3T4I5O6N7].</t>
  </si>
  <si>
    <t>['P4_1', 'K1_1', 'TM1_1', 'T1_1', 'S4_1', 'B1_1']</t>
  </si>
  <si>
    <t>The music's limited pitch range of [R1A2N3G4E5] [oc0ta1ve2s3] allows for a greater emphasis on the nuances of tone and phrasing, while its choice of [[K01E12Y23]3 k4ey5] results in a captivating and memorable experience. With a duration of [T1M213] seconds and a slow rhythm, this song exemplifies the distinct sound of [G1E2N3R4E5]. Comprised of [[N01U12M23_34B45A56R67S78]8 b9ar0s1], the music showcases the perfect balance between musical elements.</t>
  </si>
  <si>
    <t>The compact pitch range of [R1A2N3G4E5] [oc0ta1ve2s3], combined with the captivating choice of [[K01E12Y23]3 k4ey5], results in a focused and impactful musical performance that creates a memorable experience. With a duration of [T1M213] seconds, the song's rhythm is incredibly powerful, brought to life through the skillful use of [I1N2S3T4R5U6M7E8N9T0S1]. Although the [ti0me1 s2ig3na4tu5re6] of this song is not regular, its sound remains distinct, not heavily influenced by the conventions of the [G1E2N3R4E5] genre. Comprised of [[N01U12M23_34B45A56R67S78]8 b9ar0s1], this composition showcases a unique blend of musical elements that captivate the listener.</t>
  </si>
  <si>
    <t>With a pitch range spanning [R1A2N3G4E5] [oc0ta1ve2s3], this music offers a diverse and dynamic listening experience in [K1E2Y3], giving it a special emotional quality. Clocking in at [T1M213] seconds, this song captivates with its smooth and relaxing beat, enhanced by the skillful utilization of [I1N2S3T4R5U6M7E8N9T0S1]. It follows the [[T01I12M23E34_45S56I67G78N89A90T01U12R23E34]4 t5im6e 7si8gn9at0ur1e2], played at a leisurely pace, while radiating [E1M2O3T4I5O6N7]. As you immerse yourself in this musical journey, you'll discover [[N01U12M23_34B45A56R67S78]8 b9ar0s1] to count and savor.</t>
  </si>
  <si>
    <t>The music's distinctive character is emphasized by its pitch range of [R1A2N3G4E5] [oc0ta1ve2s3], which adds depth to the emotional expression. Additionally, the use of the [[K01E12Y23]3 k4ey5] in this music creates a unique and resonant sound, further contributing to its distinctiveness. Overall, these elements come together to create a powerful and emotionally rich musical experience.</t>
  </si>
  <si>
    <t>This song is a unique blend of features that make it stand out from the rest. Its speedy [te0mp1o2] creates a sense of urgency and energy that drives the song forward. At the same time, its steady and moderate rhythm keeps the listener engaged and allows them to follow along easily. However, what truly sets this song apart is its unusual [ti0me1 s2ig3na4tu5re6], which deviates from the typical structure found in most songs. This unconventional choice adds an extra layer of complexity and intrigue to the music, making it a fascinating and enjoyable listening experience.</t>
  </si>
  <si>
    <t>The use of the [[K01E12Y23]3 k4ey5] in this music creates a rich and dynamic sonic palette, complemented by the song's running time of [T1M213] seconds. Interestingly, this song doesn't feature any [I1N2S3T4R5U6M7E8N9T0S1], providing a unique listening experience that sets it apart from other pieces in the genre. Despite the absence of conventional instrumentation, the music's overall quality and sound remain impressive, highlighting the creativity and innovation of the artist behind it.</t>
  </si>
  <si>
    <t>['P4_1', 'S4_1', 'B1_1', 'TS1_o']</t>
  </si>
  <si>
    <t>The song, a prime example of the [G1E2N3R4E5] genre, comprises [[N01U12M23_34B45A56R67S78]8 b9ar0s1] and features a specific pitch range of [R1A2N3G4E5] [oc0ta1ve2s3], which creates a cohesive and unified sound throughout the musical piece. However, the [ti0me1 s2ig3na4tu5re6] of this song is not usual, adding to its unique and distinctive character.</t>
  </si>
  <si>
    <t>This music offers a diverse and dynamic listening experience with a pitch range spanning [R1A2N3G4E5] [oc0ta1ve2s3]. The [[K01E12Y23]3 k4ey5] provides a powerful and memorable sound, while the track runs for [T1M213] seconds and has a very soft and smooth rhythm. The arrangement of this song deliberately omits the use of [I1N2S3T4R5U6M7E8N9T0S1], and the chosen [ti0me1 s2ig3na4tu5re6], [T1I2M3E4_5S6I7G8N9A0T1U2R3E4], is not ordinary. Despite its balanced beat, the song cannot be easily classified as [G1E2N3R4E5] style, making it a unique and intriguing piece of music.</t>
  </si>
  <si>
    <t>This song offers a unique and memorable listening experience with its pitch range of [R1A2N3G4E5] [oc0ta1ve2s3]. It consists of [[N01U12M23_34B45A56R67S78]8 b9ar0s1] throughout the composition, and has a length of [T1M213] seconds. From the expansive pitch range to the overall length of the song, there are many aspects that make this musical piece stand out.</t>
  </si>
  <si>
    <t>['K1_1', 'R3_0', 'I1_0', 'EM1_1', 'B1_1']</t>
  </si>
  <si>
    <t>The [ke0y1] used in this song adds a unique flavor to its music, which is imbued with emotion. Despite the arrangement omitting the use of certain instruments, the song still manages to have a very soft and smooth rhythm throughout its [[N01U12M23_34B45A56R67S78]8 b9ar0s1]. Overall, the composition showcases how important musical elements such as [ke0y1] and instrumentation can greatly impact the overall mood and atmosphere of a song.</t>
  </si>
  <si>
    <t>The music's pitch range is limited to [R1A2N3G4E5] [oc0ta1ve2s3], which allows for a greater emphasis on the nuances of tone and phrasing. By restricting the available notes, the musician must focus on using the limited range to express themselves through subtle variations in tone and phrasing. This emphasis on nuance can create a more expressive and emotive performance, as the musician is forced to explore the full range of possibilities within the limited pitch range. Overall, the constraint of a limited pitch range can be seen as a creative opportunity, encouraging musicians to explore new ways of expressing themselves within the boundaries of their chosen genre or style.</t>
  </si>
  <si>
    <t>['K1_1', 'TM1_1', 'R3_1', 'I1_0', 'TS1_1', 'T1_2', 'S4_1', 'B1_1']</t>
  </si>
  <si>
    <t>With its use of the [[K01E12Y23]3 k4ey5], this music conveys a unique and resonant sound, while boasting a runtime of [T1M213] seconds. The rhythm in this incredibly powerful song is heightened by the absence of [I1N2S3T4R5U6M7E8N9T0S1], as it is based on a [[T01I12M23E34_45S56I67G78N89A90T01U12R23E34]4 t5im6e 7si8gn9at0ur1e2] and maintains a moderate pace. Steeped in the conventions of [G1E2N3R4E5] style, this song encompasses [[N01U12M23_34B45A56R67S78]8 b9ar0s1] that contribute to its overall composition.</t>
  </si>
  <si>
    <t>['P4_1', 'K1_1', 'TM1_1', 'R3_2', 'I1_0', 'S4_0', 'S2_0', 'B1_1']</t>
  </si>
  <si>
    <t>This song, composed in the [[K01E12Y23]3 k4ey5], has a pitch range within [R1A2N3G4E5] [oc0ta1ve2s3] and plays for [T1M213] seconds at a moderate [te0mp1o2]. Notably absent are [I1N2S3T4R5U6M7E8N9T0S1], and it does not fit into the conventions of [G1E2N3R4E5] style. Moreover, the song is atypical of [A1R2T3I4S5T6]'s usual genre, featuring [[N01U12M23_34B45A56R67S78]8 b9ar0s1].</t>
  </si>
  <si>
    <t>The music in this track is defined by its [E1M2O3T4I5O6N7] and is characterized by a distinctive pitch range of [R1A2N3G4E5] [oc0ta1ve2s3], emphasizing its emotional depth. Additionally, the use of [[K01E12Y23]3 k4ey5] provides a special emotional quality to the piece. Despite opting not to incorporate [I1N2S3T4R5U6M7E8N9T0S1], the beat of the song is still extremely strong and has a gentle rhythm. This track runs for [T1M213] seconds and uses a non-standard [[T01I12M23E34_45S56I67G78N89A90T01U12R23E34]4 t5im6e 7si8gn9at0ur1e2], contributing to its unique sound and style. Overall, the combination of these elements results in a powerful and emotional piece of music.</t>
  </si>
  <si>
    <t>The song, which is [T1M213] seconds long, does not have the signature sound of [A1R2T3I4S5T6]'s music.</t>
  </si>
  <si>
    <t>The [ke0y1] of this music gives it a special emotional quality, but the song does not have the defining characteristics of the [G1E2N3R4E5] style. Additionally, the arrangement of this song has omitted the use of [I1N2S3T4R5U6M7E8N9T0S1].</t>
  </si>
  <si>
    <t>['P4_1', 'K1_1', 'TM1_1', 'R3_1', 'T1_0', 'EM1_1']</t>
  </si>
  <si>
    <t>This music has a pitch range of [R1A2N3G4E5] [oc0ta1ve2s3] and uses the [[K01E12Y23]3 k4ey5] to create a rich and dynamic sonic palette. The song has a duration of [T1M213] seconds and is performed at a rapid pace with a really intense [te0mp1o2]. It is characterized by [E1M2O3T4I5O6N7].</t>
  </si>
  <si>
    <t>The song progresses through [[N01U12M23_34B45A56R67S78]8 b9ar0s1] and the music is in [T1I2M3E4_5S6I7G8N9A0T1U2R3E4]. The [ti0me1 s2ig3na4tu5re6] indicates the number of beats in each bar and the duration of each beat, providing a framework for the rhythm and meter of the song. As the song progresses through each bar, the listener is taken on a journey through the structure and phrasing of the music. Whether it's a simple pop song or a complex symphony, the [ti0me1 s2ig3na4tu5re6] plays a crucial role in shaping the feel and flow of the music.</t>
  </si>
  <si>
    <t>The music being referred to here offers a diverse and dynamic listening experience, with a pitch range spanning [R1A2N3G4E5] [oc0ta1ve2s3]. It also conveys a unique and resonant sound by using the [[K01E12Y23]3 k4ey5]. The musical performance employs [I1N2S3T4R5U6M7E8N9T0S1], which adds to the overall effect and character of the music.</t>
  </si>
  <si>
    <t>['P4_1', 'K1_1', 'TM1_1', 'I1_0', 'I4_0', 'T1_0']</t>
  </si>
  <si>
    <t>This high-[te0mp1o2] music has a pitch range of [R1A2N3G4E5] [oc0ta1ve2s3] and is played in the [[K01E12Y23]3 k4ey5], adding a unique flavor to the track. The instrumentation for this song does not include [I1N2S3T4R5U6M7E8N9T0S1], and you won't find [I1N2S3T4R5U6M7E8N9T0] used for the melody during its [T1M213] seconds duration.</t>
  </si>
  <si>
    <t>This music offers a diverse and dynamic listening experience with a pitch range spanning [R1A2N3G4E5] [oc0ta1ve2s3]. Its choice of [[K01E12Y23]3 k4ey5] results in a captivating and memorable experience, complemented by the truly electrifying rhythm. Despite omitting the use of [I1N2S3T4R5U6M7E8N9T0S1] in its arrangement and not conforming to a common [ti0me1 s2ig3na4tu5re6 o7f 8[T91I02M13E24_35S46I57G68N79A80T91U02R13E24]3], this song moves at a gentle pace while being imbued with [E1M2O3T4I5O6N7]. Its duration of [T1M213] seconds leaves a lasting impression on the listener, making it an unforgettable piece of music.</t>
  </si>
  <si>
    <t>['P4_1', 'K1_1', 'TM1_1', 'I1_1', 'TS1_o', 'T1_1', 'EM1_1', 'B1_1']</t>
  </si>
  <si>
    <t>The song, performed at a leisurely pace, has a playtime of [T1M213] seconds and a duration of [[N01U12M23_34B45A56R67S78]8 b9ar0s1]. Its pitch range is within [R1A2N3G4E5] [oc0ta1ve2s3], and the [[K01E12Y23]3 k4ey5] adds a unique flavor to the music. [I1N2S3T4R5U6M7E8N9T0S1] should be included in the composition, while the [ti0me1 s2ig3na4tu5re6] is out of the ordinary, represented by [T1I2M3E4_5S6I7G8N9A0T1U2R3E4]. Overall, the music evokes a [E1M2O3T4I5O6N7] feeling.</t>
  </si>
  <si>
    <t>['P4_1', 'S4_1', 'TS1_o']</t>
  </si>
  <si>
    <t>The music on offer provides a diverse and dynamic listening experience, with a pitch range spanning [R1A2N3G4E5] [oc0ta1ve2s3]. It is representative of the typical [G1E2N3R4E5] sound, but the [ti0me1 s2ig3na4tu5re6] chosen for this song is non-standard, adding an element of uniqueness and complexity to the piece.</t>
  </si>
  <si>
    <t>The musical piece being discussed showcases a pitch range within [R1A2N3G4E5] [oc0ta1ve2s3] and is played at a low [te0mp1o2]. With [[N01U12M23_34B45A56R67S78]8 b9ar0s1] in total, the song has a significant length that allows for a full exploration of its musical themes. The [I1N2S3T4R5U6M7E8N9T0S1] are expertly utilized to add complexity and depth to the overall composition, enhancing the listener's experience and appreciation of the music.</t>
  </si>
  <si>
    <t>This song has a total of [[N01U12M23_34B45A56R67S78]8 b9ar0s1] and features an unusual [ti0me1 s2ig3na4tu5re6 o7f 8[T91I02M13E24_35S46I57G68N79A80T91U02R13E24]3].</t>
  </si>
  <si>
    <t>The music radiates [E1M2O3T4I5O6N7] despite this song being devoid of [I1N2S3T4R5U6M7E8N9T0S1].</t>
  </si>
  <si>
    <t>The use of [[K01E12Y23]3 k4ey5] in this music creates a rich and dynamic sonic palette.</t>
  </si>
  <si>
    <t>['K1_1', 'TM1_1', 'TS1_o', 'I1_1', 'T1_0', 'S4_0', 'B1_1']</t>
  </si>
  <si>
    <t>The music in this song is not typical of the classic [G1E2N3R4E5] sound. Its use of [[K01E12Y23]3 k4ey5] creates a distinct atmosphere that is further enhanced by the unconventional [ti0me1 s2ig3na4tu5re6 o7f 8[T91I02M13E24_35S46I57G68N79A80T91U02R13E24]3]. [I1N2S3T4R5U6M7E8N9T0S1] play an important role in creating the fast-paced and dynamic progression of the song, which spans [[N01U12M23_34B45A56R67S78]8 b9ar0s1] and lasts for [T1M213] seconds. Overall, this music is a unique and compelling departure from the traditional [G1E2N3R4E5] style.</t>
  </si>
  <si>
    <t>The music in this song is defined by a specific emotion, and it has a moderate beat. However, the [ti0me1 s2ig3na4tu5re6] chosen for this song is not common, which adds to its unique sound.</t>
  </si>
  <si>
    <t>The music's limited pitch range of [R1A2N3G4E5] [oc0ta1ve2s3] allows for a greater emphasis on the nuances of tone and phrasing, while the [[K01E12Y23]3 k4ey5] provides a powerful and memorable sound. With a duration of [T1M213] seconds, the song maintains a fast-paced [te0mp1o2]. It is composed to feature [I1N2S3T4R5U6M7E8N9T0S1] and employs a non-conventional [[T01I12M23E34_45S56I67G78N89A90T01U12R23E34]4 t5im6e 7si8gn9at0ur1e2]. Falling into the category of [G1E2N3R4E5] music, this composition showcases a moderate-speed style.</t>
  </si>
  <si>
    <t>['I4_0', 'T1_0', 'B1_1', 'I1_1']</t>
  </si>
  <si>
    <t>The music composition consists of a fast-paced beat that spans [[N01U12M23_34B45A56R67S78]8 b9ar0s1]. The melody track, devoid of [I1N2S3T4R5U6M7E8N9T0], plays a prominent role in the composition. Additionally, the [I1N2S3T4R5U6M7E8N9T0S1] contribute to the overall sound of the song, enhancing its musical quality.</t>
  </si>
  <si>
    <t>This song has a balanced rhythm and is imbued with emotion. The music's balanced rhythm provides a stable foundation for the emotional content that permeates the song. The two elements come together to create a powerful listening experience that can evoke a range of feelings in the listener. The emotional resonance of the music is heightened by the skillful use of rhythm, which helps to underscore the song's message and connect with the listener on a deeper level. Overall, this combination of balanced rhythm and emotional depth makes for a compelling piece of music that can leave a lasting impression.</t>
  </si>
  <si>
    <t>['P4_1', 'TM1_1', 'R3_1', 'TS1_o', 'I1_1', 'S4_1']</t>
  </si>
  <si>
    <t>This music offers a diverse and dynamic listening experience with a pitch range spanning [R1A2N3G4E5] [oc0ta1ve2s3]. The rhythm in this electrifying song plays for [T1M213] seconds and its [ti0me1 s2ig3na4tu5re6] is out of the norm, being [T1I2M3E4_5S6I7G8N9A0T1U2R3E4]. The [I1N2S3T4R5U6M7E8N9T0S1] add to the musical composition, creating a perfect example of the [G1E2N3R4E5] sound.</t>
  </si>
  <si>
    <t>['TM1_1', 'B1_1', 'R3_1']</t>
  </si>
  <si>
    <t>This song has a length of [T1M213] seconds and spans approximately [[N01U12M23_34B45A56R67S78]8 b9ar0s1], featuring a very fast and lively rhythm.</t>
  </si>
  <si>
    <t>['I4_1', 'B1_1', 'TM1_1']</t>
  </si>
  <si>
    <t>The signature sound of the melody track in this song is created by the [I1N2S3T4R5U6M7E8N9T0]. The song spans approximately [[N01U12M23_34B45A56R67S78]8 b9ar0s1] and has a duration of [T1M213] seconds.</t>
  </si>
  <si>
    <t>The compact pitch range of [R1A2N3G4E5] [oc0ta1ve2s3] results in a focused and impactful musical performance, while the choice of [[K01E12Y23]3 k4ey5] adds to the captivating and memorable experience. With a duration of [T1M213] seconds, the rapid [te0mp1o2] of this song combined with the distinct sound of [I1N2S3T4R5U6M7E8N9T0S1] creates its unique musical identity. The meter of the music follows [T1I2M3E4_5S6I7G8N9A0T1U2R3E4], and it is played at a moderate [te0mp1o2], further enhancing its overall effect. The song's style is defined by its [G1E2N3R4E5] influences, culminating in a compelling musical composition.</t>
  </si>
  <si>
    <t>['P4_1', 'K1_1', 'TM1_1', 'TS1_1', 'T1_2', 'EM1_1']</t>
  </si>
  <si>
    <t>The musical piece is a moderate-speed track that showcases a pitch range spanning [R1A2N3G4E5] [oc0ta1ve2s3] and is played in the [[K01E12Y23]3 k4ey5], giving it a special emotional quality. The music is in [T1I2M3E4_5S6I7G8N9A0T1U2R3E4] and has a duration of [T1M213] seconds. Throughout the piece, there is a [E1M2O3T4I5O6N7] feeling that is conveyed through the melodic and harmonic elements.</t>
  </si>
  <si>
    <t>['P4_1', 'K1_1', 'TM1_1', 'R3_2', 'I1_1', 'TS1_o', 'T1_0', 'EM1_1', 'B1_1']</t>
  </si>
  <si>
    <t>With a pitch range spanning [R1A2N3G4E5] [oc0ta1ve2s3], this music offers a diverse and dynamic listening experience in [[K01E12Y23]3 k4ey5], giving it a special emotional quality. The song has a runtime of [T1M213] seconds and features a consistent and moderate beat, incorporating [I1N2S3T4R5U6M7E8N9T0S1] to enrich the sound. It stands out with its utilization of an uncommon [ti0me1 s2ig3na4tu5re6 o7f 8[T91I02M13E24_35S46I57G68N79A80T91U02R13E24]3] and is played at a fast rate, infusing the music with [E1M2O3T4I5O6N7]. Overall, this song captivates listeners with its [[N01U12M23_34B45A56R67S78]8 b9ar0s1] of duration.</t>
  </si>
  <si>
    <t>The music in question features a limited pitch range of [R1A2N3G4E5] [oc0ta1ve2s3], which allows for a greater emphasis on the nuances of tone and phrasing. Additionally, the use of the [[K01E12Y23]3 k4ey5] gives the music a powerful and memorable sound. With a running time of [T1M213] seconds and a very upbeat [te0mp1o2], the song is sure to get listeners moving. Interestingly, the music is devoid of [I1N2S3T4R5U6M7E8N9T0S1], relying solely on other musical elements to create its sound. It follows a [T1I2M3E4_5S6I7G8N9A0T1U2R3E4] meter and is played at a moderate [te0mp1o2]. Despite these unique characteristics, the song is not heavily influenced by the conventions of any particular [G1E2N3R4E5] genre.</t>
  </si>
  <si>
    <t>With a playtime of [T1M213] seconds, this song delivers a powerful and driving beat that effectively conveys [E1M2O3T4I5O6N7].</t>
  </si>
  <si>
    <t>['P4_1', 'K1_1', 'TM1_1', 'R3_0', 'I1_0', 'T1_1', 'S4_1']</t>
  </si>
  <si>
    <t>The pitch range of [R1A2N3G4E5] [oc0ta1ve2s3] adds a distinctive character to the music, emphasizing its emotional depth, while the use of [[K01E12Y23]3 k4ey5] conveys a unique and resonant sound. With a running time of [T1M213] seconds, the song also possesses a very comfortable beat. Not including [I1N2S3T4R5U6M7E8N9T0S1], the instrumentation in this song focuses on a gentle beat, embodying the true essence of the classic [G1E2N3R4E5] style.</t>
  </si>
  <si>
    <t>['TM1_1', 'R3_1', 'TS1_o', 'I1_0', 'T1_1', 'S4_0']</t>
  </si>
  <si>
    <t>This song has a duration of [T1M213] seconds, and its rhythm is incredibly powerful, despite having an atypical [ti0me1 s2ig3na4tu5re6 o7f 8[T91I02M13E24_35S46I57G68N79A80T91U02R13E24]3]. There are no [I1N2S3T4R5U6M7E8N9T0S1] to be heard in the song, and it is played at a gentle pace. Although it does not firmly adhere to the traditions of the [G1E2N3R4E5] genre, this music still manages to create a unique and captivating listening experience.</t>
  </si>
  <si>
    <t>The track has a duration of [T1M213] seconds.</t>
  </si>
  <si>
    <t>['P4_1', 'K1_1', 'TS1_1', 'I1_1', 'S4_1']</t>
  </si>
  <si>
    <t>This music is characterized by its pitch range, which falls within [R1A2N3G4E5] [oc0ta1ve2s3]. It employs the [[K01E12Y23]3 k4ey5], lending a unique and resonant sound. The meter of the music is defined by the [T1I2M3E4_5S6I7G8N9A0T1U2R3E4], while the use of [I1N2S3T4R5U6M7E8N9T0S1] brings the composition to life. The style of this song is reflective of [G1E2N3R4E5] musical traditions.</t>
  </si>
  <si>
    <t>['TM1_1', 'R3_1', 'TS1_o', 'I1_0', 'EM1_1']</t>
  </si>
  <si>
    <t>This song has a playtime of [T1M213] seconds and features an unconventional [ti0me1 s2ig3na4tu5re6]. Despite the absence of [I1N2S3T4R5U6M7E8N9T0S1], the music has a highly intense rhythm that evokes a [E1M2O3T4I5O6N7] feeling. The combination of these elements creates a unique and memorable musical experience that sets this song apart from more conventional pieces. Despite its unconventional nature, this song manages to captivate and enthrall listeners, showcasing the power of music to transcend traditional boundaries and create something truly remarkable.</t>
  </si>
  <si>
    <t>['P4_1', 'TM1_1', 'TS1_1', 'T1_2', 'B1_1']</t>
  </si>
  <si>
    <t>The music in this track is based on a [[T01I12M23E34_45S56I67G78N89A90T01U12R23E34]4 t5im6e 7si8gn9at0ur1e2] and has a moderate [te0mp1o2]. Spanning [[N01U12M23_34B45A56R67S78]8 b9ar0s1], the compact pitch range of [R1A2N3G4E5] [oc0ta1ve2s3] results in a focused and impactful musical performance, which is played for [T1M213] seconds.</t>
  </si>
  <si>
    <t>['P4_1', 'TS1_1', 'I1_0', 'T1_1', 'S4_0', 'S2_0']</t>
  </si>
  <si>
    <t>The music's pitch range is limited to [R1A2N3G4E5] [oc0ta1ve2s3], which allows for a greater emphasis on the nuances of tone and phrasing. It is in [T1I2M3E4_5S6I7G8N9A0T1U2R3E4] and does not feature [I1N2S3T4R5U6M7E8N9T0S1]. The [te0mp1o2] is slow, and the song is not easily recognizable as [G1E2N3R4E5] style. Moreover, it does not have the typical characteristics of [A1R2T3I4S5T6]'s music.</t>
  </si>
  <si>
    <t>['K1_1', 'TS1_o', 'I1_0', 'T1_2', 'B1_1']</t>
  </si>
  <si>
    <t>The use of the [[K01E12Y23]3 k4ey5] gives this music a special emotional quality, even though the [[T01I12M23E34_45S56I67G78N89A90T01U12R23E34]4 t5im6e 7si8gn9at0ur1e2] is not standard and there are no [I1N2S3T4R5U6M7E8N9T0S1] heard throughout the song. The music has a moderate [te0mp1o2] and is comprised of [[N01U12M23_34B45A56R67S78]8 b9ar0s1].</t>
  </si>
  <si>
    <t>The music, which is in [T1I2M3E4_5S6I7G8N9A0T1U2R3E4], is infused with a unique flavor thanks to the [[K01E12Y23]3 k4ey5]. The [ke0y1] signature adds a distinct character to the music, contributing to its overall sound and atmosphere. Whether it's a [ma0jo1r2] or [mi0no1r2] [ke0y1], the tonality of the music can evoke different emotions and moods, making it an essential element of musical composition. As a result, the use of [[K01E12Y23]3 k4ey5] in this music adds a unique touch that sets it apart and enhances its artistic value.</t>
  </si>
  <si>
    <t>['P4_1', 'K1_1', 'R3_1', 'TS1_1', 'I1_0']</t>
  </si>
  <si>
    <t>The music I'm describing offers a unique and memorable listening experience with its pitch range of [R1A2N3G4E5] [oc0ta1ve2s3] and captivating use of the [[K01E12Y23]3 k4ey5]. This song is particularly energizing due to its exceptionally lively beat and follows a [T1I2M3E4_5S6I7G8N9A0T1U2R3E4] meter. It's worth noting that [I1N2S3T4R5U6M7E8N9T0S1] are not featured in this composition, making the sound even more distinctive.</t>
  </si>
  <si>
    <t>['T1_2', 'EM1_1', 'R3_1', 'TS1_1']</t>
  </si>
  <si>
    <t>This song has a moderate rhythm but is imbued with powerful emotion. The driving beat and [T1I2M3E4_5S6I7G8N9A0T1U2R3E4] meter of the music give it a unique and memorable quality. Overall, the song's musical composition is both emotive and energetic, creating a dynamic listening experience for its audience.</t>
  </si>
  <si>
    <t>['T1_0', 'R3_1', 'S4_0']</t>
  </si>
  <si>
    <t>The song is played at a swift pace with a very energetic beat, but it does not have the defining characteristics of [G1E2N3R4E5] style.</t>
  </si>
  <si>
    <t>The music's choice of [[K01E12Y23]3 k4ey5] results in a captivating and memorable experience that is further enriched by the use of [I1N2S3T4R5U6M7E8N9T0S1]. The combination of the specific [ke0y1] and the instruments used in the composition creates a unique sound that adds depth and complexity to the music. The listener is drawn in by the captivating melody and the intricate interplay of the different instruments, creating a truly unforgettable musical experience. Overall, the choice of [ke0y1] and instruments demonstrates the skillful artistry of the composer and contributes to the enduring appeal of the music.</t>
  </si>
  <si>
    <t>The musical piece is composed in the [[K01E12Y23]3 k4ey5] and has a duration of [T1M213] seconds with a moderate beat. The use of a specific pitch range of [R1A2N3G4E5] [oc0ta1ve2s3] creates a cohesive and unified sound throughout the piece, which is performed using [I1N2S3T4R5U6M7E8N9T0S1]. The song's [ti0me1 s2ig3na4tu5re6] is atypical, and its [te0mp1o2] is rapid, contributing to its overall feeling of [E1M2O3T4I5O6N7].</t>
  </si>
  <si>
    <t>The compact pitch range of [R1A2N3G4E5] [oc0ta1ve2s3] results in a focused and impactful musical performance composed in the [[K01E12Y23]3 k4ey5]. This [T1M213]-second-long song showcases a pronounced rhythm, while its arrangement intentionally omits the use of [I1N2S3T4R5U6M7E8N9T0S1]. With a [ti0me1 s2ig3na4tu5re6 o7f 8[T91I02M13E24_35S46I57G68N79A80T91U02R13E24]3] and a moderate [te0mp1o2], the music conveys [E1M2O3T4I5O6N7].</t>
  </si>
  <si>
    <t>The [[K01E12Y23]3 k4ey5] used in this music conveys a unique and resonant sound that is complemented by the lively rhythm of the song. Together, these elements create a distinct and captivating musical experience.</t>
  </si>
  <si>
    <t>The musical piece showcases a pitch range within [R1A2N3G4E5] [oc0ta1ve2s3] and utilizes the [[K01E12Y23]3 k4ey5] to create a rich and dynamic sonic palette. With a length of [T1M213] seconds, the track maintains a [te0mp1o2] that is just right, while being brought to life through the use of [I1N2S3T4R5U6M7E8N9T0S1]. Employing a non-standard [ti0me1 s2ig3na4tu5re6 o7f 8[T91I02M13E24_35S46I57G68N79A80T91U02R13E24]3], the song maintains a balanced beat. Overall, this music defies the typical representation of the classic [G1E2N3R4E5] sound.</t>
  </si>
  <si>
    <t>The music in this song is defined by a number of unique characteristics. Firstly, the pitch range spans [R1A2N3G4E5] [oc0ta1ve2s3], which adds a distinctive character and emphasizes the emotional depth of the music. The song's duration is [T1M213] seconds, and despite its relatively short length, it features a very fast and lively rhythm. The [ti0me1 s2ig3na4tu5re6] used in the song is unusual, with [T1I2M3E4_5S6I7G8N9A0T1U2R3E4] beats per bar, contributing to the song's unique feel. Additionally, the song's arrangement omits the use of [I1N2S3T4R5U6M7E8N9T0S1], which further adds to its distinctiveness. Despite its fast rhythm, the song is performed at a leisurely pace, allowing the listener to appreciate the complex interplay of its various elements. Finally, the song consists of [[N01U12M23_34B45A56R67S78]8 b9ar0s1], making it easy to follow and count along with its structure.</t>
  </si>
  <si>
    <t>The musical piece in question has a moderate [te0mp1o2] and showcases a pitch range within [R1A2N3G4E5] [oc0ta1ve2s3]. Its use of the [[K01E12Y23]3 k4ey5] creates a rich and dynamic sonic palette, contributing to the overall effect of the composition.</t>
  </si>
  <si>
    <t>This song has a lively rhythm that spans [[N01U12M23_34B45A56R67S78]8 b9ar0s1].</t>
  </si>
  <si>
    <t>The compact pitch range of [R1A2N3G4E5] [oc0ta1ve2s3] contributes to a focused and impactful musical performance, while the use of the [[K01E12Y23]3 k4ey5] provides a distinctive emotional quality to the music. Together, these elements work in tandem to create a powerful and evocative musical experience for the listener. By limiting the range of notes and employing a particular [ke0y1] signature, the performer can convey a specific mood or atmosphere, adding depth and meaning to the music. Whether conveying joy, sorrow, or any other emotion, the combination of pitch range and [ke0y1] signature can greatly enhance the expressiveness and impact of a musical performance.</t>
  </si>
  <si>
    <t>In order to create a cohesive and unified sound throughout the musical piece, a specific pitch range of [R1A2N3G4E5] [oc0ta1ve2s3] should be utilized. Additionally, this song consists of [[N01U12M23_34B45A56R67S78]8 b9ar0s1] in total. To enhance the overall composition, it is recommended to include [I1N2S3T4R5U6M7E8N9T0S1] in the music. By incorporating these elements, the resulting musical piece will have a consistent pitch range and a balanced instrumentation, resulting in a more polished and well-rounded composition.</t>
  </si>
  <si>
    <t>['R3_0', 'TS1_o', 'T1_1', 'S4_1', 'B1_1']</t>
  </si>
  <si>
    <t>This song has a very mellow rhythm and a unique [ti0me1 s2ig3na4tu5re6]. It moves gently while being rooted in the conventions of [G1E2N3R4E5] music, spanning approximately [[N01U12M23_34B45A56R67S78]8 b9ar0s1].</t>
  </si>
  <si>
    <t>['EM1_1', 'T1_0', 'B1_1', 'TS1_1']</t>
  </si>
  <si>
    <t>The music, with its quick [te0mp1o2] and [T1I2M3E4_5S6I7G8N9A0T1U2R3E4] meter, radiates [E1M2O3T4I5O6N7] as it fills [[N01U12M23_34B45A56R67S78]8 b9ar0s1] in total for this song.</t>
  </si>
  <si>
    <t>The use of a specific pitch range of [R1A2N3G4E5] [oc0ta1ve2s3] creates a cohesive and unified sound throughout the musical piece, while the [[K01E12Y23]3 k4ey5] adds a unique flavor. With a duration of [T1M213] seconds, the song showcases a pronounced rhythm and relies heavily on the vital use of [I1N2S3T4R5U6M7E8N9T0S1]. Employing a [[T01I12M23E34_45S56I67G78N89A90T01U12R23E34]4 t5im6e 7si8gn9at0ur1e2], the balanced beat of the song breaks free from the typical boundaries of the [G1E2N3R4E5] genre, resulting in [[N01U12M23_34B45A56R67S78]8 b9ar0s1] that can be heard within this captivating composition.</t>
  </si>
  <si>
    <t>['P4_1', 'I1_1', 'T1_2', 'S4_1', 'B1_1']</t>
  </si>
  <si>
    <t>The musical piece that I am referring to showcases a pitch range within [R1A2N3G4E5] [oc0ta1ve2s3] and should feature [I1N2S3T4R5U6M7E8N9T0S1]. The music is played at a moderate speed and embodies the essence of [G1E2N3R4E5] music. This song consists of [[N01U12M23_34B45A56R67S78]8 b9ar0s1] in total, which allows for a full exploration of the melody and its accompanying harmonies. Overall, this musical piece is a great representation of the genre it belongs to and is sure to captivate the attention of any listener who appreciates this style of music.</t>
  </si>
  <si>
    <t>The music is given its sound through instruments, and the [ke0y1] adds a unique flavor to this music. The duration of this song is [T1M213] seconds. Together, these elements create a distinct musical experience for the listener, with the instruments providing the backbone of the sound and the [ke0y1] adding a particular tone or mood to the piece. Whether it's the bright, optimistic sound of a [ma0jo1r2] [ke0y1] or the darker, more introspective feel of a [mi0no1r2] [ke0y1], the choice of [ke0y1] can have a powerful impact on how a piece of music is perceived and experienced. In combination with the other musical elements, such as rhythm, melody, and harmony, the [ke0y1] helps to shape the overall character of the music and bring it to life.</t>
  </si>
  <si>
    <t>This music's pitch range of [R1A2N3G4E5] [oc0ta1ve2s3] offers a unique and memorable listening experience, while the [[K01E12Y23]3 k4ey5] gives it a special emotional quality. Clocking in at [T1M213] seconds in length, the song showcases a gentle and calming beat. Notably, it is devoid of [I1N2S3T4R5U6M7E8N9T0S1], allowing its melodies to shine. With a [T1I2M3E4_5S6I7G8N9A0T1U2R3E4] meter, the song moves at a moderate speed, effectively conveying [E1M2O3T4I5O6N7].</t>
  </si>
  <si>
    <t>The musical piece showcases a pitch range within [R1A2N3G4E5] [oc0ta1ve2s3] and utilizes the [[K01E12Y23]3 k4ey5] to create a distinct atmosphere. With a playtime of [T1M213] seconds, this song features a steady and moderate rhythm while intentionally excluding [I1N2S3T4R5U6M7E8N9T0S1]. Its unconventional [[T01I12M23E34_45S56I67G78N89A90T01U12R23E34]4 t5im6e 7si8gn9at0ur1e2] adds to its unique composition. Played at a leisurely pace, the music evokes a [E1M2O3T4I5O6N7] feeling and encompasses [[N01U12M23_34B45A56R67S78]8 b9ar0s1].</t>
  </si>
  <si>
    <t>The musical piece showcases a pitch range within [R1A2N3G4E5] [oc0ta1ve2s3] and its choice of [[K01E12Y23]3 k4ey5] results in a captivating and memorable experience. Lasting [T1M213] seconds, this song features a forceful beat and employs [I1N2S3T4R5U6M7E8N9T0S1] in its musical performance. The [ti0me1 s2ig3na4tu5re6] chosen for this uncommon song is [T1I2M3E4_5S6I7G8N9A0T1U2R3E4], accompanied by a sluggish [te0mp1o2]. Deviating from the typical [G1E2N3R4E5] sound, the song comprises approximately [[N01U12M23_34B45A56R67S78]8 b9ar0s1].</t>
  </si>
  <si>
    <t>The music in question has a compact pitch range spanning [R1A2N3G4E5] [oc0ta1ve2s3], resulting in a focused and impactful performance. It is in the [ke0y1] of [K1E2Y3], providing a powerful and memorable sound. The track lasts for [T1M213] seconds and features an invigorating rhythm that is sure to captivate listeners. The use of [I1N2S3T4R5U6M7E8N9T0S1] plays an important role in the music's overall impact. It is in [T1I2M3E4_5S6I7G8N9A0T1U2R3E4] and moves at a slow rate, imbued with a powerful sense of [E1M2O3T4I5O6N7].</t>
  </si>
  <si>
    <t>The song has a steady and moderate rhythm and is devoid of instruments.</t>
  </si>
  <si>
    <t>The music is given its sound through instruments. Instruments are tools or devices used to create musical sounds, including string instruments like guitars and violins, wind instruments like flutes and saxophones, and percussion instruments like drums and cymbals. Each instrument has its own unique sound, and when played together, they can create complex and beautiful melodies and harmonies. The use of instruments has been an essential part of music-making for thousands of years, and continues to be an important aspect of modern music production.</t>
  </si>
  <si>
    <t>['K1_1', 'TM1_1', 'TS1_o', 'T1_2', 'EM1_1']</t>
  </si>
  <si>
    <t>This music is composed in the [[K01E12Y23]3 k4ey5] and has a running time of [T1M213] seconds. Its [ti0me1 s2ig3na4tu5re6] is out of the norm, and the music moves at a moderate pace. Additionally, it carries an [E1M2O3T4I5O6N7] nature.</t>
  </si>
  <si>
    <t>This music is composed in the [[K01E12Y23]3 k4ey5] and is of moderate speed.</t>
  </si>
  <si>
    <t>This song is characterized by its [G1E2N3R4E5] sound, which is enhanced by the unique flavor added by the [[K01E12Y23]3 k4ey5]. The pitch range of this music spans [R1A2N3G4E5] [oc0ta1ve2s3], while its length is [T1M213] seconds. With a sluggish [te0mp1o2] and a soft, smooth feel, the track incorporates [I1N2S3T4R5U6M7E8N9T0S1] to create a distinctive composition. Furthermore, the song's atypical [ti0me1 s2ig3na4tu5re6] [T1I2M3E4_5S6I7G8N9A0T1U2R3E4] adds to its overall composition.</t>
  </si>
  <si>
    <t>The music is [E1M2O3T4I5O6N7] in nature, and the [te0mp1o2] of this song is just right. Together, these elements create a perfect balance in the music, allowing the listener to fully appreciate the emotional depth and beauty of the piece. The carefully crafted [te0mp1o2] helps to enhance the mood and message of the music, while the emotional nature of the piece draws the listener in and creates a powerful connection between the music and the emotions it evokes. Overall, this combination of emotion and [te0mp1o2] makes for a truly captivating musical experience.</t>
  </si>
  <si>
    <t>The compact pitch range of [R1A2N3G4E5] [oc0ta1ve2s3] results in a focused and impactful musical performance, complemented by the use of [[K01E12Y23]3 k4ey5] to convey a unique and resonant sound. Lasting for [T1M213] seconds, the track showcases a dynamic rhythm, noticeably absent of [I1N2S3T4R5U6M7E8N9T0S1], while maintaining a moderate speed and embracing [T1I2M3E4_5S6I7G8N9A0T1U2R3E4] as its [ti0me1 s2ig3na4tu5re6]. Overall, the music radiates [E1M2O3T4I5O6N7].</t>
  </si>
  <si>
    <t>The music's limited pitch range of [R1A2N3G4E5] [oc0ta1ve2s3] allows for a greater emphasis on the nuances of tone and phrasing, while the [[K01E12Y23]3 k4ey5] adds a unique flavor to this music. This song, with a duration of [T1M213] seconds, exhibits a moderate and consistent rhythm, and should feature [I1N2S3T4R5U6M7E8N9T0S1]. Additionally, it showcases an unconventional [ti0me1 s2ig3na4tu5re6 o7f 8[T91I02M13E24_35S46I57G68N79A80T91U02R13E24]3] and a sluggish [te0mp1o2], deviating from the usual patterns of the [G1E2N3R4E5] sound.</t>
  </si>
  <si>
    <t>The track features a moderate [te0mp1o2] and progresses over [[N01U12M23_34B45A56R67S78]8 b9ar0s1]. Its duration is [T1M213] seconds, allowing for a satisfying listening experience.</t>
  </si>
  <si>
    <t>The music features a [T1I2M3E4_5S6I7G8N9A0T1U2R3E4] meter, which adds a distinct rhythmic structure to the composition. This meter creates a consistent and organized pulse throughout the piece, allowing the listener to easily follow and anticipate the musical phrases. The [T1I2M3E4_5S6I7G8N9A0T1U2R3E4] meter brings a sense of stability and balance to the music, enhancing its overall structure and coherence. Additionally, this meter choice influences the way musicians perform and interpret the piece, shaping their rhythmic choices and emphasizing certain accents or beats. Overall, the incorporation of the [T1I2M3E4_5S6I7G8N9A0T1U2R3E4] meter adds depth and character to the music, enriching the listening experience for the audience.</t>
  </si>
  <si>
    <t>The compact pitch range of [R1A2N3G4E5] [oc0ta1ve2s3] results in a focused and impactful musical performance, enhanced by the music's use of [[K01E12Y23]3 k4ey5], creating a rich and dynamic sonic palette. With a length of [T1M213] seconds, the song maintains a rapid [te0mp1o2], while deliberately excluding the incorporation of [I1N2S3T4R5U6M7E8N9T0S1]. Additionally, the song's [ti0me1 s2ig3na4tu5re6] [T1I2M3E4_5S6I7G8N9A0T1U2R3E4] adds to its unconventional nature. The quick performance style intensifies the expression of [E1M2O3T4I5O6N7] conveyed through the music.</t>
  </si>
  <si>
    <t>The music has a limited pitch range of [R1A2N3G4E5] [oc0ta1ve2s3], which allows for a greater emphasis on the nuances of tone and phrasing. Additionally, the [[K01E12Y23]3 k4ey5] gives this music a special emotional quality. The track is [T1M213] seconds long and features a beat that is neither too fast nor too slow. There are no [I1N2S3T4R5U6M7E8N9T0S1] in this song, and the [ti0me1 s2ig3na4tu5re6] used is not commonly found. The music is played at a medium pace and is not typical of the classic [G1E2N3R4E5] sound.</t>
  </si>
  <si>
    <t>['K1_1', 'TM1_1', 'R3_1', 'I1_1', 'R1_0', 'S4_0', 'B1_1']</t>
  </si>
  <si>
    <t>The [ke0y1] gives this music a special emotional quality, while the song has a runtime of [T1M213] seconds. The rhythm in this song is incredibly stimulating, and [I1N2S3T4R5U6M7E8N9T0S1] are utilized in the musical performance. Although this song is not meant to be danced to, it carries a unique emotional resonance. It deviates from the typical sound of the classic [G1E2N3R4E5], and it spans [[N01U12M23_34B45A56R67S78]8 b9ar0s1] in duration.</t>
  </si>
  <si>
    <t>['P4_1', 'K1_1', 'TM1_1', 'R3_2', 'I1_0', 'TS1_o', 'T1_0', 'S4_0', 'B1_1']</t>
  </si>
  <si>
    <t>The musical piece showcases a pitch range within [R1A2N3G4E5] [oc0ta1ve2s3], while the [[K01E12Y23]3 k4ey5] adds a unique flavor to this music. With a length of [T1M213] seconds, the song maintains a moderate and consistent rhythm. [I1N2S3T4R5U6M7E8N9T0S1] are not a part of the instrumentation in this song, and its [ti0me1 s2ig3na4tu5re6] is unconventional, set to [T1I2M3E4_5S6I7G8N9A0T1U2R3E4]. Played at a swift pace, the song's style deviates from the usual features of the [G1E2N3R4E5] genre. Overall, it comprises [[N01U12M23_34B45A56R67S78]8 b9ar0s1].</t>
  </si>
  <si>
    <t>This music offers a diverse and dynamic listening experience with a pitch range spanning [R1A2N3G4E5] [oc0ta1ve2s3]. It is composed in the [[K01E12Y23]3 k4ey5] and lasts for [T1M213] seconds. The [ti0me1 s2ig3na4tu5re6] of this song is unconventional, yet it has a moderate [te0mp1o2].</t>
  </si>
  <si>
    <t>['S2_0', 'B1_1']</t>
  </si>
  <si>
    <t>The song in question, which spans [[N01U12M23_34B45A56R67S78]8 b9ar0s1], deviates from [A1R2T3I4S5T6]'s classic style. Despite [A1R2T3I4S5T6]'s established sound, this particular track offers a departure from their usual approach. It may surprise fans who are accustomed to [A1R2T3I4S5T6]'s typical sound and style, but could also showcase their versatility and willingness to experiment with new creative directions. Overall, the unique characteristics of this song's structure and composition may be a refreshing change for both [A1R2T3I4S5T6] and their fans.</t>
  </si>
  <si>
    <t>The duration of the moderately-paced song is [T1M213] seconds. Its [[K01E12Y23]3 k4ey5] contributes to its special emotional quality. Despite its moderate pace, the [te0mp1o2] of the music is very upbeat, creating a lively atmosphere.</t>
  </si>
  <si>
    <t>The musical performance of this song is unique in several aspects. Firstly, the [ti0me1 s2ig3na4tu5re6] used is not ordinary, adding to the distinctiveness of the piece. Additionally, the song has a length of [T1M213] seconds, providing ample time for the instruments utilized to showcase their abilities. Speaking of which, [I1N2S3T4R5U6M7E8N9T0S1] are employed in the performance, further contributing to the distinctive sound of the song. Overall, this musical piece stands out due to its unconventional [ti0me1 s2ig3na4tu5re6], length, and instrument selection.</t>
  </si>
  <si>
    <t>['T1_0', 'TM1_1', 'R3_0', 'I1_0']</t>
  </si>
  <si>
    <t>This song has a rapid [te0mp1o2] and a runtime of [T1M213] seconds, yet it has a very calming and soothing beat. Interestingly, you won't hear any [I1N2S3T4R5U6M7E8N9T0S1] in this song.</t>
  </si>
  <si>
    <t>The musical piece showcases a pitch range within [R1A2N3G4E5] [oc0ta1ve2s3] and its choice of [[K01E12Y23]3 k4ey5] results in a captivating and memorable experience. Additionally, the song's [ti0me1 s2ig3na4tu5re6] is not conventional, adding to its unique appeal. The music is further enriched by the presence of [I1N2S3T4R5U6M7E8N9T0S1], creating a harmonious blend. Despite its unconventional [ti0me1 s2ig3na4tu5re6], the song maintains a gentle beat, adding to its overall charm.</t>
  </si>
  <si>
    <t>This quintessential example of [G1E2N3R4E5] sound showcases a pitch range within [R1A2N3G4E5] [oc0ta1ve2s3] and is in [[K01E12Y23]3 k4ey5], which gives the music a special emotional quality. Despite its sluggish [te0mp1o2], the song has a relatively short runtime of [T1M213] seconds. Interestingly, [I1N2S3T4R5U6M7E8N9T0S1] are not featured in this piece. The [ti0me1 s2ig3na4tu5re6] of the music is [T1I2M3E4_5S6I7G8N9A0T1U2R3E4], and the [te0mp1o2] is very rapid, creating a unique contrast within the composition. Overall, this musical piece demonstrates the versatility and creativity that can be achieved within the [G1E2N3R4E5] genre.</t>
  </si>
  <si>
    <t>The [[K01E12Y23]3 k4ey5] used in this music creates a powerful and memorable sound, which is complemented by the song's gentle [te0mp1o2]. The style of the song is defined by its [G1E2N3R4E5] influences, which add to its overall character and appeal. Together, these elements form a unique musical experience that is both enjoyable and distinct. Whether you are a fan of [G1E2N3R4E5] music or simply appreciate well-crafted music, this song is sure to leave a lasting impression.</t>
  </si>
  <si>
    <t>['P4_1', 'K1_1', 'TS1_o', 'I1_0', 'T1_1', 'S4_0']</t>
  </si>
  <si>
    <t>This song's composition is unique in several ways. It has a limited pitch range of [R1A2N3G4E5] [oc0ta1ve2s3], which allows for a greater emphasis on the nuances of tone and phrasing. The use of the [[K01E12Y23]3 k4ey5] creates a rich and dynamic sonic palette. Additionally, the song's [ti0me1 s2ig3na4tu5re6] is out of the ordinary, with [T1I2M3E4_5S6I7G8N9A0T1U2R3E4] beats per measure. Another distinctive feature of this composition is that it does not involve the use of [I1N2S3T4R5U6M7E8N9T0S1]. The [te0mp1o2] of the song is slow, and it does not adhere to the typical style of the [G1E2N3R4E5] genre. Overall, this music showcases a creative and unconventional approach to composition.</t>
  </si>
  <si>
    <t>['P4_1', 'K1_1', 'TM1_1', 'R3_0', 'I1_0', 'TS1_1', 'EM1_1', 'B1_1']</t>
  </si>
  <si>
    <t>This song offers a unique and memorable listening experience with its pitch range of [R1A2N3G4E5] [oc0ta1ve2s3]. Its use of [[K01E12Y23]3 k4ey5] creates a rich and dynamic sonic palette that is complemented by a comfortable beat. The track runs for [T1M213] seconds and consists of [[N01U12M23_34B45A56R67S78]8 b9ar0s1], which are arranged in a way that omits the use of [I1N2S3T4R5U6M7E8N9T0S1]. The music is based on a [[T01I12M23E34_45S56I67G78N89A90T01U12R23E34]4 t5im6e 7si8gn9at0ur1e2] and effectively conveys [E1M2O3T4I5O6N7] to its listeners.</t>
  </si>
  <si>
    <t>['P4_1', 'TM1_1', 'R3_2', 'I1_1', 'T1_1', 'B1_1']</t>
  </si>
  <si>
    <t>The song has a pitch range within [R1A2N3G4E5] [oc0ta1ve2s3] and a running time of [T1M213] seconds. Its rhythm is neither too fast nor too slow, and the music is enriched by [I1N2S3T4R5U6M7E8N9T0S1]. Played at a slow [te0mp1o2], the song consists of [[N01U12M23_34B45A56R67S78]8 b9ar0s1].</t>
  </si>
  <si>
    <t>With a pitch range spanning [R1A2N3G4E5] [oc0ta1ve2s3], this music offers a diverse and dynamic listening experience while conveying a unique and resonant sound in [K1E2Y3]. Lasting [T1M213] seconds, the song captivates with its very fast and lively rhythm and excludes any [I1N2S3T4R5U6M7E8N9T0S1]. Its [ti0me1 s2ig3na4tu5re6] is [T1I2M3E4_5S6I7G8N9A0T1U2R3E4], and the overall rhythm remains fast, making it a classic example of the [G1E2N3R4E5] style.</t>
  </si>
  <si>
    <t>['P4_1', 'K1_1', 'TM1_1', 'R3_1', 'I1_1', 'TS1_o', 'T1_0', 'S4_0', 'B1_1']</t>
  </si>
  <si>
    <t>This music, with a pitch range within [R1A2N3G4E5] [oc0ta1ve2s3], combines the captivating and memorable experience resulting from its choice of [[K01E12Y23]3 k4ey5]. With a playtime of [T1M213] seconds, this song's highly intense rhythm and use of [I1N2S3T4R5U6M7E8N9T0S1] create a unique musical composition. Despite its atypical [[T01I12M23E34_45S56I67G78N89A90T01U12R23E34]4 t5im6e 7si8gn9at0ur1e2] and rapid pace, this music deviates from the typical [G1E2N3R4E5] genre, providing an unconventional representation. The song spans [[N01U12M23_34B45A56R67S78]8 b9ar0s1] in duration.</t>
  </si>
  <si>
    <t>The musical performance of the song employs [I1N2S3T4R5U6M7E8N9T0S1] and features a fast [te0mp1o2] throughout its [[N01U12M23_34B45A56R67S78]8 b9ar0s1].</t>
  </si>
  <si>
    <t>This music offers a unique and memorable listening experience with its pitch range of [R1A2N3G4E5] [oc0ta1ve2s3] and captivating choice of [K1E2Y3]. Lasting for [T1M213] seconds, the track showcases a rhythm that strikes a perfect balance between not being too fast nor too slow. The vital use of [I1N2S3T4R5U6M7E8N9T0S1] contributes to the overall composition. Additionally, this song features an unconventional [ti0me1 s2ig3na4tu5re6 o7f 8[T91I02M13E24_35S46I57G68N79A80T91U02R13E24]3] and maintains a moderate [te0mp1o2], making it a classic example of the [G1E2N3R4E5] style.</t>
  </si>
  <si>
    <t>With a pitch range spanning [R1A2N3G4E5] [oc0ta1ve2s3], this music offers a diverse and dynamic listening experience, enhanced by its use of the [[K01E12Y23]3 k4ey5], which creates a distinct atmosphere. Clocking in at [T1M213] seconds, this song captivates with its relaxing [te0mp1o2]. Notably, the composition eschews the use of [I1N2S3T4R5U6M7E8N9T0S1], following a [T1I2M3E4_5S6I7G8N9A0T1U2R3E4] meter, while still maintaining a moderate speed. Through its melodic journey, this music radiates [E1M2O3T4I5O6N7].</t>
  </si>
  <si>
    <t>The musical piece is unmistakably [G1E2N3R4E5] in character, showcasing a pitch range within [R1A2N3G4E5] [oc0ta1ve2s3] and a rich and dynamic sonic palette created by its use of the [[K01E12Y23]3 k4ey5]. With a length of [T1M213] seconds and a moderate [te0mp1o2], the music moves at a moderate pace and follows the [T1I2M3E4_5S6I7G8N9A0T1U2R3E4] meter. Interestingly, there are no [I1N2S3T4R5U6M7E8N9T0S1] used in the song, which contributes to its unique sound and adds to the overall impact of the composition.</t>
  </si>
  <si>
    <t xml:space="preserve">
The use of the [[K01E12Y23]3 k4ey5] in this music creates a rich and dynamic sonic palette.</t>
  </si>
  <si>
    <t>This music offers a diverse and dynamic listening experience with a pitch range spanning [R1A2N3G4E5] [oc0ta1ve2s3]. It creates a distinct atmosphere with its use of [[K01E12Y23]3 k4ey5] and has a duration of [T1M213] seconds. The music has a very soft and smooth rhythm, brought to life through the use of [I1N2S3T4R5U6M7E8N9T0S1]. The [ti0me1 s2ig3na4tu5re6] chosen for this non-standard track is [T1I2M3E4_5S6I7G8N9A0T1U2R3E4], and its rhythm is fast. The music is evocative of the classic [G1E2N3R4E5] sound. Overall, this song provides a unique and captivating musical journey.</t>
  </si>
  <si>
    <t>['TS1_o', 'TM1_1', 'R3_1', 'I1_0']</t>
  </si>
  <si>
    <t>This song has a highly intense rhythm with a [ti0me1 s2ig3na4tu5re6] that is not regular. Despite its irregular [ti0me1 s2ig3na4tu5re6], the song has a duration of [T1M213] seconds. Interestingly, the song has opted not to incorporate [I1N2S3T4R5U6M7E8N9T0S1], which adds to its unique sound and overall vibe.</t>
  </si>
  <si>
    <t>['P4_1', 'K1_1', 'TS1_1', 'T1_0', 'B1_1']</t>
  </si>
  <si>
    <t>The compact pitch range of [R1A2N3G4E5] [oc0ta1ve2s3], along with the music's choice of [[K01E12Y23]3 k4ey5], creates a focused and impactful musical performance that offers a captivating and memorable experience. This composition incorporates a [T1I2M3E4_5S6I7G8N9A0T1U2R3E4] meter, maintaining a rapid pace throughout. The song's length is determined by [[N01U12M23_34B45A56R67S78]8 b9ar0s1], further contributing to its dynamic nature.</t>
  </si>
  <si>
    <t>['P4_1', 'K1_1', 'TS1_1', 'I1_1', 'T1_2', 'B1_1']</t>
  </si>
  <si>
    <t>With a pitch range spanning [R1A2N3G4E5] [oc0ta1ve2s3], this music offers a diverse and dynamic listening experience. Composed in the [[K01E12Y23]3 k4ey5] and featuring a meter of [T1I2M3E4_5S6I7G8N9A0T1U2R3E4], the music is enriched by [I1N2S3T4R5U6M7E8N9T0S1]. Played at a medium pace, the song consists of [[N01U12M23_34B45A56R67S78]8 b9ar0s1].</t>
  </si>
  <si>
    <t>The musical piece showcases a pitch range within [R1A2N3G4E5] [oc0ta1ve2s3] and conveys a unique and resonant sound through its use of [[K01E12Y23]3 k4ey5]. With a running time of [T1M213] seconds, the song exhibits a moderate beat while omitting the use of [I1N2S3T4R5U6M7E8N9T0S1] in its arrangement. Employing an uncommon [ti0me1 s2ig3na4tu5re6 o7f 8[T91I02M13E24_35S46I57G68N79A80T91U02R13E24]3], the song features a fast rhythm and is filled with [E1M2O3T4I5O6N7].</t>
  </si>
  <si>
    <t>['TS1_1', 'P4_1', 'R1_1', 'I1_0']</t>
  </si>
  <si>
    <t>This song is perfect for a dance party with its music based on a [[T01I12M23E34_45S56I67G78N89A90T01U12R23E34]4 t5im6e 7si8gn9at0ur1e2] and a compact pitch range of [R1A2N3G4E5] [oc0ta1ve2s3] that result in a focused and impactful musical performance. Interestingly, this song has opted not to incorporate [I1N2S3T4R5U6M7E8N9T0S1], which adds to its unique and distinctive character.</t>
  </si>
  <si>
    <t>['K1_1', 'R3_0', 'TS1_1', 'I1_0', 'T1_0', 'B1_1']</t>
  </si>
  <si>
    <t>This music's use of [[K01E12Y23]3 k4ey5] creates a distinct atmosphere, accompanied by a very peaceful and easy rhythm. It follows a [T1I2M3E4_5S6I7G8N9A0T1U2R3E4] meter and lacks the presence of [I1N2S3T4R5U6M7E8N9T0S1]. Despite being played at a high [te0mp1o2], the song structure is composed of [[N01U12M23_34B45A56R67S78]8 b9ar0s1].</t>
  </si>
  <si>
    <t>The music's limited pitch range of [R1A2N3G4E5] [oc0ta1ve2s3] allows for a greater emphasis on the nuances of tone and phrasing, while its use of [[K01E12Y23]3 k4ey5] conveys a unique and resonant sound. This [T1M213]-second-long song, with a moderate [te0mp1o2], does not feature any [I1N2S3T4R5U6M7E8N9T0S1], instead employing an uncommon [ti0me1 s2ig3na4tu5re6 o7f 8[T91I02M13E24_35S46I57G68N79A80T91U02R13E24]3]. Despite its fast-paced nature, the music radiates [E1M2O3T4I5O6N7].</t>
  </si>
  <si>
    <t>The musical piece is notable for its pitch range, spanning [R1A2N3G4E5] [oc0ta1ve2s3]. It is a feature that adds depth and complexity to the music, creating a unique listening experience. Additionally, [I1N2S3T4R5U6M7E8N9T0S1] play a crucial role in bringing the composition to life. Their specific timbres and textures contribute to the overall sonic landscape, adding richness and dimension to the piece. Together, the expansive pitch range and the skilled use of various instruments make this musical work a standout performance.</t>
  </si>
  <si>
    <t>['T1_2', 'I4_0', 'K1_1']</t>
  </si>
  <si>
    <t>The music being played is at a medium [te0mp1o2], and the melody track does not feature [I1N2S3T4R5U6M7E8N9T0]. However, the choice of [[K01E12Y23]3 k4ey5] in this music creates a captivating and memorable experience for the listeners.</t>
  </si>
  <si>
    <t>When it comes to creating music, the choice of instruments is crucial. Depending on the style and genre, different instruments may be required to achieve the desired sound and atmosphere. From the soaring melodies of a violin to the rhythmic beats of a drum kit, the selection of instruments can greatly impact the overall mood and emotion of a piece of music. Whether it's a solo performance or a full band arrangement, the use of instruments can add depth, texture, and complexity to a musical composition, making it a truly immersive and memorable experience for the listener. So, when crafting your next musical masterpiece, be sure to carefully consider the role that each instrument will play in bringing your vision to life.</t>
  </si>
  <si>
    <t>The compact pitch range of [R1A2N3G4E5] [oc0ta1ve2s3] results in a focused and impactful musical performance composed in the [[K01E12Y23]3 k4ey5]. With a length of [T1M213] seconds, the rhythm in this song is incredibly stimulating, while its arrangement intentionally omits the use of [I1N2S3T4R5U6M7E8N9T0S1]. Adding to its uniqueness, an unusual [ti0me1 s2ig3na4tu5re6 o7f 8[T91I02M13E24_35S46I57G68N79A80T91U02R13E24]3] is utilized, and the song is performed at a moderate speed. Overall, this music is characterized by [E1M2O3T4I5O6N7].</t>
  </si>
  <si>
    <t>The [[K01E12Y23]3 k4ey5] gives this music a special emotional quality, while the song plays for [T1M213] seconds with a very energetic beat. Additionally, an uncommon [ti0me1 s2ig3na4tu5re6] is utilized, adding a unique element to the composition. Overall, this song falls into the category of [G1E2N3R4E5] music.</t>
  </si>
  <si>
    <t>['P4_1', 'K1_1', 'TM1_1', 'R3_1', 'I1_1', 'TS1_o', 'T1_0', 'S4_1', 'B1_1']</t>
  </si>
  <si>
    <t>With a pitch range spanning [R1A2N3G4E5] [oc0ta1ve2s3], this music offers a diverse and dynamic listening experience in the [[K01E12Y23]3 k4ey5], providing a powerful and memorable sound. The song's playtime is [T1M213] seconds with an intense [te0mp1o2]. The use of [I1N2S3T4R5U6M7E8N9T0S1] is vital to the music, accompanied by a non-conventional [[T01I12M23E34_45S56I67G78N89A90T01U12R23E34]4 t5im6e 7si8gn9at0ur1e2]. Played at a brisk pace, this music falls squarely within the [G1E2N3R4E5] genre, consisting of [[N01U12M23_34B45A56R67S78]8 b9ar0s1].</t>
  </si>
  <si>
    <t>['P4_1', 'K1_1', 'TM1_1', 'R3_1', 'TS1_1', 'T1_1', 'B1_1']</t>
  </si>
  <si>
    <t>This music has a pitch range of [R1A2N3G4E5] [oc0ta1ve2s3] and is in the [ke0y1] of [K1E2Y3], resulting in a captivating and memorable experience. The song has a runtime of [T1M213] seconds and is set to a very rapid [te0mp1o2], while being in [[T01I12M23E34_45S56I67G78N89A90T01U12R23E34]4 t5im6e 7si8gn9at0ur1e2]. Despite the fast pace, the song moves at a gentle pace and consists of [[N01U12M23_34B45A56R67S78]8 b9ar0s1].</t>
  </si>
  <si>
    <t>['T1_1', 'TM1_1', 'R3_1', 'TS1_1']</t>
  </si>
  <si>
    <t>The music in this song has an interesting combination of different [te0mp1o2]s. At one point, it is played at a leisurely pace, while at another point, the [te0mp1o2] becomes very rapid. The song has a [ti0me1 s2ig3na4tu5re6 o7f 8[T91I02M13E24_35S46I57G68N79A80T91U02R13E24]3] and lasts for [T1M213] seconds. Despite the varying [te0mp1o2]s, the music flows seamlessly, creating a captivating listening experience.</t>
  </si>
  <si>
    <t>The music that you are listening to has been composed in the [[K01E12Y23]3 k4ey5]. This [ke0y1] has a unique set of notes and tonality that give the music a particular character. Along with the [ke0y1], the music also conveys a specific emotion, which adds to the overall mood of the piece. The composer has skillfully crafted the music to create an emotional response in the listener. Additionally, the deliberate exclusion of [I1N2S3T4R5U6M7E8N9T0S1] in this song has created a distinctive sound and texture that sets it apart from other pieces in the same genre. Overall, the combination of the [ke0y1], emotion, and instrumentation choices has resulted in a unique and powerful musical experience.</t>
  </si>
  <si>
    <t>The musical performance employs [I1N2S3T4R5U6M7E8N9T0S1] and the song has a playtime of [T1M213] seconds.</t>
  </si>
  <si>
    <t>The musical piece is characterized by a pitch range that spans [R1A2N3G4E5] [oc0ta1ve2s3], and its overall mood is [E1M2O3T4I5O6N7]. The range of pitches used in the composition creates a unique sonic landscape, with the notes creating a sense of depth and complexity. Meanwhile, the emotional quality of the music evokes a particular feeling or sentiment, such as sadness, joy, or excitement. Together, these elements combine to create a powerful and immersive musical experience that resonates with the listener on both a cognitive and emotional level.</t>
  </si>
  <si>
    <t>['K1_1', 'TM1_1', 'R3_0', 'T1_2', 'S4_1', 'B1_1']</t>
  </si>
  <si>
    <t>The [G1E2N3R4E5] song that plays for [T1M213] seconds has a special emotional quality due to the [[K01E12Y23]3 k4ey5] it's in. With a meditative beat and moderate speed, the song follows the conventions of its genre and is divided into [[N01U12M23_34B45A56R67S78]8 b9ar0s1].</t>
  </si>
  <si>
    <t>The song's running time is [T1M213] seconds, and it is given its sound through [I1N2S3T4R5U6M7E8N9T0S1]. These instruments, whether played live or electronically produced, contribute to the overall sound of the music. The choice of instruments used can greatly impact the tone and feel of the song, as well as its emotional impact on the listener. A skilled musician or producer will carefully select the instruments to be used in a composition, ensuring that they blend well together and create the desired effect. Ultimately, the combination of running time and instrumentation can make or break a song's success.</t>
  </si>
  <si>
    <t>['TM1_1', 'R3_2', 'TS1_o', 'T1_0', 'S4_1', 'B1_1']</t>
  </si>
  <si>
    <t>The song is [T1M213] seconds in length and has a moderate beat with a non-ordinary [ti0me1 s2ig3na4tu5re6 o7f 8[T91I02M13E24_35S46I57G68N79A80T91U02R13E24]3]. It features a brisk [te0mp1o2] and evokes the classic [G1E2N3R4E5] sound. In total, you can count [[N01U12M23_34B45A56R67S78]8 b9ar0s1] in this song.</t>
  </si>
  <si>
    <t>['P4_1', 'K1_1', 'R3_2', 'S4_0']</t>
  </si>
  <si>
    <t>The musical piece employs a specific pitch range of [R1A2N3G4E5] [oc0ta1ve2s3] to create a cohesive and unified sound. In addition, the use of [[K01E12Y23]3 k4ey5] contributes to the distinct atmosphere of the music. The rhythm of the song is also noteworthy, as it is neither too fast nor too slow. Despite being classified as [G1E2N3R4E5], this music is atypical and does not represent the typical sound associated with this genre.</t>
  </si>
  <si>
    <t>The music's limited pitch range of [R1A2N3G4E5] [oc0ta1ve2s3] allows for a greater emphasis on the nuances of tone and phrasing, while the [[K01E12Y23]3 k4ey5] gives this music a special emotional quality. The song, which runs for [T1M213] seconds, showcases the subtle variations in tone and expression that are possible within the constraints of the limited pitch range, creating a powerful emotional impact through its attention to detail.</t>
  </si>
  <si>
    <t>The music that is being referred to in this context is composed in the [[K01E12Y23]3 k4ey5] and has a running time of [T1M213] seconds. Interestingly, [I1N2S3T4R5U6M7E8N9T0S1] are notably absent in this particular song.</t>
  </si>
  <si>
    <t>The use of the [[T01I12M23E34_45S56I67G78N89A90T01U12R23E34]4 t5im6e 7si8gn9at0ur1e2] in this music played at a balanced pace, coupled with the addition of the [[K01E12Y23]3 k4ey5], adds a unique flavor to the overall sound.</t>
  </si>
  <si>
    <t>This music's pitch range is within [R1A2N3G4E5] [oc0ta1ve2s3], and its use of the [[K01E12Y23]3 k4ey5] creates a rich and dynamic sonic palette. With a running time of [T1M213] seconds, the song's rhythm is very tranquil, opting not to incorporate [I1N2S3T4R5U6M7E8N9T0S1]. It follows a [T1I2M3E4_5S6I7G8N9A0T1U2R3E4] meter and has a fast [te0mp1o2], expressing [E1M2O3T4I5O6N7].</t>
  </si>
  <si>
    <t>This music offers a unique and memorable listening experience with a pitch range of [R1A2N3G4E5] [oc0ta1ve2s3]. Its use of [[K01E12Y23]3 k4ey5] conveys a unique and resonant sound that evokes a [E1M2O3T4I5O6N7] feeling. Despite being a [T1M213]-second song of moderate speed, it maintains a consistent and moderate beat, and you won't find any [I1N2S3T4R5U6M7E8N9T0S1] in the arrangement. Additionally, this song employs a non-standard [ti0me1 s2ig3na4tu5re6 o7f 8[T91I02M13E24_35S46I57G68N79A80T91U02R13E24]3]. Overall, this music showcases a distinct and unconventional style that will captivate listeners with its blend of musical elements.</t>
  </si>
  <si>
    <t>The captivating and memorable experience of this music is a result of its choice of [[K01E12Y23]3 k4ey5]. Additionally, the beat in the song is very soothing. The use of [I1N2S3T4R5U6M7E8N9T0S1] is also vital to the overall composition, contributing to the unique sound and feel of the music. Together, these elements combine to create a truly immersive musical experience that is sure to delight listeners.</t>
  </si>
  <si>
    <t>The song offers a unique and memorable listening experience with its pitch range of [R1A2N3G4E5] [oc0ta1ve2s3]. It features a slow rhythm and lasts for [T1M213] seconds. Furthermore, this track is devoid of [I1N2S3T4R5U6M7E8N9T0S1], which contributes to its distinctive character.</t>
  </si>
  <si>
    <t>The musical piece showcases a pitch range within [R1A2N3G4E5] [oc0ta1ve2s3], while its choice of [[K01E12Y23]3 k4ey5] results in a captivating and memorable experience. This [T1M213]-second song exhibits a harmonious rhythm and is enriched by the inclusion of [I1N2S3T4R5U6M7E8N9T0S1]. The meter of the music is [T1I2M3E4_5S6I7G8N9A0T1U2R3E4], and its beat is balanced, embodying the characteristics of the [G1E2N3R4E5] style.</t>
  </si>
  <si>
    <t>['P4_1', 'TM1_1', 'R3_2', 'TS1_1', 'I1_1', 'S4_1']</t>
  </si>
  <si>
    <t>This music offers a diverse and dynamic listening experience with a pitch range spanning [R1A2N3G4E5] [oc0ta1ve2s3]. The duration of the track is [T1M213] seconds, and the [te0mp1o2] of the song is just right. [T1I2M3E4_5S6I7G8N9A0T1U2R3E4] is the [ti0me1 s2ig3na4tu5re6] of the music, and the musical performance employs [I1N2S3T4R5U6M7E8N9T0S1]. This song falls into the category of [G1E2N3R4E5] music.</t>
  </si>
  <si>
    <t>['P4_1', 'K1_1', 'TM1_1', 'R3_0', 'I1_0', 'TS1_o', 'S4_0', 'S2_1']</t>
  </si>
  <si>
    <t>The music in question has a pitch range of [R1A2N3G4E5] [oc0ta1ve2s3] and is composed in the captivating and memorable [ke0y1] of [K1E2Y3]. The song itself plays for [T1M213] seconds, and its rhythm is both relaxing and tranquil. Interestingly, this composition does not employ the use of [I1N2S3T4R5U6M7E8N9T0S1] and instead utilizes a non-standard [ti0me1 s2ig3na4tu5re6 o7f 8[T91I02M13E24_35S46I57G68N79A80T91U02R13E24]3]. Although the song is not a quintessential example of [G1E2N3R4E5] style, it is undoubtedly influenced by [A1R2T3I4S5T6].</t>
  </si>
  <si>
    <t>['K1_1', 'TM1_1', 'R3_1', 'TS1_o', 'I1_1', 'EM1_1', 'B1_1']</t>
  </si>
  <si>
    <t>The music is composed in the [[K01E12Y23]3 k4ey5] and comprises [[N01U12M23_34B45A56R67S78]8 b9ar0s1]. It has a length of [T1M213] seconds and a very rapid [te0mp1o2]. The song's [ti0me1 s2ig3na4tu5re6] is atypical, featuring [T1I2M3E4_5S6I7G8N9A0T1U2R3E4]. [I1N2S3T4R5U6M7E8N9T0S1] play an important role in the music, defining its emotional quality as [E1M2O3T4I5O6N7].</t>
  </si>
  <si>
    <t>The use of the [[K01E12Y23]3 k4ey5] in this music creates a rich and dynamic sonic palette that enhances the overall listening experience. Additionally, the song has a duration of [T1M213] seconds, allowing for a full exploration of the various musical elements present within the composition. Together, these elements contribute to a fully realized musical piece that is both engaging and immersive.</t>
  </si>
  <si>
    <t>The use of a specific pitch range of [R1A2N3G4E5] [oc0ta1ve2s3] creates a cohesive and unified sound throughout the musical piece, while the choice of [[K01E12Y23]3 k4ey5] results in a captivating and memorable experience. With a duration of [T1M213] seconds, the song maintains a [te0mp1o2] that is neither too fast nor too slow. The inclusion of [I1N2S3T4R5U6M7E8N9T0S1] adds depth and richness to the composition. Additionally, the song features a unique [ti0me1 s2ig3na4tu5re6] [T1I2M3E4_5S6I7G8N9A0T1U2R3E4], not commonly found, which further distinguishes it. Played at a low [te0mp1o2], this music evokes [E1M2O3T4I5O6N7] in nature.</t>
  </si>
  <si>
    <t>The music is composed of [[N01U12M23_34B45A56R67S78]8 b9ar0s1] and employs the [[T01I12M23E34_45S56I67G78N89A90T01U12R23E34]4 t5im6e 7si8gn9at0ur1e2]. This means that each bar contains a specific number of beats or rhythmic units, as dictated by the [ti0me1 s2ig3na4tu5re6]. The [ti0me1 s2ig3na4tu5re6] helps to establish the overall rhythm and structure of the music, providing a framework for the performers and listeners to follow. By understanding the [ti0me1 s2ig3na4tu5re6] and the number of bars in the music, musicians can accurately interpret and perform the piece with the intended rhythm and pacing.</t>
  </si>
  <si>
    <t>The music that should be created is a song that lasts for a certain amount of time, specifically TM1 seconds. The song should feature the use of certain instruments to create the desired sound.</t>
  </si>
  <si>
    <t>The song has a moderate [te0mp1o2] and its composition does not involve the use of instruments.</t>
  </si>
  <si>
    <t>['TM1_1', 'R3_2', 'TS1_1', 'I1_1', 'EM1_1', 'B1_1']</t>
  </si>
  <si>
    <t>This song is characterized by a moderate [te0mp1o2] and is brought to life through the use of various instruments. It is [T1M213] seconds long and is comprised of [[N01U12M23_34B45A56R67S78]8 b9ar0s1]. The music follows a [[T01I12M23E34_45S56I67G78N89A90T01U12R23E34]4 t5im6e 7si8gn9at0ur1e2], contributing to its distinct sound. The emotional quality of the music is also notable and adds to its overall impact.</t>
  </si>
  <si>
    <t>The music's limited pitch range, typically spanning [R1A2N3G4E5] [oc0ta1ve2s3], provides a unique opportunity for musicians to focus more on the subtleties of tone and phrasing. With fewer notes to work with, performers must pay close attention to the specific nuances of each pitch and explore different ways of expressing themselves within the given range. This can result in a more thoughtful and deliberate approach to musical interpretation, with musicians often placing a greater emphasis on dynamics, articulation, and other expressive elements to fully convey the intended mood and emotion of the music.</t>
  </si>
  <si>
    <t>The musical piece showcases a pitch range within [R1A2N3G4E5] [oc0ta1ve2s3] and utilizes the [[K01E12Y23]3 k4ey5] to provide a powerful and memorable sound. Clocking in at [T1M213] seconds, this song captivates with its heavy beat. The composition foregoes the use of [I1N2S3T4R5U6M7E8N9T0S1], and its atypical [[T01I12M23E34_45S56I67G78N89A90T01U12R23E34]4 t5im6e 7si8gn9at0ur1e2] adds an intriguing touch. With a moderate pace, the music conveys [E1M2O3T4I5O6N7] and creates a captivating experience.</t>
  </si>
  <si>
    <t>['K1_1', 'R3_2', 'TS1_1', 'I1_1', 'T1_2', 'EM1_1']</t>
  </si>
  <si>
    <t>The use of [[K01E12Y23]3 k4ey5] in this music creates a rich and dynamic sonic palette that is enhanced by the utilization of [I1N2S3T4R5U6M7E8N9T0S1] in the musical performance. The [te0mp1o2] of the song is moderate, making it enjoyable to listen to. The music is in [T1I2M3E4_5S6I7G8N9A0T1U2R3E4] and is of moderate speed. Through its sound, this music expresses [E1M2O3T4I5O6N7], effectively conveying its intended message to the listener.</t>
  </si>
  <si>
    <t>The music that I am describing is filled with [E1M2O3T4I5O6N7], and it radiates this feeling through every note. What makes this music even more unique is its use of the [[K01E12Y23]3 k4ey5], which conveys a resonant and distinct sound that adds to the emotional impact. The song's structure is made up of [[N01U12M23_34B45A56R67S78]8 b9ar0s1], adding a sense of consistency and structure to the piece. Overall, this music creates a powerful and unforgettable experience for anyone who listens to it.</t>
  </si>
  <si>
    <t>['P4_1', 'TM1_1', 'R3_1', 'I1_1', 'T1_2', 'S4_1', 'B1_1']</t>
  </si>
  <si>
    <t>The pitch range of [R1A2N3G4E5] [oc0ta1ve2s3] adds a distinctive character to the music, emphasizing its emotional depth, while the running time of the song is [T1M213] seconds. This song showcases a very fast and lively rhythm, incorporating [I1N2S3T4R5U6M7E8N9T0S1], and maintaining a moderate [te0mp1o2] throughout. It serves as a perfect example of the [G1E2N3R4E5] sound, spanning [[N01U12M23_34B45A56R67S78]8 b9ar0s1].</t>
  </si>
  <si>
    <t>['P4_1', 'TM1_1', 'R3_0', 'I1_0', 'EM1_1', 'B1_1']</t>
  </si>
  <si>
    <t>The pitch range of [R1A2N3G4E5] [oc0ta1ve2s3] contributes to the distinctive character of the music and emphasizes its emotional depth, while the beat in this song is very lulling. This song has a runtime of [T1M213] seconds and does not feature [I1N2S3T4R5U6M7E8N9T0S1]. Throughout the song's [[N01U12M23_34B45A56R67S78]8 b9ar0s1], the music expresses [E1M2O3T4I5O6N7].</t>
  </si>
  <si>
    <t>['P4_1', 'K1_1', 'TM1_1', 'R3_2', 'TS1_1', 'R1_1', 'T1_0', 'S4_0']</t>
  </si>
  <si>
    <t>This music offers a unique and memorable listening experience with its pitch range of [R1A2N3G4E5] [oc0ta1ve2s3]. The [[K01E12Y23]3 k4ey5] adds a distinctive flavor to the song, which has a moderate [te0mp1o2] and a duration of [T1M213] seconds. It uses a [[T01I12M23E34_45S56I67G78N89A90T01U12R23E34]4 t5im6e 7si8gn9at0ur1e2] and has a speedy [te0mp1o2], making it perfect for getting people on the dance floor. This song does not conform to the usual standards of [G1E2N3R4E5] genre, providing a refreshing and exciting departure from the norm.</t>
  </si>
  <si>
    <t>['T1_2', 'R3_2', 'TS1_o']</t>
  </si>
  <si>
    <t>The pace of the song is moderate, and its rhythm falls somewhere between not too fast and not too slow. Additionally, this song has an out-of-the-ordinary [ti0me1 s2ig3na4tu5re6].</t>
  </si>
  <si>
    <t>The song, with its incredibly powerful rhythm, is performed quickly and does not embody the typical features of [G1E2N3R4E5] style music.</t>
  </si>
  <si>
    <t>The [T1M213]-second song is a powerful expression of [E1M2O3T4I5O6N7], with [I1N2S3T4R5U6M7E8N9T0S1] playing a significant role in conveying its message. Through the interplay of melody, harmony, and rhythm, the music evokes a range of emotions and captures the essence of the composer's intent. Whether through the piercing cry of a violin or the thunderous roar of a drum, each instrument contributes to the overall effect, adding depth and texture to the musical landscape. As the song unfolds, it takes the listener on a journey of the heart and soul, inviting them to experience the power and beauty of music in all its glory.</t>
  </si>
  <si>
    <t>['TM1_1', 'R3_0', 'I1_1', 'EM1_1', 'B1_1']</t>
  </si>
  <si>
    <t>This laid-back song has a duration of [T1M213] seconds and consists of [[N01U12M23_34B45A56R67S78]8 b9ar0s1]. The use of [I1N2S3T4R5U6M7E8N9T0S1] is vital to the music, which radiates [E1M2O3T4I5O6N7].</t>
  </si>
  <si>
    <t>['P4_1', 'K1_1', 'TM1_1', 'R3_2', 'I1_1', 'B1_1']</t>
  </si>
  <si>
    <t>The [R1A2N3G4E5]-[oc0ta1ve2] pitch range of this musical performance results in a focused and impactful sound, complemented by the use of the [[K01E12Y23]3 k4ey5] to create a rich and dynamic sonic palette. The song, which lasts [T1M213] seconds, features a balanced rhythm that is further enhanced by the use of [I1N2S3T4R5U6M7E8N9T0S1]. In total, the song comprises [[N01U12M23_34B45A56R67S78]8 b9ar0s1], which contribute to its overall structure and composition.</t>
  </si>
  <si>
    <t>['P4_1', 'R3_0', 'TS1_o', 'T1_0', 'EM1_1', 'B1_1']</t>
  </si>
  <si>
    <t>The song's pitch range is within [R1A2N3G4E5] [oc0ta1ve2s3], and its beat is very gentle and calming. Additionally, the [ti0me1 s2ig3na4tu5re6] of this song is not typical, characterized by [T1I2M3E4_5S6I7G8N9A0T1U2R3E4]. Despite its high-[te0mp1o2], the music projects [E1M2O3T4I5O6N7] and covers [[N01U12M23_34B45A56R67S78]8 b9ar0s1].</t>
  </si>
  <si>
    <t>The song has a playtime of [T1M213] seconds and the [I1N2S3T4R5U6M7E8N9T0S1] add to the musical composition. Together, they create a cohesive and engaging piece of music that captures the listener's attention and evokes a range of emotions. The length of the song allows for a full exploration of its musical themes, while the combination of instruments brings depth and complexity to the overall sound. Whether listened to in isolation or as part of a larger body of work, this song stands as a testament to the power of music to move and inspire us.</t>
  </si>
  <si>
    <t>The use of a specific pitch range of [R1A2N3G4E5] [oc0ta1ve2s3] creates a cohesive and unified sound throughout the musical piece, while the [[K01E12Y23]3 k4ey5] gives this music a special emotional quality. This [T1M213]-second song possesses a very calming and soothing beat, and its meter, [T1I2M3E4_5S6I7G8N9A0T1U2R3E4], contributes to its overall musical structure. It distinguishes itself by the absence of [I1N2S3T4R5U6M7E8N9T0S1], and it is not evocative of the classic [G1E2N3R4E5] sound.</t>
  </si>
  <si>
    <t>['P4_1', 'TM1_1', 'TS1_o', 'T1_1', 'B1_1']</t>
  </si>
  <si>
    <t>The musical piece I am describing showcases a pitch range within [R1A2N3G4E5] [oc0ta1ve2s3] and has a slow rhythm. It is [T1M213] seconds in length and is divided into [[N01U12M23_34B45A56R67S78]8 b9ar0s1]. Interestingly, the chosen [ti0me1 s2ig3na4tu5re6] for this song is not ordinary, adding to its unique character and sound.</t>
  </si>
  <si>
    <t>The use of a specific pitch range of [R1A2N3G4E5] [oc0ta1ve2s3] creates a cohesive and unified sound throughout the musical piece, while the [[K01E12Y23]3 k4ey5] contributes to a rich and dynamic sonic palette. With a runtime of [T1M213] seconds, the song maintains a steady and moderate rhythm, accompanied by a composition that excludes the use of [I1N2S3T4R5U6M7E8N9T0S1]. The [[T01I12M23E34_45S56I67G78N89A90T01U12R23E34]4 t5im6e 7si8gn9at0ur1e2] sets the framework for the music, which is played at a relaxed pace, emanating [E1M2O3T4I5O6N7].</t>
  </si>
  <si>
    <t>The music's pitch range of [R1A2N3G4E5] [oc0ta1ve2s3] provides an exceptional and unforgettable listening encounter. With this wide range of notes, the music creates a diverse and dynamic soundscape, allowing the listener to appreciate the nuances of the melody and harmonies. The music's pitch range also allows for the exploration of different emotional tones, creating a rich and varied musical experience. Overall, the music's pitch range plays a crucial role in making it a distinct and remarkable piece of art.</t>
  </si>
  <si>
    <t>['P4_1', 'K1_1', 'TM1_1', 'R3_2', 'I1_1', 'R1_1', 'S4_0', 'B1_1']</t>
  </si>
  <si>
    <t>The pitch range of [R1A2N3G4E5] [oc0ta1ve2s3] adds a distinctive character to the music, emphasizing its emotional depth, while the [[K01E12Y23]3 k4ey5] provides a powerful and memorable sound. With a runtime of [T1M213] seconds, the song maintains a moderate [te0mp1o2] that is further enhanced by the addition of [I1N2S3T4R5U6M7E8N9T0S1], enriching the overall musical composition. It's a danceable song that will make you want to move your feet, yet it defies the conventions of [G1E2N3R4E5] style, standing out with approximately [[N01U12M23_34B45A56R67S78]8 b9ar0s1] in its composition.</t>
  </si>
  <si>
    <t>The compact pitch range of [R1A2N3G4E5] [oc0ta1ve2s3] results in a focused and impactful musical performance with the use of the [[K01E12Y23]3 k4ey5] creating a distinct atmosphere. The tranquil and peaceful rhythm of this song, which has a length of [T1M213] seconds, is enhanced by the prominent role played by [I1N2S3T4R5U6M7E8N9T0S1]. The music features a [T1I2M3E4_5S6I7G8N9A0T1U2R3E4] meter and is played at a high [te0mp1o2], while also breaking away from the typical patterns of the [G1E2N3R4E5] genre.</t>
  </si>
  <si>
    <t>With a pitch range spanning [R1A2N3G4E5] [oc0ta1ve2s3], this music offers a diverse and dynamic listening experience, while its use of [[K01E12Y23]3 k4ey5] conveys a unique and resonant sound. The song, with a runtime of [T1M213] seconds, has a moderate [te0mp1o2] and includes [I1N2S3T4R5U6M7E8N9T0S1] for a complete musical arrangement. Its meter is [T1I2M3E4_5S6I7G8N9A0T1U2R3E4], and the song's pace is slow, allowing the music to evoke [E1M2O3T4I5O6N7]. Divided into [[N01U12M23_34B45A56R67S78]8 b9ar0s1], this song encapsulates a captivating musical journey.</t>
  </si>
  <si>
    <t>The meter of the music is indicated by the [ti0me1 s2ig3na4tu5re6].</t>
  </si>
  <si>
    <t>Instruments are vital to the creation and performance of music. Whether it's a guitar, piano, drums, or any other type of instrument, they are essential tools that allow musicians to express themselves and bring their compositions to life. From the raw sound of the strings or [ke0y1]s to the complex rhythms and melodies that can be produced, instruments play a critical role in shaping the overall sound and feel of a piece of music. Without instruments, music as we know it would not exist, and the rich tapestry of musical genres and styles that we enjoy today would be greatly diminished.</t>
  </si>
  <si>
    <t>['TS1_1', 'B1_1', 'R3_0', 'I1_1']</t>
  </si>
  <si>
    <t>The song, with a [ti0me1 s2ig3na4tu5re6 o7f 8[T91I02M13E24_35S46I57G68N79A80T91U02R13E24]3] and comprising [[N01U12M23_34B45A56R67S78]8 b9ar0s1], possesses a very meditative beat, where the use of [I1N2S3T4R5U6M7E8N9T0S1] plays a vital role in shaping the music.</t>
  </si>
  <si>
    <t>In this song, [[N01U12M23_34B45A56R67S78]8 b9ar0s1] can be heard.</t>
  </si>
  <si>
    <t>['K1_1', 'R3_0', 'TS1_1', 'I4_1', 'T1_1', 'B1_1']</t>
  </si>
  <si>
    <t>This song is composed in the [[K01E12Y23]3 k4ey5] with a beat that is very lulling. The meter of the music is [T1I2M3E4_5S6I7G8N9A0T1U2R3E4] and prominently features the use of [I1N2S3T4R5U6M7E8N9T0] in the melody track. It is performed at a leisurely pace and is divided into [[N01U12M23_34B45A56R67S78]8 b9ar0s1].</t>
  </si>
  <si>
    <t>['P4_1', 'K1_1', 'TM1_1', 'R3_1', 'I1_1', 'TS1_o', 'R1_0', 'T1_1', 'S4_1', 'B1_1']</t>
  </si>
  <si>
    <t>The compact pitch range of [R1A2N3G4E5] [oc0ta1ve2s3] results in a focused and impactful musical performance, complemented by the music's use of [[K01E12Y23]3 k4ey5], which creates a rich and dynamic sonic palette. Clocking in at [T1M213] seconds in length, the song's forceful beat drives its energy, while the music is brought to life through the use of [I1N2S3T4R5U6M7E8N9T0S1]. With an atypical [[T01I12M23E34_45S56I67G78N89A90T01U12R23E34]4 t5im6e 7si8gn9at0ur1e2], the rhythm of this song is too slow for dancing, matching its slow pace. Defined by its [G1E2N3R4E5] influences, the song encompasses a total of [[N01U12M23_34B45A56R67S78]8 b9ar0s1], showcasing its unique style.</t>
  </si>
  <si>
    <t>This song plays for [T1M213] seconds and moves at a balanced rate.</t>
  </si>
  <si>
    <t>When it comes to creating music, it's important to include instruments. Instruments are an essential part of many different genres of music and can add depth and complexity to a piece. Whether it's a simple acoustic guitar or a full orchestra, the right instruments can really bring a song to life. Additionally, different instruments can be used to create different moods or emotions within a piece, giving the musician a wide range of options for expressing themselves. Overall, including instruments in music is crucial for creating a full and engaging listening experience.</t>
  </si>
  <si>
    <t>The music's limited pitch range of [R1A2N3G4E5] [oc0ta1ve2s3] allows for a greater emphasis on the nuances of tone and phrasing, while the [[K01E12Y23]3 k4ey5] provides a powerful and memorable sound in this song that runs for [T1M213] seconds. With a tranquil and peaceful rhythm, the use of [I1N2S3T4R5U6M7E8N9T0S1] is vital to the music, which is based on a [[T01I12M23E34_45S56I67G78N89A90T01U12R23E34]4 t5im6e 7si8gn9at0ur1e2]. The song moves gently within the [G1E2N3R4E5] genre, encompassing [[N01U12M23_34B45A56R67S78]8 b9ar0s1] in its composition.</t>
  </si>
  <si>
    <t>The pitch range of [R1A2N3G4E5] [oc0ta1ve2s3] adds a distinctive character to the music, emphasizing its emotional depth, while the [[K01E12Y23]3 k4ey5] gives this music a special emotional quality. This [T1M213]-second song with a very soft and smooth rhythm deliberately excludes [I1N2S3T4R5U6M7E8N9T0S1]. It also features a [ti0me1 s2ig3na4tu5re6 o7f 8[T91I02M13E24_35S46I57G68N79A80T91U02R13E24]3], which is not commonly used. Played at a medium [te0mp1o2], the music is imbued with [E1M2O3T4I5O6N7].</t>
  </si>
  <si>
    <t>['K1_1', 'T1_0', 'TS1_1']</t>
  </si>
  <si>
    <t>The music's choice of [[K01E12Y23]3 k4ey5] creates a captivating and memorable experience for the listener as it moves swiftly in [T1I2M3E4_5S6I7G8N9A0T1U2R3E4]. The combination of these elements enhances the overall impact of the music, making it an enjoyable and engaging piece to listen to. Whether it's the use of a [ma0jo1r2] or [mi0no1r2] [ke0y1], the [te0mp1o2], or the [ti0me1 s2ig3na4tu5re6], each aspect contributes to the overall mood and feel of the music, leaving a lasting impression on the audience.</t>
  </si>
  <si>
    <t>The song in question progresses over a total of [[N01U12M23_34B45A56R67S78]8 b9ar0s1] and has a duration of [T1M213] seconds. One noticeable characteristic of this piece is its very soft and smooth [te0mp1o2], which adds to its overall calming and soothing effect.</t>
  </si>
  <si>
    <t>This music features a [T1I2M3E4_5S6I7G8N9A0T1U2R3E4] meter and uses the [[K01E12Y23]3 k4ey5] to convey a unique and resonant sound. Interestingly, you won't hear any [I1N2S3T4R5U6M7E8N9T0S1] in this song.</t>
  </si>
  <si>
    <t>This song has opted not to incorporate instruments.</t>
  </si>
  <si>
    <t>This [T1M213]-second song is [E1M2O3T4I5O6N7] in nature and doesn't feature any [I1N2S3T4R5U6M7E8N9T0S1].</t>
  </si>
  <si>
    <t>The use of the [[K01E12Y23]3 k4ey5] in this music creates a distinct atmosphere, while the comfortably moderate rhythm of the song adds to its overall appeal. Together, these elements combine to create a unique and memorable listening experience that can be enjoyed by music lovers of all kinds. The [ke0y1] choice helps set the mood and tone of the music, while the steady rhythm keeps the listener engaged and invested in the song's unfolding narrative. Overall, this music showcases the power of careful attention to detail in both musical composition and performance, making it a standout example of its genre.</t>
  </si>
  <si>
    <t>The song is performed slowly.</t>
  </si>
  <si>
    <t>The song progresses through [[N01U12M23_34B45A56R67S78]8 b9ar0s1], with a playtime of [T1M213] seconds.</t>
  </si>
  <si>
    <t>With a pitch range spanning [R1A2N3G4E5] [oc0ta1ve2s3], this music offers a diverse and dynamic listening experience. Composed in the [[K01E12Y23]3 k4ey5], the song lasts [T1M213] seconds and features a heavy beat. It showcases [I1N2S3T4R5U6M7E8N9T0S1] and has a [ti0me1 s2ig3na4tu5re6 o7f 8[T91I02M13E24_35S46I57G68N79A80T91U02R13E24]3], while being played at a moderate speed. Characterized by [E1M2O3T4I5O6N7], the music comprises [[N01U12M23_34B45A56R67S78]8 b9ar0s1], resulting in a captivating musical composition.</t>
  </si>
  <si>
    <t>This piece of music has a [T1I2M3E4_5S6I7G8N9A0T1U2R3E4] meter, which creates a specific rhythmic feel. The [[K01E12Y23]3 k4ey5] further enhances the emotional quality of the music, contributing to its overall impact. Interestingly, this particular song is unique in that it does not feature any [I1N2S3T4R5U6M7E8N9T0S1], making it stand out from other pieces in the same genre. Despite the absence of instrumentation, the music remains engaging and evocative, showcasing the power of melody and rhythm to capture the listener's imagination.</t>
  </si>
  <si>
    <t>This song, with a length of [T1M213] seconds, expresses [E1M2O3T4I5O6N7] through its music.</t>
  </si>
  <si>
    <t>The use of a specific pitch range of [R1A2N3G4E5] [oc0ta1ve2s3] creates a cohesive and unified sound throughout the musical piece composed in the [[K01E12Y23]3 k4ey5]. Running for [T1M213] seconds, the track maintains a moderate and consistent rhythm, incorporating [I1N2S3T4R5U6M7E8N9T0S1] to enhance the composition. With [T1I2M3E4_5S6I7G8N9A0T1U2R3E4] as the [ti0me1 s2ig3na4tu5re6], the song exhibits a balanced beat, categorizing it as [G1E2N3R4E5] music.</t>
  </si>
  <si>
    <t>['K1_1', 'TM1_1', 'R3_1', 'TS1_o', 'I1_0', 'T1_2']</t>
  </si>
  <si>
    <t>The distinct atmosphere of this music is created by its use of [[K01E12Y23]3 k4ey5]. Despite the song's short playtime of [T1M213] seconds, its fast-paced [te0mp1o2] adds to the overall energetic feel. Furthermore, the [ti0me1 s2ig3na4tu5re6] of the song is out of the ordinary, with [T1I2M3E4_5S6I7G8N9A0T1U2R3E4], contributing to the unique and unpredictable nature of the music. Interestingly, the deliberate exclusion of certain instruments in this song adds to its distinctive quality, while the moderate [te0mp1o2] helps to balance out the overall sound.</t>
  </si>
  <si>
    <t>The use of the [[K01E12Y23]3 k4ey5] in this [G1E2N3R4E5]-influenced song creates a rich and dynamic sonic palette. The track, which is [T1M213] seconds long, features instrumentation that does not include [I1N2S3T4R5U6M7E8N9T0S1]. As you listen, you can count [[N01U12M23_34B45A56R67S78]8 b9ar0s1] in the song's structure, contributing to its overall style and flow.</t>
  </si>
  <si>
    <t>The compact pitch range of [R1A2N3G4E5] [oc0ta1ve2s3] not only enables a musician to showcase a focused and impactful musical performance but also contributes to the overall mood of a piece. Take, for instance, this song with its calming and soothing beat, which is further enhanced by the limited range of pitches used. By keeping the range narrow, the song creates a sense of intimacy and warmth that draws the listener in and helps to promote a feeling of relaxation and tranquility.</t>
  </si>
  <si>
    <t>This music's pitch range is within [R1A2N3G4E5] [oc0ta1ve2s3], and its choice of [[K01E12Y23]3 k4ey5] results in a captivating and memorable experience. It is a [T1M213]-second-long song with a highly intense rhythm. The [I1N2S3T4R5U6M7E8N9T0S1] add to the musical composition, which is in [T1I2M3E4_5S6I7G8N9A0T1U2R3E4] and played at a moderate speed. Filled with [E1M2O3T4I5O6N7], the song progresses over [[N01U12M23_34B45A56R67S78]8 b9ar0s1].</t>
  </si>
  <si>
    <t>This song has a very smooth and relaxing beat and has a playtime of [T1M213] seconds.</t>
  </si>
  <si>
    <t>This music exemplifies the [G1E2N3R4E5] style with a very mellow rhythm and a captivating and memorable experience resulting from its choice of [[K01E12Y23]3 k4ey5]. Its pitch range is within [R1A2N3G4E5] [oc0ta1ve2s3] and it has a length of [T1M213] seconds. The song is devoid of [I1N2S3T4R5U6M7E8N9T0S1] and its [ti0me1 s2ig3na4tu5re6] is not usual, moving slowly but still delivering a shining example of the genre.</t>
  </si>
  <si>
    <t>The [te0mp1o2] in this song is very laid-back, and the [ke0y1] adds a unique flavor to the music. The combination of a relaxed [te0mp1o2] and the distinct tonality of the [ke0y1] creates a distinct and memorable sound. This musical style is characterized by its smooth and mellow feel, which is enhanced by the choice of [ke0y1]. The use of this particular [ke0y1] adds depth and complexity to the melody, providing a rich and nuanced listening experience for the audience. Overall, the combination of the laid-back [te0mp1o2] and the unique [ke0y1] creates a truly distinctive and enjoyable musical experience.</t>
  </si>
  <si>
    <t>The music's limited pitch range of [R1A2N3G4E5] [oc0ta1ve2s3] allows for a greater emphasis on the nuances of tone and phrasing, while the [[K01E12Y23]3 k4ey5] adds a unique flavor to this music. The beat in this song is very tranquilizing, and its [T1M213]-second duration provides ample time for the listener to absorb its nuances. The musical performance employs [I1N2S3T4R5U6M7E8N9T0S1], and its unusual [[T01I12M23E34_45S56I67G78N89A90T01U12R23E34]4 t5im6e 7si8gn9at0ur1e2] contributes to its distinctive sound. Despite its quick pace, this music expresses [E1M2O3T4I5O6N7], and the listener is drawn into the artist's interpretation of the piece through the skillful use of dynamic contrasts and nuanced phrasing.</t>
  </si>
  <si>
    <t>The music's use of the [[K01E12Y23]3 k4ey5] creates a rich and dynamic sonic palette, while consisting of [[N01U12M23_34B45A56R67S78]8 b9ar0s1].</t>
  </si>
  <si>
    <t>['P4_1', 'K1_1', 'TM1_1', 'R3_1', 'I1_0', 'TS1_o', 'S4_1', 'B1_1']</t>
  </si>
  <si>
    <t>The musical piece showcases a pitch range within [R1A2N3G4E5] [oc0ta1ve2s3] and utilizes the [[K01E12Y23]3 k4ey5], creating a rich and dynamic sonic palette. With a running time of [T1M213] seconds, the song features a forceful beat and intentionally omits the use of [I1N2S3T4R5U6M7E8N9T0S1] in its arrangement. Its unusual [[T01I12M23E34_45S56I67G78N89A90T01U12R23E34]4 t5im6e 7si8gn9at0ur1e2] adds to its distinctive character. Unmistakably [G1E2N3R4E5] in style, this song consists of [[N01U12M23_34B45A56R67S78]8 b9ar0s1].</t>
  </si>
  <si>
    <t>This song offers a diverse and dynamic listening experience with a pitch range spanning [R1A2N3G4E5] [oc0ta1ve2s3]. It has a balanced rhythm and a [ti0me1 s2ig3na4tu5re6 o7f 8[T91I02M13E24_35S46I57G68N79A80T91U02R13E24]3]. Together, these elements create a unique musical experience that engages the listener's senses and emotions. The pitch range adds depth and variation to the sound, while the balanced rhythm keeps the music grounded and easy to follow. The [ti0me1 s2ig3na4tu5re6] provides a framework for the rhythm and helps to create a sense of structure and coherence throughout the song. Overall, this music is a rich and engaging blend of melody, rhythm, and structure that will captivate any listener.</t>
  </si>
  <si>
    <t>['P4_1', 'TM1_1', 'TS1_1', 'T1_1', 'S4_1', 'B1_1']</t>
  </si>
  <si>
    <t>The cohesive and unified sound throughout the musical piece is achieved by using a specific pitch range of [R1A2N3G4E5] [oc0ta1ve2s3]. The music, heavily influenced by [G1E2N3R4E5] style, moves slowly and has a [ti0me1 s2ig3na4tu5re6 o7f 8[T91I02M13E24_35S46I57G68N79A80T91U02R13E24]3]. Comprised of [[N01U12M23_34B45A56R67S78]8 b9ar0s1], this track has a duration of [T1M213] seconds.</t>
  </si>
  <si>
    <t>['P4_1', 'K1_1', 'R3_0', 'TS1_o', 'I1_0', 'S4_0']</t>
  </si>
  <si>
    <t>The use of a specific pitch range of [R1A2N3G4E5] [oc0ta1ve2s3] creates a cohesive and unified sound throughout the musical piece, while the music's use of [[K01E12Y23]3 k4ey5] creates a rich and dynamic sonic palette. Additionally, this song features a very smooth and relaxing beat, and it employs an uncommon [[T01I12M23E34_45S56I67G78N89A90T01U12R23E34]4 t5im6e 7si8gn9at0ur1e2]. It is worth noting that this song's composition does not involve the use of [I1N2S3T4R5U6M7E8N9T0S1] and it does not conform to the usual standards of the [G1E2N3R4E5] genre.</t>
  </si>
  <si>
    <t>The [[K01E12Y23]3 k4ey5] gives this music a special emotional quality that is further enhanced by the song's structure, which follows [[N01U12M23_34B45A56R67S78]8 b9ar0s1]. With a length of [T1M213] seconds, this track is a captivating piece that offers a unique listening experience.</t>
  </si>
  <si>
    <t>['P4_1', 'K1_1', 'EM1_1', 'R3_1']</t>
  </si>
  <si>
    <t>The music being described here has several unique qualities that contribute to its emotional impact. Its pitch range spans [R1A2N3G4E5] [oc0ta1ve2s3], which adds a distinctive character to the music and emphasizes its emotional depth. Additionally, the use of the [[K01E12Y23]3 k4ey5] creates a distinct atmosphere that further enhances the music's emotional impact. This music is filled with [E1M2O3T4I5O6N7], which is expressed through a very fast and lively rhythm that gives the song a dynamic and energetic feel. Overall, the combination of these elements makes for a powerful and captivating musical experience.</t>
  </si>
  <si>
    <t>['P4_1', 'K1_1', 'TM1_1', 'R3_0', 'I1_0', 'TS1_o', 'T1_0', 'S4_1', 'B1_1']</t>
  </si>
  <si>
    <t>This music offers a diverse and dynamic listening experience with a pitch range spanning [R1A2N3G4E5] [oc0ta1ve2s3]. The choice of [[K01E12Y23]3 k4ey5] results in a captivating and memorable experience, while the song's smooth and relaxing beat creates a pleasant atmosphere. Despite the absence of [I1N2S3T4R5U6M7E8N9T0S1], the unconventional [[T01I12M23E34_45S56I67G78N89A90T01U12R23E34]4 t5im6e 7si8gn9at0ur1e2] and fast-paced [te0mp1o2] make for an exciting composition. The song's [G1E2N3R4E5] influences define its style, and the [[N01U12M23_34B45A56R67S78]8 b9ar0s1] in total ensure a complete musical experience.</t>
  </si>
  <si>
    <t>The song played at a swift pace with a compact pitch range of [R1A2N3G4E5] [oc0ta1ve2s3], resulting in a focused and impactful musical performance. Additionally, the [ti0me1 s2ig3na4tu5re6] of this song is not typical, as it is [T1I2M3E4_5S6I7G8N9A0T1U2R3E4].</t>
  </si>
  <si>
    <t>The music in question utilizes the [[K01E12Y23]3 k4ey5], which contributes to a rich and dynamic sonic palette. Additionally, the [te0mp1o2] of the song is rapid, further adding to its energetic feel. The music itself is inherently [E1M2O3T4I5O6N7], evoking a particular emotional response from the listener. Furthermore, the [[T01I12M23E34_45S56I67G78N89A90T01U12R23E34]4 t5im6e 7si8gn9at0ur1e2] is utilized throughout the composition, adding a unique rhythmic complexity to the overall sound.</t>
  </si>
  <si>
    <t>The use of a specific pitch range of [R1A2N3G4E5] [oc0ta1ve2s3] and [[K01E12Y23]3 k4ey5] creates a cohesive and unified sound throughout the [T1M213]-second musical piece. The rhythm of the song is relaxed and moderate, with a slow-paced beat that adheres to the [[T01I12M23E34_45S56I67G78N89A90T01U12R23E34]4 t5im6e 7si8gn9at0ur1e2]. This track has opted not to incorporate [I1N2S3T4R5U6M7E8N9T0S1] but is characterized by [E1M2O3T4I5O6N7]. With a length of around [[N01U12M23_34B45A56R67S78]8 b9ar0s1], the music has a unique flavor that adds to its overall appeal.</t>
  </si>
  <si>
    <t>['I4_1', 'P4_1', 'K1_1', 'TS1_1']</t>
  </si>
  <si>
    <t>The [I1N2S3T4R5U6M7E8N9T0] is the primary instrument used for the melody track in this music which is composed in the [[K01E12Y23]3 k4ey5] and played in [T1I2M3E4_5S6I7G8N9A0T1U2R3E4]. Despite its limited pitch range of [R1A2N3G4E5] [oc0ta1ve2s3], this music offers a greater emphasis on the nuances of tone and phrasing.</t>
  </si>
  <si>
    <t>['K1_1', 'R3_1', 'TS1_1', 'T1_0', 'S4_0', 'B1_1']</t>
  </si>
  <si>
    <t>The choice of [[K01E12Y23]3 k4ey5] in this music creates a captivating and memorable experience, enhanced by its highly intense rhythm. The song employs the [[T01I12M23E34_45S56I67G78N89A90T01U12R23E34]4 t5im6e 7si8gn9at0ur1e2], contributing to its fast-paced rhythm. Although not firmly rooted in the traditions of the [G1E2N3R4E5] genre, this music progresses through [[N01U12M23_34B45A56R67S78]8 b9ar0s1], showcasing its unique style and composition.</t>
  </si>
  <si>
    <t>The [ti0me1 s2ig3na4tu5re6] of the music is indicated by [T1I2M3E4_5S6I7G8N9A0T1U2R3E4]. The length of the song is [T1M213] seconds, and [I1N2S3T4R5U6M7E8N9T0S1] are utilized in the musical performance.</t>
  </si>
  <si>
    <t>This [T1M213]-second song featuring [I1N2S3T4R5U6M7E8N9T0S1] offers a unique and memorable listening experience with its pitch range of [R1A2N3G4E5] [oc0ta1ve2s3] and [[N01U12M23_34B45A56R67S78]8 b9ar0s1] of music. Whether you're a music enthusiast or a casual listener, this composition is sure to leave a lasting impression with its distinctive sound and composition. So sit back, relax, and let the music take you on a journey of emotions and feelings.</t>
  </si>
  <si>
    <t>['TM1_1', 'T1_0', 'EM1_1', 'R3_2']</t>
  </si>
  <si>
    <t>This song plays for TM1 seconds and moves quickly with a moderate and enjoyable [te0mp1o2]. The music projects a certain emotion, although it is not specified which one.</t>
  </si>
  <si>
    <t>The pitch range of [R1A2N3G4E5] [oc0ta1ve2s3] in this music, combined with its choice of [[K01E12Y23]3 k4ey5], results in a captivating and unique listening experience that is sure to be memorable. The range of pitches used in the music creates a distinctive sound, while the choice of [ke0y1] adds an additional layer of interest and captivation for the listener. Together, these elements create a musical experience that stands out and lingers in the mind long after the music has ended.</t>
  </si>
  <si>
    <t>This music offers a diverse and dynamic listening experience, with a pitch range spanning [R1A2N3G4E5] [oc0ta1ve2s3]. The use of [I1N2S3T4R5U6M7E8N9T0S1] is vital to the music and the [[K01E12Y23]3 k4ey5] adds a unique flavor to the overall sound. Although the music follows a [T1I2M3E4_5S6I7G8N9A0T1U2R3E4] meter and has a runtime of [T1M213] seconds, it is quite sluggish in [te0mp1o2]. Despite its slower pace, the song has a very calming and soothing beat. However, it should be noted that this music is not reflective of the usual musical conventions of [G1E2N3R4E5] style.</t>
  </si>
  <si>
    <t>The musical piece is characterized by a pitch range spanning [R1A2N3G4E5] [oc0ta1ve2s3], and is set in [T1I2M3E4_5S6I7G8N9A0T1U2R3E4]. With its distinctive pitch range and rhythmic structure, the music is designed to captivate listeners and convey a particular mood or atmosphere. Whether performed live or recorded, this piece represents a significant contribution to the world of music, showcasing the skill and creativity of its composer and performers alike.</t>
  </si>
  <si>
    <t>['TM1_1', 'R3_1', 'I1_1', 'T1_0', 'B1_1']</t>
  </si>
  <si>
    <t>This track runs for [T1M213] seconds and features a very pronounced rhythm, with the vital use of [I1N2S3T4R5U6M7E8N9T0S1] throughout. It is performed at a rapid pace and is divided into [[N01U12M23_34B45A56R67S78]8 b9ar0s1].</t>
  </si>
  <si>
    <t>['P4_1', 'K1_1', 'TM1_1', 'R3_1', 'TS1_1', 'T1_1']</t>
  </si>
  <si>
    <t>The song, with a playtime of [T1M213] seconds, has a slow [te0mp1o2] and a very rapid [te0mp1o2], giving it a special emotional quality in [[K01E12Y23]3 k4ey5]. Its pitch range is within [R1A2N3G4E5] [oc0ta1ve2s3], and the [ti0me1 s2ig3na4tu5re6] of the music is [T1I2M3E4_5S6I7G8N9A0T1U2R3E4].</t>
  </si>
  <si>
    <t>The music has a limited pitch range of [R1A2N3G4E5] [oc0ta1ve2s3], which allows for a greater emphasis on the nuances of tone and phrasing. Additionally, the [[K01E12Y23]3 k4ey5] adds a unique flavor to this music. Despite its brevity, the song runs for [T1M213] seconds and features a calming rhythm. Interestingly, the song's arrangement has omitted the use of [I1N2S3T4R5U6M7E8N9T0S1], and its [ti0me1 s2ig3na4tu5re6] ([T1I2M3E4_5S6I7G8N9A0T1U2R3E4]) is not commonly used. With a rapid [te0mp1o2] and a sound heavily influenced by the [G1E2N3R4E5] genre, the song comprises [[N01U12M23_34B45A56R67S78]8 b9ar0s1].</t>
  </si>
  <si>
    <t>['P4_1', 'B1_1', 'R3_0', 'I1_1']</t>
  </si>
  <si>
    <t>The music in question features a pitch range of [R1A2N3G4E5] [oc0ta1ve2s3], which adds a distinctive character to the composition, emphasizing its emotional depth. With a total of [[N01U12M23_34B45A56R67S78]8 b9ar0s1], the song flows smoothly, and the rhythm is very easy on the ears. To fully realize the musical potential of the piece, [I1N2S3T4R5U6M7E8N9T0S1] should be included in the arrangement.</t>
  </si>
  <si>
    <t>In music, the use of a specific pitch range spanning across [R1A2N3G4E5] [oc0ta1ve2s3] can help create a cohesive and unified sound throughout a musical piece. By limiting the range of pitches used, composers can establish a particular mood or atmosphere and create a sense of coherence within the music. This technique is commonly employed in various genres of music, including classical, jazz, and popular music. Additionally, using a specific pitch range can also help to highlight particular instruments or voices, adding an extra layer of depth and texture to the composition.</t>
  </si>
  <si>
    <t>['T1_0', 'TM1_1', 'S4_1', 'TS1_1']</t>
  </si>
  <si>
    <t>This song has a brisk [te0mp1o2] and a playtime of [T1M213] seconds. Its sound is heavily influenced by the [G1E2N3R4E5] genre, with a [ti0me1 s2ig3na4tu5re6 o7f 8[T91I02M13E24_35S46I57G68N79A80T91U02R13E24]3].</t>
  </si>
  <si>
    <t>The musical piece I am describing showcases a pitch range that spans [R1A2N3G4E5] [oc0ta1ve2s3], and it spans approximately [[N01U12M23_34B45A56R67S78]8 b9ar0s1]. The music is enriched by the use of [I1N2S3T4R5U6M7E8N9T0S1], which adds depth and texture to the composition. Overall, the piece is a beautiful example of how different elements of music can come together to create a cohesive and enjoyable listening experience.</t>
  </si>
  <si>
    <t>This music offers a unique and memorable listening experience with its pitch range of [R1A2N3G4E5] [oc0ta1ve2s3] and resonant sound conveyed through the use of [[K01E12Y23]3 k4ey5]. It has a runtime of [T1M213] seconds and a slow, relaxing [te0mp1o2]. The music should feature [I1N2S3T4R5U6M7E8N9T0S1] and has a [ti0me1 s2ig3na4tu5re6 o7f 8[T91I02M13E24_35S46I57G68N79A80T91U02R13E24]3]. Despite the slow [te0mp1o2], this song is a shining example of the fast-paced [G1E2N3R4E5] style.</t>
  </si>
  <si>
    <t>This music offers a diverse and dynamic listening experience with a pitch range spanning [R1A2N3G4E5] [oc0ta1ve2s3]. The [[K01E12Y23]3 k4ey5] adds a unique flavor to the song, which has a length of [T1M213] seconds and a not-so-usual [[T01I12M23E34_45S56I67G78N89A90T01U12R23E34]4 t5im6e 7si8gn9at0ur1e2]. [I1N2S3T4R5U6M7E8N9T0S1] are not part of the instrumentation in this moderate-speed song that progresses through [[N01U12M23_34B45A56R67S78]8 b9ar0s1]. Overall, this music presents a distinctive and engaging sound with its wide pitch range and unusual [ti0me1 s2ig3na4tu5re6].</t>
  </si>
  <si>
    <t>This [T1M213]-second music piece offers a unique and memorable listening experience with its pitch range of [R1A2N3G4E5] [oc0ta1ve2s3] and captivating choice of [[K01E12Y23]3 k4ey5]. The song has a comfortable beat and follows a [T1I2M3E4_5S6I7G8N9A0T1U2R3E4] meter, while the absence of [I1N2S3T4R5U6M7E8N9T0S1] in the instrumentation adds to its distinctive quality. The music is characterized by its high-speed [te0mp1o2] and evokes a [E1M2O3T4I5O6N7] feeling, making it a truly unforgettable musical experience.</t>
  </si>
  <si>
    <t>The captivating and memorable experience of the song is achieved through a combination of factors. First, the song is played at a fast rate, which contributes to its energetic and lively feel. Additionally, the music's limited pitch range of [R1A2N3G4E5] [oc0ta1ve2s3] allows for a greater emphasis on the nuances of tone and phrasing, resulting in a more refined and polished sound. Finally, the music's choice of [[K01E12Y23]3 k4ey5] further enhances the overall experience, adding a distinct character and flavor. The song's duration of [T1M213] seconds allows enough time to fully appreciate and enjoy all of these elements.</t>
  </si>
  <si>
    <t>The captivating and memorable experience provided by this music can be attributed to its choice of [[K01E12Y23]3 k4ey5]. The music comprises [[N01U12M23_34B45A56R67S78]8 b9ar0s1] and has a duration of [T1M213] seconds, allowing listeners to fully immerse themselves in its sound.</t>
  </si>
  <si>
    <t>['K1_1', 'TM1_1', 'TS1_1', 'I1_0', 'T1_1', 'S4_1']</t>
  </si>
  <si>
    <t>This [G1E2N3R4E5] song is characterized by its powerful and memorable sound, which is provided by the [[K01E12Y23]3 k4ey5]. It has a slow [te0mp1o2] and is devoid of [I1N2S3T4R5U6M7E8N9T0S1]. The running time of the song is [T1M213] seconds, and the meter of the music is [T1I2M3E4_5S6I7G8N9A0T1U2R3E4]. Overall, this piece of music stands out for its unique combination of elements, including its distinct sound, [te0mp1o2], and instrumentation.</t>
  </si>
  <si>
    <t>The pitch range of [R1A2N3G4E5] [oc0ta1ve2s3] adds a distinctive character to the music, emphasizing its emotional depth, while its use of [[K01E12Y23]3 k4ey5] conveys a unique and resonant sound. This song has a runtime of [T1M213] seconds and moves at a slow rate with a moderate and enjoyable [te0mp1o2]. Deliberately excluding [I1N2S3T4R5U6M7E8N9T0S1], the music is marked with [[T01I12M23E34_45S56I67G78N89A90T01U12R23E34]4 t5im6e 7si8gn9at0ur1e2], projecting [E1M2O3T4I5O6N7].</t>
  </si>
  <si>
    <t>['P4_1', 'TM1_1', 'R3_1', 'T1_2', 'EM1_1', 'B1_1']</t>
  </si>
  <si>
    <t>In this musical piece, a specific pitch range of [R1A2N3G4E5] [oc0ta1ve2s3] is used to create a cohesive and unified sound that lasts for [T1M213] seconds. The [te0mp1o2] of the song is fast-paced, while the music itself progresses moderately through [[N01U12M23_34B45A56R67S78]8 b9ar0s1]. The overall emotion projected by the music is [E1M2O3T4I5O6N7], which is further enhanced by the use of this pitch range and the song's carefully crafted structure. By combining these elements, the resulting track creates a powerful and engaging listening experience for the audience.</t>
  </si>
  <si>
    <t>['TS1_1', 'K1_1', 'T1_0', 'I1_0']</t>
  </si>
  <si>
    <t>The music in question follows a [T1I2M3E4_5S6I7G8N9A0T1U2R3E4] meter and is played in the [[K01E12Y23]3 k4ey5], which gives it a distinct emotional quality. It moves at a fast pace, but despite this, the song has opted not to incorporate [I1N2S3T4R5U6M7E8N9T0S1], perhaps indicating a deliberate choice to create a particular sound or mood.</t>
  </si>
  <si>
    <t>['I4_1', 'T1_2', 'I1_0']</t>
  </si>
  <si>
    <t>The melody track of this song primarily relies on the use of [I1N2S3T4R5U6M7E8N9T0], while the [te0mp1o2] is moderate. However, you won't hear any [I1N2S3T4R5U6M7E8N9T0S1] in this song, as the focus remains on the primary instrument driving the melody.</t>
  </si>
  <si>
    <t>The music in question has several distinct characteristics that make it stand out. Its pitch range spans [R1A2N3G4E5] [oc0ta1ve2s3], which contributes to its emotional depth. Additionally, it is composed in [K1E2Y3], adding a unique flavor to the overall sound. At [T1M213] seconds long, the song is relatively brief but intense, thanks in part to its fast [te0mp1o2]. The musical performance features a variety of [I1N2S3T4R5U6M7E8N9T0S1], adding texture and complexity to the sound. The song's [ti0me1 s2ig3na4tu5re6] is atypical, further setting it apart from other examples of [G1E2N3R4E5] music. Despite this, it adheres to a traditional structure, consisting of [[N01U12M23_34B45A56R67S78]8 b9ar0s1]. Taken together, these elements make the song a classic representation of the genre, demonstrating its enduring appeal to listeners.</t>
  </si>
  <si>
    <t>The [G1E2N3R4E5] music has a distinctive character that is emphasized by the pitch range of [R1A2N3G4E5] [oc0ta1ve2s3], adding emotional depth to the sound. This music is a perfect example of the genre, and it employs the [[T01I12M23E34_45S56I67G78N89A90T01U12R23E34]4 t5im6e 7si8gn9at0ur1e2], contributing to its unique style and rhythm. The use of [[T01I12M23E34_45S56I67G78N89A90T01U12R23E34]4 t5im6e 7si8gn9at0ur1e2], along with the pitch range, creates a sound that is both recognizable and captivating for fans of the genre.</t>
  </si>
  <si>
    <t>['TM1_1', 'B1_1', 'R3_2', 'I1_0']</t>
  </si>
  <si>
    <t>This song is [T1M213] seconds long with a total of [[N01U12M23_34B45A56R67S78]8 b9ar0s1]. The rhythm of the song is moderate and consistent. Notably, [I1N2S3T4R5U6M7E8N9T0S1] are absent from the track.</t>
  </si>
  <si>
    <t>The pitch range of [R1A2N3G4E5] [oc0ta1ve2s3] adds a distinctive character to the music, emphasizing its emotional depth, which is composed in the [[K01E12Y23]3 k4ey5] and plays for [T1M213] seconds. With a relaxing [te0mp1o2], this song intentionally avoids incorporating [I1N2S3T4R5U6M7E8N9T0S1], while opting for a less common [[T01I12M23E34_45S56I67G78N89A90T01U12R23E34]4 t5im6e 7si8gn9at0ur1e2]. Despite its quick beat, the music evokes a [E1M2O3T4I5O6N7] feeling.</t>
  </si>
  <si>
    <t>The music in question possesses a variety of noteworthy features that contribute to its distinctive character. Firstly, the pitch range spans [R1A2N3G4E5] [oc0ta1ve2s3], adding depth and emotional intensity to the composition. Additionally, the use of the [[K01E12Y23]3 k4ey5] provides a unique and distinctive flavor. The strong beat of the music is another standout element, driving the rhythm forward and enhancing the overall impact of the piece. The musical performance is achieved through the use of [I1N2S3T4R5U6M7E8N9T0S1], which help to create a rich and varied sound. Furthermore, the song's [ti0me1 s2ig3na4tu5re6] is non-standard, providing an added layer of complexity to the composition. The music also deviates from the typical characteristics of [G1E2N3R4E5], showcasing a unique and unconventional style. Finally, the song is [[N01U12M23_34B45A56R67S78]8 b9ar0s1] in length, with a running time of [T1M213] seconds.</t>
  </si>
  <si>
    <t>['TM1_1', 'R3_2', 'TS1_o', 'I1_0', 'T1_2']</t>
  </si>
  <si>
    <t>This song plays for [T1M213] seconds at a moderate rate with a [te0mp1o2] that is just right. However, its [ti0me1 s2ig3na4tu5re6] is not conventional, and [I1N2S3T4R5U6M7E8N9T0S1] are notably absent from the piece. Despite these unconventional aspects, the song still manages to captivate its listeners.</t>
  </si>
  <si>
    <t>['P4_1', 'K1_1', 'TM1_1', 'R3_0', 'TS1_1', 'T1_1']</t>
  </si>
  <si>
    <t>This track, which is [T1M213] seconds in length, features music with a limited pitch range of [R1A2N3G4E5] [oc0ta1ve2s3], allowing for a greater emphasis on the nuances of tone and phrasing. The use of [[K01E12Y23]3 k4ey5] adds a unique flavor to the music, while the soothing beat and slow-paced [te0mp1o2] create a relaxing atmosphere. The music is written in [[T01I12M23E34_45S56I67G78N89A90T01U12R23E34]4 t5im6e 7si8gn9at0ur1e2], adding to its distinctive style and character. Overall, this song offers a beautiful blend of harmonious elements that create a calming and enjoyable listening experience.</t>
  </si>
  <si>
    <t>The musical piece that I would like to suggest showcases a pitch range within [R1A2N3G4E5] [oc0ta1ve2s3] and is played at a moderate pace. To bring out the full potential of the composition, I highly recommend including [I1N2S3T4R5U6M7E8N9T0S1] in the music. Their harmonious blend and unique timbre can create an exquisite listening experience that is both dynamic and captivating. With these elements in mind, the resulting musical arrangement is sure to delight and enthrall audiences with its melody, rhythm, and tonality.</t>
  </si>
  <si>
    <t>The musical piece is a unique composition that showcases a pitch range spanning [R1A2N3G4E5] [oc0ta1ve2s3]. The choice of [[K01E12Y23]3 k4ey5] gives this music a special emotional quality that is truly captivating. This is a song that lasts [T1M213] seconds, characterized by a tranquil and peaceful rhythm that soothes the soul. The [ti0me1 s2ig3na4tu5re6] of this song is unconventional, adding an element of surprise to the composition with its [[T01I12M23E34_45S56I67G78N89A90T01U12R23E34]4 t5im6e 7si8gn9at0ur1e2]. Interestingly, the song has opted not to incorporate [I1N2S3T4R5U6M7E8N9T0S1], which only further adds to its unconventional nature. It does not follow the usual patterns of the [G1E2N3R4E5] sound, making it a truly exceptional piece of music that stands out from the crowd.</t>
  </si>
  <si>
    <t>['P4_1', 'B1_1', 'R3_2', 'I1_0']</t>
  </si>
  <si>
    <t>The musical piece I am describing showcases a pitch range that spans [R1A2N3G4E5] [oc0ta1ve2s3] and follows a structure consisting of [[N01U12M23_34B45A56R67S78]8 b9ar0s1]. The rhythm of the song is moderate and consistent throughout, but it is devoid of any identifiable instruments. Despite the absence of instrumentation, this song manages to captivate listeners with its range of pitches and well-structured composition.</t>
  </si>
  <si>
    <t>"You can count [[N01U12M23_34B45A56R67S78]8 b9ar0s1] in this song." 
This simple statement indicates that the song being referred to has a specific number of bars. While the context surrounding the statement may be unclear, it suggests that the speaker is either discussing the technical aspects of the song or is simply curious about its structure. Depending on the genre and style of the music, the number of bars in a song can vary greatly and can have an impact on the overall feel and rhythm of the piece. By stating that there are [[N01U12M23_34B45A56R67S78]8 b9ar0s1] in the song, the speaker is giving a specific piece of information that could be useful for anyone analyzing or discussing the song in question.</t>
  </si>
  <si>
    <t>The meter of the music is indicated by its [ti0me1 s2ig3na4tu5re6]. The music has a limited pitch range of [R1A2N3G4E5] [oc0ta1ve2s3], which allows for a greater emphasis on the nuances of tone and phrasing. To perform the music as intended, it should feature [I1N2S3T4R5U6M7E8N9T0S1].</t>
  </si>
  <si>
    <t>['P4_1', 'K1_1', 'R1_1', 'R3_2', 'I1_0', 'T1_0', 'EM1_1']</t>
  </si>
  <si>
    <t>The music has a distinct character that is emphasized by its pitch range of [R1A2N3G4E5] [oc0ta1ve2s3], which adds emotional depth to the composition. In addition, the use of the [[K01E12Y23]3 k4ey5] provides a unique flavor to the music. The song's danceable beat is fast-paced, and the comfortable moderate rhythm makes it easy to move to. Interestingly, this song opts not to incorporate [I1N2S3T4R5U6M7E8N9T0S1], resulting in a unique sound that stands out. The music is imbued with [E1M2O3T4I5O6N7], adding to its appeal and making it a must-listen for fans of this genre.</t>
  </si>
  <si>
    <t>This music's limited pitch range of [R1A2N3G4E5] [oc0ta1ve2s3] allows for a greater emphasis on the nuances of tone and phrasing, resulting in a captivating and memorable experience in the [ke0y1] of [K1E2Y3]. The rhythm in this song is truly electrifying, despite the absence of [I1N2S3T4R5U6M7E8N9T0S1]. Its atypical [ti0me1 s2ig3na4tu5re6 o7f 8[T91I02M13E24_35S46I57G68N79A80T91U02R13E24]3] contributes to its quick movement, while the music's [E1M2O3T4I5O6N7] nature adds to its overall impact. Furthermore, the song's running time of [T1M213] seconds allows for a concentrated dose of this exhilarating and unique musical expression.</t>
  </si>
  <si>
    <t>In this musical piece, the use of a specific pitch range of [R1A2N3G4E5] [oc0ta1ve2s3] creates a cohesive and unified sound that runs throughout the entire composition. Adding to this unique sound is the [[K01E12Y23]3 k4ey5], which provides a distinct flavor to the music. The piece has a duration of [T1M213] seconds, and it follows a [T1I2M3E4_5S6I7G8N9A0T1U2R3E4] meter. Overall, these musical elements work together to produce a complete and captivating piece of music.</t>
  </si>
  <si>
    <t>With a pitch range spanning [R1A2N3G4E5] [oc0ta1ve2s3], this music offers a diverse and dynamic listening experience. The song has a moderate [te0mp1o2] and features [[N01U12M23_34B45A56R67S78]8 b9ar0s1] in its composition. Additionally, the song has a duration of [T1M213] seconds, providing listeners with an immersive musical journey that showcases the full range of the artist's talents. Whether you're a fan of soaring melodies or intricate harmonies, this song has something to offer every music lover, making it a must-listen for anyone looking to expand their musical horizons.</t>
  </si>
  <si>
    <t>The compact pitch range of [R1A2N3G4E5] [oc0ta1ve2s3] results in a focused and impactful musical performance, while the [[K01E12Y23]3 k4ey5] provides a powerful and memorable sound. Lasting [T1M213] seconds, this song carries a moderate beat and is enriched by [I1N2S3T4R5U6M7E8N9T0S1]. Its [ti0me1 s2ig3na4tu5re6] is not regular, but the music moves at a fast rate. Belonging to the [G1E2N3R4E5] genre, this song captures attention with its unique combination of elements.</t>
  </si>
  <si>
    <t>The use of a specific pitch range of [R1A2N3G4E5] [oc0ta1ve2s3] creates a cohesive and unified sound throughout the musical piece, which has a runtime of [T1M213] seconds. Additionally, this song's composition does not involve the use of [I1N2S3T4R5U6M7E8N9T0S1].</t>
  </si>
  <si>
    <t>['P4_1', 'K1_1', 'TM1_1', 'R3_0', 'I1_0', 'TS1_1', 'T1_2', 'S4_1', 'B1_1']</t>
  </si>
  <si>
    <t>The song, rooted in the conventions of [G1E2N3R4E5] music, features a [T1I2M3E4_5S6I7G8N9A0T1U2R3E4] meter and is played at a moderate rate. Its pitch range is within [R1A2N3G4E5] [oc0ta1ve2s3], and the [[K01E12Y23]3 k4ey5] gives this music a special emotional quality. With a playtime of [T1M213] seconds, the song captivates with its soothing beat. Interestingly, this composition is devoid of [I1N2S3T4R5U6M7E8N9T0S1], and you can count [[N01U12M23_34B45A56R67S78]8 b9ar0s1] in it.</t>
  </si>
  <si>
    <t>The song's pitch range is within [R1A2N3G4E5] [oc0ta1ve2s3] and its [[K01E12Y23]3 k4ey5] contributes to a special emotional quality. It plays for [T1M213] seconds with a slow [te0mp1o2] and utilizes an uncommon [[T01I12M23E34_45S56I67G78N89A90T01U12R23E34]4 t5im6e 7si8gn9at0ur1e2]. Despite the absence of [I1N2S3T4R5U6M7E8N9T0S1], the rhythm in this [G1E2N3R4E5] song is notably harmonious, making it a quintessential example of the genre's sound.</t>
  </si>
  <si>
    <t>['T1_2', 'TM1_1', 'R3_0', 'S4_1']</t>
  </si>
  <si>
    <t>This song is a classic example of the [G1E2N3R4E5] style, played at a moderate rate and lasting [T1M213] seconds. The beat in this song is very tranquilizing, providing a calming effect to the listener. Overall, this song embodies the [ke0y1] characteristics of its genre, showcasing a pleasing melody and rhythm that make it a standout piece in its style.</t>
  </si>
  <si>
    <t>['EM1_1', 'P4_1', 'B1_1', 'I1_0']</t>
  </si>
  <si>
    <t>This music evokes a strong [E1M2O3T4I5O6N7] feeling and offers a unique and memorable listening experience with its pitch range of [R1A2N3G4E5] [oc0ta1ve2s3]. The song spans around [[N01U12M23_34B45A56R67S78]8 b9ar0s1] and is notably absent of [I1N2S3T4R5U6M7E8N9T0S1].</t>
  </si>
  <si>
    <t>['TS1_o', 'S4_1', 'I1_0']</t>
  </si>
  <si>
    <t>The song's sound is steeped in the conventions of [G1E2N3R4E5] style, but its [ti0me1 s2ig3na4tu5re6] is atypical. Despite its adherence to the genre's traditional sound, you won't hear any [I1N2S3T4R5U6M7E8N9T0S1] in this song.</t>
  </si>
  <si>
    <t>['K1_1', 'TM1_1', 'TS1_o', 'I1_0', 'T1_0']</t>
  </si>
  <si>
    <t>This song's use of the [[K01E12Y23]3 k4ey5] creates a distinct atmosphere. Additionally, it has an atypical [ti0me1 s2ig3na4tu5re6 o7f 8[T91I02M13E24_35S46I57G68N79A80T91U02R13E24]3] and runs for [T1M213] seconds. The composition of the song is unique in that it does not involve the use of [I1N2S3T4R5U6M7E8N9T0S1], and it is performed quickly. All of these elements come together to create a one-of-a-kind musical experience.</t>
  </si>
  <si>
    <t>['R3_1', 'TS1_o', 'I1_1', 'T1_2', 'S4_1', 'B1_1']</t>
  </si>
  <si>
    <t>The unconventional [ti0me1 s2ig3na4tu5re6] featured in this song creates a very pronounced rhythm that moves at a balanced rate. To fully capture the essence of this shining example of the [G1E2N3R4E5] style, [I1N2S3T4R5U6M7E8N9T0S1] should be included in the music. With [[N01U12M23_34B45A56R67S78]8 b9ar0s1] throughout the song, the listener is taken on a journey that perfectly balances the unique [ti0me1 s2ig3na4tu5re6] with the overall sound of the music.</t>
  </si>
  <si>
    <t>['P4_1', 'K1_1', 'TM1_1', 'R3_1', 'TS1_1', 'I1_0', 'T1_2']</t>
  </si>
  <si>
    <t>The musical piece showcases a unique and resonant sound by utilizing the [[K01E12Y23]3 k4ey5] and demonstrating a pitch range within [R1A2N3G4E5] [oc0ta1ve2s3]. It has a moderate [te0mp1o2] and is based on a [[T01I12M23E34_45S56I67G78N89A90T01U12R23E34]4 t5im6e 7si8gn9at0ur1e2]. Despite not including [I1N2S3T4R5U6M7E8N9T0S1] in its instrumentation, the song still conveys an intense energy throughout its [T1M213] second runtime. Overall, this music presents a compelling mix of elements that make for a dynamic and memorable listening experience.</t>
  </si>
  <si>
    <t>['I4_1', 'P4_1', 'B1_1', 'I1_0']</t>
  </si>
  <si>
    <t>The primary sound heard in the melody track is [I1N2S3T4R5U6M7E8N9T0]. The music's limited pitch range of [R1A2N3G4E5] [oc0ta1ve2s3] allows for a greater emphasis on the nuances of tone and phrasing. This song's composition does not involve the use of [I1N2S3T4R5U6M7E8N9T0S1]. The music has a total of [[N01U12M23_34B45A56R67S78]8 b9ar0s1].</t>
  </si>
  <si>
    <t>['TM1_1', 'R3_2', 'T1_2', 'EM1_1', 'B1_1']</t>
  </si>
  <si>
    <t>The length of the track is [T1M213] seconds, and it is played at a moderate pace with a [te0mp1o2] that is both enjoyable and moderate. The music evokes a [E1M2O3T4I5O6N7] feeling as the song progresses through [[N01U12M23_34B45A56R67S78]8 b9ar0s1].</t>
  </si>
  <si>
    <t>The compact pitch range of [R1A2N3G4E5] [oc0ta1ve2s3] results in a focused and impactful musical performance, while the [[K01E12Y23]3 k4ey5] adds a unique flavor to this music. The duration of the song is [T1M213] seconds, and its beat is very forceful, contributing to its fast-paced nature. This composition does not involve the use of [I1N2S3T4R5U6M7E8N9T0S1], and the music is in [T1I2M3E4_5S6I7G8N9A0T1U2R3E4]. Overall, the song's beat, combined with its [E1M2O3T4I5O6N7] nature, creates an energetic and compelling musical experience.</t>
  </si>
  <si>
    <t>It's just the right [te0mp1o2] to get people dancing without overwhelming them with a frantic pace or boring them with a sluggish one. The balance of the beat makes it easy to move to and sets a fun and upbeat mood, perfect for a night out with friends or a solo dance party at home. Overall, the [te0mp1o2] of this song is ideal for creating a lively and enjoyable atmosphere.</t>
  </si>
  <si>
    <t>['P4_1', 'K1_1', 'TM1_1', 'R3_0', 'I1_0', 'TS1_1', 'T1_2', 'S4_0', 'B1_1']</t>
  </si>
  <si>
    <t>This captivating song has a limited pitch range of [R1A2N3G4E5] [oc0ta1ve2s3], which allows for a greater emphasis on the nuances of tone and phrasing. The music's choice of [[K01E12Y23]3 k4ey5] creates a memorable and captivating experience, complemented by a calming and soothing beat. This piece does not incorporate [I1N2S3T4R5U6M7E8N9T0S1] but is played with a [ti0me1 s2ig3na4tu5re6 o7f 8[T91I02M13E24_35S46I57G68N79A80T91U02R13E24]3] and a moderate [te0mp1o2]. The music deviates from the usual conventions of the [G1E2N3R4E5] style, covering [[N01U12M23_34B45A56R67S78]8 b9ar0s1] in its [T1M213] seconds of playtime.</t>
  </si>
  <si>
    <t>The pitch range of [R1A2N3G4E5] [oc0ta1ve2s3] adds a distinctive character to the music, emphasizing its emotional depth, while the [I1N2S3T4R5U6M7E8N9T0S1] further enhance the musical composition. The combination of these elements creates a unique sonic landscape that captures the essence of the music and evokes powerful emotions in the listener. Whether it is the soaring melodies of a violin or the thundering bass of a synthesizer, the interplay between pitch range and instrumentation plays a vital role in shaping the mood and atmosphere of a musical piece. By carefully selecting the right range and instruments, composers can create truly unforgettable music that resonates with their audience long after the final note has been played.</t>
  </si>
  <si>
    <t>['P4_1', 'TM1_1', 'I1_1', 'T1_1', 'S4_0', 'B1_1']</t>
  </si>
  <si>
    <t>This song, not a typical representation of the classic [G1E2N3R4E5] sound, is played at a leisurely pace and is divided into [[N01U12M23_34B45A56R67S78]8 b9ar0s1]. Its pitch range is within [R1A2N3G4E5] [oc0ta1ve2s3], and the song's running time is [T1M213] seconds. The [I1N2S3T4R5U6M7E8N9T0S1] add to the musical composition.</t>
  </si>
  <si>
    <t>['S2_0', 'K1_1']</t>
  </si>
  <si>
    <t>The song's style does not reflect [A1R2T3I4S5T6]'s typical musical trademarks, but it does create a distinct atmosphere through its use of the [[K01E12Y23]3 k4ey5].</t>
  </si>
  <si>
    <t>The melody flows effortlessly, creating a serene atmosphere that washes over the listener. The gentle instrumentation and soft vocals work together to enhance the calming effect of the music. Overall, the song provides a peaceful escape from the stresses of everyday life and encourages a sense of tranquility.</t>
  </si>
  <si>
    <t>The music in this song is unmistakably [G1E2N3R4E5] in style and its pitch range is within [R1A2N3G4E5] [oc0ta1ve2s3]. The [[K01E12Y23]3 k4ey5] provides a powerful and memorable sound, while the runtime of the song is [T1M213] seconds. The rhythm is dynamic and the instrumentation does not include [I1N2S3T4R5U6M7E8N9T0S1]. Additionally, this song's [ti0me1 s2ig3na4tu5re6] is atypical, marked by [T1I2M3E4_5S6I7G8N9A0T1U2R3E4], and it is played at a moderate-speed.</t>
  </si>
  <si>
    <t>The music in this song is characterized by its distinctive pitch range of [R1A2N3G4E5] [oc0ta1ve2s3], which adds to its emotional depth. The powerful and memorable sound of the [[K01E12Y23]3 k4ey5] further enhances its impact. With a runtime of [T1M213] seconds, the song maintains a moderate and consistent rhythm, while notable absences of [I1N2S3T4R5U6M7E8N9T0S1] create a unique atmosphere. The irregular [ti0me1 s2ig3na4tu5re6] [T1I2M3E4_5S6I7G8N9A0T1U2R3E4] adds to the song's gentle, moving quality, and contributes to its overall feeling of [E1M2O3T4I5O6N7].</t>
  </si>
  <si>
    <t>This music offers a unique and memorable listening experience with its pitch range of [R1A2N3G4E5] [oc0ta1ve2s3]. Its [[K01E12Y23]3 k4ey5] adds a special emotional quality to the composition. With a runtime of [T1M213] seconds, the song maintains a balanced rhythm throughout. The strategic use of [I1N2S3T4R5U6M7E8N9T0S1] is vital to the overall sound and feel of the music. It follows a [[T01I12M23E34_45S56I67G78N89A90T01U12R23E34]4 t5im6e 7si8gn9at0ur1e2], enhancing its musical structure. Moreover, the music's high-[te0mp1o2] nature creates an energetic atmosphere. Although it does not exhibit the defining characteristics of [G1E2N3R4E5] style, this composition stands out in its own distinctive way.</t>
  </si>
  <si>
    <t>This music is composed in the [[K01E12Y23]3 k4ey5] and has a pitch range within [R1A2N3G4E5] [oc0ta1ve2s3]. It plays for [T1M213] seconds and has a lively rhythm, but [I1N2S3T4R5U6M7E8N9T0S1] are not included in its instrumentation. The [ti0me1 s2ig3na4tu5re6] of the song is atypical, marked by [T1I2M3E4_5S6I7G8N9A0T1U2R3E4], and it is performed at a rapid pace. Furthermore, the song deviates from the typical sound of [G1E2N3R4E5].</t>
  </si>
  <si>
    <t>['P4_1', 'R3_2', 'S4_1']</t>
  </si>
  <si>
    <t>The compact pitch range of [R1A2N3G4E5] [oc0ta1ve2s3] provides a focused and impactful musical performance, complemented by a [te0mp1o2] that is neither too fast nor too slow. This song's style is characterized by its [G1E2N3R4E5] influences, which contribute to its overall sound and mood. Together, these elements create a cohesive musical experience that showcases the strengths of the performer and the song itself.</t>
  </si>
  <si>
    <t>To create a lively musical composition, it is important to incorporate instruments into the song, particularly when it moves at a rapid pace. The addition of instruments not only adds depth and complexity to the music but also helps to maintain the energy and momentum of the song. Therefore, when creating music that moves quickly, it is essential to consider the inclusion of instruments to enhance the overall sound and impact of the composition.</t>
  </si>
  <si>
    <t>The music's pitch range of [R1A2N3G4E5] [oc0ta1ve2s3] and choice of [[K01E12Y23]3 k4ey5] come together to create a unique and captivating listening experience. Coupled with a moderate beat, this song offers a memorable musical journey that engages the listener from start to finish. Whether you're a music aficionado or simply enjoy good music, this song's combination of pitch, [ke0y1], and rhythm is sure to leave a lasting impression.</t>
  </si>
  <si>
    <t>The music in this song is defined by a distinct emotional quality, emphasized by its pitch range of [R1A2N3G4E5] [oc0ta1ve2s3]. The choice of [[K01E12Y23]3 k4ey5] adds to the captivating and memorable experience of the piece. With a running time of [T1M213] seconds and a moderate [te0mp1o2], the song moves gently and creates a sense of tranquility. Despite being devoid of [I1N2S3T4R5U6M7E8N9T0S1], the music in this piece is still able to convey its emotional depth and beauty. Set in [T1I2M3E4_5S6I7G8N9A0T1U2R3E4], the music's gentle movement and emotional resonance make it a powerful work of art.</t>
  </si>
  <si>
    <t>['P4_1', 'R3_2', 'TS1_1', 'I1_1', 'T1_2', 'B1_1']</t>
  </si>
  <si>
    <t>The cohesive and unified sound of a musical piece is achieved through the use of a specific pitch range of [R1A2N3G4E5] [oc0ta1ve2s3]. The rhythm of the song remains moderate and consistent, with the music following a [[T01I12M23E34_45S56I67G78N89A90T01U12R23E34]4 t5im6e 7si8gn9at0ur1e2]. This sound is created through the use of [I1N2S3T4R5U6M7E8N9T0S1], which give the music its unique tone. The song's beat is carefully balanced, resulting in a harmonious blend of sound. The song itself comprises [[N01U12M23_34B45A56R67S78]8 b9ar0s1], providing a structured framework for the musical arrangement.</t>
  </si>
  <si>
    <t>['T1_1', 'S4_1', 'R3_2', 'TS1_o']</t>
  </si>
  <si>
    <t>The music is a quintessential example of the [G1E2N3R4E5] genre with a slow rhythm and a moderate [te0mp1o2]. However, the [ti0me1 s2ig3na4tu5re6] of this song is unconventional, adding a unique twist to the overall sound.</t>
  </si>
  <si>
    <t>The [ke0y1] used in this music adds a unique flavor that, combined with the powerful rhythm, radiates a strong sense of [E1M2O3T4I5O6N7]. Despite the unconventional [T1I2M3E4_5S6I7G8N9A0T1U2R3E4], this song stands out as a remarkable piece that showcases the artist's creativity and musical skills.</t>
  </si>
  <si>
    <t>This song plays for [T1M213] seconds and utilizes an uncommon [ti0me1 s2ig3na4tu5re6]. The [ti0me1 s2ig3na4tu5re6] adds an interesting element to the song, creating a unique and distinctive sound that sets it apart from other pieces of music. Despite its uncommon nature, the [ti0me1 s2ig3na4tu5re6] is executed flawlessly, contributing to the overall beauty and complexity of the song. Whether you're a music enthusiast or simply enjoy listening to good music, this song is sure to capture your attention and leave a lasting impression.</t>
  </si>
  <si>
    <t>['K1_1', 'R3_0', 'T1_2', 'EM1_1', 'B1_1']</t>
  </si>
  <si>
    <t>This music's use of [[K01E12Y23]3 k4ey5] creates a rich and dynamic sonic palette with a gentle and easy rhythm, balanced beat, and an emotional radiance. The song comprises approximately [[N01U12M23_34B45A56R67S78]8 b9ar0s1].</t>
  </si>
  <si>
    <t>['S2_0', 'B1_1', 'TM1_1']</t>
  </si>
  <si>
    <t>This song is not evocative of [A1R2T3I4S5T6]'s classic sound, despite having [[N01U12M23_34B45A56R67S78]8 b9ar0s1] in total and a running time of [T1M213] seconds.</t>
  </si>
  <si>
    <t>This song offers a unique and memorable listening experience with its pitch range of [R1A2N3G4E5] [oc0ta1ve2s3]. The rhythm is also just right, not too fast nor too slow. Interestingly, the composition does not involve the use of [I1N2S3T4R5U6M7E8N9T0S1]. Together, these elements create a distinctive and memorable musical piece that stands out for its pitch and rhythm, as well as its unconventional instrumentation.</t>
  </si>
  <si>
    <t>['P4_1', 'K1_1', 'R3_1', 'I1_1', 'T1_2']</t>
  </si>
  <si>
    <t>The musical piece utilizes a specific pitch range of [R1A2N3G4E5] [oc0ta1ve2s3], creating a cohesive and unified sound. This is complemented by the choice of [[K01E12Y23]3 k4ey5], which gives the music a special emotional quality. Multiple instruments are utilized in the musical performance, contributing to the dynamic nature of the piece. While the [te0mp1o2] of this song is fast-paced, it also features sections with a moderate [te0mp1o2], showcasing the versatility of the composition.</t>
  </si>
  <si>
    <t>['P4_1', 'K1_1', 'TM1_1', 'R3_1', 'I1_0', 'T1_2', 'S4_1']</t>
  </si>
  <si>
    <t>The musical piece showcases a pitch range within [R1A2N3G4E5] [oc0ta1ve2s3] and utilizes the [[K01E12Y23]3 k4ey5], creating a rich and dynamic sonic palette. With a length of [T1M213] seconds, the song exudes an energetic beat while intentionally excluding any [I1N2S3T4R5U6M7E8N9T0S1]. Its moderate [te0mp1o2] and representative sound make it an exemplar of the typical [G1E2N3R4E5] genre.</t>
  </si>
  <si>
    <t>There are [[N01U12M23_34B45A56R67S78]8 b9ar0s1] in total for this song. Each bar contains a specific number of beats and is separated by vertical lines on the sheet music. Bars are often grouped together in sections, which can be identified by double vertical lines. The number of bars in a song can vary depending on its length and structure. Some songs may have a simple verse-chorus structure, while others may have multiple sections or instrumental breaks. Regardless of the structure, counting bars is an important skill for musicians to develop in order to stay in sync with the rest of the band or ensemble.</t>
  </si>
  <si>
    <t>['R3_1', 'TS1_1', 'I1_1', 'EM1_1', 'B1_1']</t>
  </si>
  <si>
    <t>The [te0mp1o2] in this song is very fast-paced, and the music is based on a [[T01I12M23E34_45S56I67G78N89A90T01U12R23E34]4 t5im6e 7si8gn9at0ur1e2]. [I1N2S3T4R5U6M7E8N9T0S1] should be included in the music, creating a vibrant and dynamic sound. The music is defined by [E1M2O3T4I5O6N7], evoking a powerful and intense atmosphere. With a structure consisting of [[N01U12M23_34B45A56R67S78]8 b9ar0s1], the song carries its energetic momentum throughout.</t>
  </si>
  <si>
    <t>The pitch range of [R1A2N3G4E5] [oc0ta1ve2s3] adds a distinctive character to the music, emphasizing its emotional depth. This music's use of [[K01E12Y23]3 k4ey5] creates a rich and dynamic sonic palette. Additionally, the track is [T1M213] seconds in length and showcases a very dynamic rhythm. It does not feature [I1N2S3T4R5U6M7E8N9T0S1], but instead utilizes an unusual [ti0me1 s2ig3na4tu5re6 o7f 8[T91I02M13E24_35S46I57G68N79A80T91U02R13E24]3]. With a relaxed [te0mp1o2], the music is imbued with [E1M2O3T4I5O6N7] and progresses over [[N01U12M23_34B45A56R67S78]8 b9ar0s1].</t>
  </si>
  <si>
    <t>['P4_1', 'K1_1', 'S4_0', 'TS1_o']</t>
  </si>
  <si>
    <t>The use of a specific pitch range of [R1A2N3G4E5] [oc0ta1ve2s3] and [[K01E12Y23]3 k4ey5] creates a cohesive and unified sound throughout the musical piece, conveying a unique and resonant quality. However, despite these distinctive features, this music does not embody the essence of [G1E2N3R4E5] genre. Additionally, the song's [ti0me1 s2ig3na4tu5re6] is atypical, further setting it apart from traditional [G1E2N3R4E5] music.</t>
  </si>
  <si>
    <t>['T1_0', 'K1_1', 'I1_0']</t>
  </si>
  <si>
    <t>The song with its quick beat, combined with the captivating and memorable experience resulting from its choice of [[K01E12Y23]3 k4ey5], creates a unique musical piece. Interestingly, you won't find any [I1N2S3T4R5U6M7E8N9T0S1] in this song, yet its fast-paced rhythm and distinctive sound make it stand out from other tracks.</t>
  </si>
  <si>
    <t>['TS1_1', 'S4_0', 'I1_1']</t>
  </si>
  <si>
    <t>The music is based on a [[T01I12M23E34_45S56I67G78N89A90T01U12R23E34]4 t5im6e 7si8gn9at0ur1e2] and does not have the classic features of the [G1E2N3R4E5] sound, but the [I1N2S3T4R5U6M7E8N9T0S1] add to the musical composition.</t>
  </si>
  <si>
    <t>With a pitch range spanning [R1A2N3G4E5] [oc0ta1ve2s3], this music offers a diverse and dynamic listening experience. The [[K01E12Y23]3 k4ey5] gives this song a special emotional quality, while its runtime of [T1M213] seconds captivates listeners. Characterized by a mellow rhythm and the absence of [I1N2S3T4R5U6M7E8N9T0S1], this unmistakably [G1E2N3R4E5]-style song is played at a rapid pace, complemented by its [[T01I12M23E34_45S56I67G78N89A90T01U12R23E34]4 t5im6e 7si8gn9at0ur1e2].</t>
  </si>
  <si>
    <t>The song, which spans approximately [[N01U12M23_34B45A56R67S78]8 b9ar0s1], features a truly electrifying rhythm, and [I1N2S3T4R5U6M7E8N9T0S1] play an important role in the music.</t>
  </si>
  <si>
    <t>['P4_1', 'TS1_o', 'I1_1', 'T1_1', 'EM1_1']</t>
  </si>
  <si>
    <t>The music for this song features [I1N2S3T4R5U6M7E8N9T0S1] and has a gentle beat, while its [R1A2N3G4E5]-[oc0ta1ve2] pitch range adds a distinctive character that emphasizes its emotional depth. Additionally, the song employs an uncommon [T1I2M3E4_5S6I7G8N9A0T1U2R3E4]. Overall, the music is characterized by its [E1M2O3T4I5O6N7A8L9] nature.</t>
  </si>
  <si>
    <t>The use of a specific pitch range of [R1A2N3G4E5] [oc0ta1ve2s3] creates a cohesive and unified sound throughout the musical piece composed in the [[K01E12Y23]3 k4ey5], with a running time of [T1M213] seconds. The rhythm in this song is very easy on the ears, and the music is brought to life through the use of [I1N2S3T4R5U6M7E8N9T0S1]. Although the [ti0me1 s2ig3na4tu5re6] of this song is not conventional [T1I2M3E4_5S6I7G8N9A0T1U2R3E4], it is played at a high [te0mp1o2], making it a prime representation of the [G1E2N3R4E5] style.</t>
  </si>
  <si>
    <t>The compact pitch range of [R1A2N3G4E5] [oc0ta1ve2s3] can lead to a focused and impactful musical performance, allowing the music to effectively convey [E1M2O3T4I5O6N7]. By limiting the range of notes used, the music can concentrate its melodic and harmonic content, creating a sense of coherence and direction. This can heighten the emotional impact of the music, helping to express the intended feeling or mood. Whether the music is joyful, melancholic, or intense, a narrow pitch range can help to channel the emotions of the piece and connect with the listener on a deeper level.</t>
  </si>
  <si>
    <t>The use of a specific pitch range of [R1A2N3G4E5] [oc0ta1ve2s3] creates a cohesive and unified sound throughout the musical piece, and [I1N2S3T4R5U6M7E8N9T0S1] are notably absent in this song. By limiting the pitch range to a specific number of [oc0ta1ve2s3], the composer or arranger can create a sense of consistency and coherence in the music, helping to tie together different sections or elements of the piece. The absence of [I1N2S3T4R5U6M7E8N9T0S1] can also contribute to this effect, as it allows the listener to focus more closely on the other elements of the music, such as melody, harmony, and rhythm. Together, these techniques can help to create a unique and memorable musical experience for the listener.</t>
  </si>
  <si>
    <t>['K1_1', 'TM1_1', 'R3_2', 'I1_0', 'T1_2', 'B1_1']</t>
  </si>
  <si>
    <t>This song is composed in the [[K01E12Y23]3 k4ey5] and has a duration of [T1M213] seconds or [[N01U12M23_34B45A56R67S78]8 b9ar0s1]. It has a moderate beat and is moderately-paced. Despite its rhythmic qualities, you won't hear any [I1N2S3T4R5U6M7E8N9T0S1] in this song.</t>
  </si>
  <si>
    <t>The use of the [[K01E12Y23]3 k4ey5] in this music creates a rich and dynamic sonic palette that enhances the overall emotional impact. The music is imbued with [E1M2O3T4I5O6N7], which is conveyed through the carefully crafted harmonies and melodies. At [T1M213] seconds in length, this track takes the listener on a journey of expressive sound, showcasing the talent and creativity of its composer.</t>
  </si>
  <si>
    <t>You can count [[N01U12M23_34B45A56R67S78]8 b9ar0s1] in this song. This is a common way for musicians and music enthusiasts to describe the structure and timing of a musical piece. By breaking a song down into smaller sections, such as bars, it becomes easier to analyze and understand the rhythm and flow of the music. Additionally, knowing the number of bars in a song can be helpful for performers, as it allows them to keep track of where they are in the music and stay synchronized with the rest of the band or ensemble. Overall, understanding the concept of bars and being able to count them is an essential skill for anyone interested in music theory or performance.</t>
  </si>
  <si>
    <t>The use of a specific pitch range of [R1A2N3G4E5] [oc0ta1ve2s3] creates a cohesive and unified sound throughout the musical piece, while the [[K01E12Y23]3 k4ey5] gives this music a special emotional quality. With a duration of [T1M213] seconds, the song maintains a consistent and moderate beat. Not featuring [I1N2S3T4R5U6M7E8N9T0S1] in its instrumentation, the music's [ti0me1 s2ig3na4tu5re6] is [T1I2M3E4_5S6I7G8N9A0T1U2R3E4]. It flows at a moderate speed and is characterized by [E1M2O3T4I5O6N7].</t>
  </si>
  <si>
    <t>['P4_1', 'R3_2', 'TS1_o', 'I1_0', 'B1_1']</t>
  </si>
  <si>
    <t>The pitch range of [R1A2N3G4E5] [oc0ta1ve2s3] adds a distinctive character to the music, emphasizing its emotional depth, while the beat of this song remains moderate. Additionally, this song's [ti0me1 s2ig3na4tu5re6] is atypical, and [I1N2S3T4R5U6M7E8N9T0S1] are notably absent, creating a unique sonic landscape. Furthermore, there are [[N01U12M23_34B45A56R67S78]8 b9ar0s1] throughout the song, contributing to its overall structure and composition.</t>
  </si>
  <si>
    <t>['K1_1', 'R3_0', 'TS1_1', 'I1_0', 'T1_0']</t>
  </si>
  <si>
    <t>The music in this song creates a captivating and memorable experience through its choice of [[K01E12Y23]3 k4ey5]. The rhythm is gentle, and the song follows a [[T01I12M23E34_45S56I67G78N89A90T01U12R23E34]4 t5im6e 7si8gn9at0ur1e2]. Interestingly, this song deliberately excludes certain instruments. Despite this, the song is still played at a swift pace, making it a unique and engaging listening experience.</t>
  </si>
  <si>
    <t>['P4_1', 'K1_1', 'TM1_1', 'R3_0', 'I1_0', 'TS1_1', 'T1_1', 'EM1_1', 'B1_1']</t>
  </si>
  <si>
    <t>This music offers a unique and memorable listening experience with its pitch range of [R1A2N3G4E5] [oc0ta1ve2s3]. The addition of the [[K01E12Y23]3 k4ey5] adds a unique flavor to the composition. The track lasts [T1M213] seconds, and its rhythm is gentle and relaxing. It does not incorporate the use of [I1N2S3T4R5U6M7E8N9T0S1]. Following a [T1I2M3E4_5S6I7G8N9A0T1U2R3E4] meter, the music is played at a relaxed pace, characterized by [E1M2O3T4I5O6N7]. The song is divided into [[N01U12M23_34B45A56R67S78]8 b9ar0s1].</t>
  </si>
  <si>
    <t>The music in question has several distinctive features that make it stand out. First, its pitch range spans [R1A2N3G4E5] [oc0ta1ve2s3], which adds a unique character and emphasizes the emotional depth of the piece. Additionally, the use of the [[K01E12Y23]3 k4ey5] creates a distinct atmosphere that sets the mood for the listener. The song's duration is [T1M213] seconds, and it moves at a rapid pace with a relaxed and moderate rhythm. This particular composition also does not feature any [I1N2S3T4R5U6M7E8N9T0S1]. The music is based on a [[T01I12M23E34_45S56I67G78N89A90T01U12R23E34]4 t5im6e 7si8gn9at0ur1e2], and it belongs to the [G1E2N3R4E5] genre. Altogether, these elements come together to create a memorable and enjoyable listening experience.</t>
  </si>
  <si>
    <t>['P4_1', 'K1_1', 'TM1_1', 'R3_0', 'TS1_1', 'I1_0', 'B1_1']</t>
  </si>
  <si>
    <t>This music has a pitch range of [R1A2N3G4E5] [oc0ta1ve2s3] and is played in the [[K01E12Y23]3 k4ey5], providing a powerful and memorable sound. It has a running time of [T1M213] seconds and a very easy-going rhythm. The music is in [T1I2M3E4_5S6I7G8N9A0T1U2R3E4], and its composition does not involve the use of [I1N2S3T4R5U6M7E8N9T0S1]. In total, this song has [[N01U12M23_34B45A56R67S78]8 b9ar0s1], making for a comprehensive and cohesive musical experience.</t>
  </si>
  <si>
    <t>['T1_2', 'B1_1', 'TM1_1', 'I1_0']</t>
  </si>
  <si>
    <t>The music being played has a medium [te0mp1o2] and the length of the song is determined by [[N01U12M23_34B45A56R67S78]8 b9ar0s1], with a total duration of [T1M213] seconds. Interestingly, this particular song's arrangement has omitted the use of [I1N2S3T4R5U6M7E8N9T0S1].</t>
  </si>
  <si>
    <t>This song consists of [[N01U12M23_34B45A56R67S78]8 b9ar0s1].</t>
  </si>
  <si>
    <t>['P4_1', 'R1_1', 'S4_1']</t>
  </si>
  <si>
    <t>This song has a pitch range within [R1A2N3G4E5] [oc0ta1ve2s3] and features a danceable beat that is sure to get you moving. The sound of the song is steeped in the conventions of [G1E2N3R4E5] style, providing a familiar and enjoyable listening experience for fans of the genre.</t>
  </si>
  <si>
    <t>The track lasts for [T1M213] seconds and features a relaxed and moderate rhythm.</t>
  </si>
  <si>
    <t>The music that you are listening to is composed in the [[K01E12Y23]3 k4ey5], and it has a duration of [[N01U12M23_34B45A56R67S78]8 b9ar0s1]. This information can be helpful for musicians who want to play along with the song or understand its structure. The [ke0y1] of a piece of music determines the set of notes that are used, while the number of bars indicates the length of each section and the overall structure of the song. Understanding these elements can deepen your appreciation for the music and help you to analyze it more effectively.</t>
  </si>
  <si>
    <t>The beat in this song is very energetic, but notably absent are instruments. Despite the lack of instruments, the song still manages to be lively and engaging, relying solely on its rhythmic elements to drive the energy of the composition. This can be a testament to the power of effective beat production and sound design in creating a dynamic musical experience. The absence of traditional instruments also showcases the versatility and diversity of music production and the ability to experiment with different sounds and techniques to create unique and compelling pieces of music.</t>
  </si>
  <si>
    <t>['P4_1', 'T1_0', 'R3_2', 'TS1_1']</t>
  </si>
  <si>
    <t>The song has a pitch range of [R1A2N3G4E5] [oc0ta1ve2s3] and is played at a fast rate with a moderate beat. Its [ti0me1 s2ig3na4tu5re6] is [T1I2M3E4_5S6I7G8N9A0T1U2R3E4].</t>
  </si>
  <si>
    <t>With a pitch range spanning [R1A2N3G4E5] [oc0ta1ve2s3], this music offers a diverse and dynamic listening experience. Its choice of [[K01E12Y23]3 k4ey5] results in a captivating and memorable experience. The song has a runtime of [T1M213] seconds and features a gentle and easy rhythm. It does not include [I1N2S3T4R5U6M7E8N9T0S1] and follows the [[T01I12M23E34_45S56I67G78N89A90T01U12R23E34]4 t5im6e 7si8gn9at0ur1e2]. Performed at a moderate speed, this music deviates from the evocative classic [G1E2N3R4E5] sound.</t>
  </si>
  <si>
    <t>The [ti0me1 s2ig3na4tu5re6] of this song is not typical, and it covers a total of [[N01U12M23_34B45A56R67S78]8 b9ar0s1]. Additionally, the music's limited pitch range of [R1A2N3G4E5] [oc0ta1ve2s3] allows for a greater emphasis on the nuances of tone and phrasing. Notably, [I1N2S3T4R5U6M7E8N9T0S1] are absent from this composition, contributing to its unique sound and aesthetic.</t>
  </si>
  <si>
    <t>The music's limited pitch range of [R1A2N3G4E5] [oc0ta1ve2s3] allows for a greater emphasis on the nuances of tone and phrasing, while its use of [[K01E12Y23]3 k4ey5] creates a distinct atmosphere. Running for [T1M213] seconds, this song showcases a very tranquil and peaceful rhythm, with the vital use of [I1N2S3T4R5U6M7E8N9T0S1]. The [ti0me1 s2ig3na4tu5re6] of the song is not regular, and it moves at a gentle pace, making it not a prime example of the typical [G1E2N3R4E5] style.</t>
  </si>
  <si>
    <t>['P4_1', 'TM1_1', 'TS1_o', 'I1_0', 'T1_0', 'S4_0']</t>
  </si>
  <si>
    <t>The pitch range of [R1A2N3G4E5] [oc0ta1ve2s3] adds a distinctive character to the music, emphasizing its emotional depth. This [T1M213]-second song, with a non-typical [[T01I12M23E34_45S56I67G78N89A90T01U12R23E34]4 t5im6e 7si8gn9at0ur1e2], lacks [I1N2S3T4R5U6M7E8N9T0S1] in its arrangement. It is performed at a rapid pace and defies easy classification within the [G1E2N3R4E5] style.</t>
  </si>
  <si>
    <t>['P4_1', 'R3_1', 'I1_0', 'T1_1', 'S4_1', 'B1_1']</t>
  </si>
  <si>
    <t>The musical piece is a composition heavily influenced by [G1E2N3R4E5] style, showcasing a pitch range within [R1A2N3G4E5] [oc0ta1ve2s3] and spanning approximately [[N01U12M23_34B45A56R67S78]8 b9ar0s1]. Despite not involving the use of [I1N2S3T4R5U6M7E8N9T0S1], the song's sound is very energetic, moving at a gentle pace that allows the beat to shine through.</t>
  </si>
  <si>
    <t>The song is a quintessential example of the [G1E2N3R4E5] sound with its slow-paced [te0mp1o2] and music that features a [T1I2M3E4_5S6I7G8N9A0T1U2R3E4] meter.</t>
  </si>
  <si>
    <t>This song has [[N01U12M23_34B45A56R67S78]8 b9ar0s1], and its length is determined by this structure. The beat of the song is very tranquilizing, creating a relaxing atmosphere. However, what makes this song unique is its atypical [ti0me1 s2ig3na4tu5re6], which deviates from the standard rhythmic pattern found in most songs. The use of this unusual [ti0me1 s2ig3na4tu5re6] adds to the song's distinctiveness and makes it stand out from other pieces of music.</t>
  </si>
  <si>
    <t>The music piece employs a specific pitch range of [R1A2N3G4E5] [oc0ta1ve2s3], resulting in a cohesive and unified sound that persists throughout the song. In addition, the use of [[K01E12Y23]3 k4ey5] produces a rich and dynamic sonic palette, while the moderate beat maintains a steady rhythmic flow. The song's length spans [T1M213] seconds, and [I1N2S3T4R5U6M7E8N9T0S1] are not included in its instrumentation. The meter of the music follows [T1I2M3E4_5S6I7G8N9A0T1U2R3E4], and the high [te0mp1o2] reflects its true representation of the classic [G1E2N3R4E5] style. Overall, the music combines these various elements to create a cohesive and impressive musical composition.</t>
  </si>
  <si>
    <t>The pitch range of [R1A2N3G4E5] [oc0ta1ve2s3] in a music piece adds a distinctive character and helps to emphasize its emotional depth. Furthermore, this track is [T1M213] seconds long, providing ample time for the music to develop and showcase its unique characteristics. By utilizing a specific pitch range and allowing enough time for the music to unfold, this track has the potential to create a truly memorable listening experience for its audience.</t>
  </si>
  <si>
    <t>['TS1_o', 'K1_1', 'R3_1', 'I1_0']</t>
  </si>
  <si>
    <t>The [ti0me1 s2ig3na4tu5re6] chosen for this song is not common, and it is composed in the [[K01E12Y23]3 k4ey5]. The rhythm in this song is highly vigorous, and it is devoid of [I1N2S3T4R5U6M7E8N9T0S1]. Despite the lack of [I1N2S3T4R5U6M7E8N9T0S1], the music is still able to convey a powerful energy that complements the unusual [ti0me1 s2ig3na4tu5re6] and the intense rhythm. Overall, this song is a unique composition that showcases the creativity and skill of its composer.</t>
  </si>
  <si>
    <t>['P4_1', 'R3_1', 'TS1_1', 'I1_1', 'T1_1', 'EM1_1']</t>
  </si>
  <si>
    <t>The music's limited pitch range of [R1A2N3G4E5] [oc0ta1ve2s3] allows for a greater emphasis on the nuances of tone and phrasing, while the rhythm in this song is very pronounced, complemented by the [ti0me1 s2ig3na4tu5re6 o7f 8[T91I02M13E24_35S46I57G68N79A80T91U02R13E24]3]. Enriched by [I1N2S3T4R5U6M7E8N9T0S1], the music unfolds at a slow [te0mp1o2], projecting a sense of [E1M2O3T4I5O6N7].</t>
  </si>
  <si>
    <t>The pitch range of [R1A2N3G4E5] [oc0ta1ve2s3] adds a distinctive character to the music, emphasizing its emotional depth, while its use of [[K01E12Y23]3 k4ey5] conveys a unique and resonant sound. This song plays for [T1M213] seconds with a really intense [te0mp1o2], featuring [I1N2S3T4R5U6M7E8N9T0S1] to create its musical texture. The song's unique [ti0me1 s2ig3na4tu5re6] [T1I2M3E4_5S6I7G8N9A0T1U2R3E4] sets it apart, performed at a moderate pace within the category of [G1E2N3R4E5] music.</t>
  </si>
  <si>
    <t>['P4_1', 'K1_1', 'TM1_1', 'R3_1', 'I1_0', 'T1_1', 'S4_0', 'S2_0']</t>
  </si>
  <si>
    <t>The music in this song has a distinctive character, emphasized by its pitch range of [R1A2N3G4E5] [oc0ta1ve2s3], which adds depth to its emotional expression. It conveys a unique and resonant sound through the use of [[K01E12Y23]3 k4ey5]. The rhythm is incredibly stimulating, and although [I1N2S3T4R5U6M7E8N9T0S1] are not featured, the song is played at a gentle pace. This music is not representative of the usual [G1E2N3R4E5] sound, nor is it typical of [A1R2T3I4S5T6]'s usual genre. Despite these differences, the song's duration of [T1M213] seconds and its emotionally resonant quality make it a standout piece in its own right.</t>
  </si>
  <si>
    <t>The music being discussed here offers a diverse and dynamic listening experience, with a pitch range spanning [R1A2N3G4E5] [oc0ta1ve2s3]. It is further enhanced by the use of [I1N2S3T4R5U6M7E8N9T0S1] that contribute to the overall musical composition. Additionally, the music is composed in [[K01E12Y23]3 k4ey5], which gives it a special emotional quality.</t>
  </si>
  <si>
    <t>The music conveys a unique and resonant sound through its use of the [[K01E12Y23]3 k4ey5]. This sound is defined by [E1M2O3T4I5O6N7], which permeates throughout the music. The [[K01E12Y23]3 k4ey5] is instrumental in creating this emotional atmosphere, allowing the music to evoke a powerful response in the listener. Overall, the music's distinct sound and emotional depth make it a truly captivating experience for those who hear it.</t>
  </si>
  <si>
    <t>['K1_1', 'TM1_1', 'TS1_o', 'I4_1', 'T1_0']</t>
  </si>
  <si>
    <t>The music composed in the [[K01E12Y23]3 k4ey5] is a fast-paced track with a duration of [T1M213] seconds. Its [ti0me1 s2ig3na4tu5re6], [T1I2M3E4_5S6I7G8N9A0T1U2R3E4], is out of the norm, which adds to its unique sound. The melody in this track is carried by [I1N2S3T4R5U6M7E8N9T0], making it stand out from other songs. Despite its unconventional [ti0me1 s2ig3na4tu5re6], the song moves at a rapid rate, making it an energetic and exciting piece of music.</t>
  </si>
  <si>
    <t>Performed at a rapid pace, the song conveys a unique and resonant sound through its use of [[K01E12Y23]3 k4ey5]. The music consists of [[N01U12M23_34B45A56R67S78]8 b9ar0s1].</t>
  </si>
  <si>
    <t>This music offers a diverse and dynamic listening experience with a pitch range spanning [R1A2N3G4E5] [oc0ta1ve2s3]. It is composed in the [[K01E12Y23]3 k4ey5], has a playtime of [T1M213] seconds, and utilizes [I1N2S3T4R5U6M7E8N9T0S1] in the musical performance. The rhythm is lively and the music is in [T1I2M3E4_5S6I7G8N9A0T1U2R3E4], moving gently with an [E1M2O3T4I5O6N7] nature. Overall, this song provides a captivating musical experience that combines complex instrumentation and emotional depth.</t>
  </si>
  <si>
    <t xml:space="preserve">
This music's pitch range of [R1A2N3G4E5] [oc0ta1ve2s3] offers a unique and memorable listening experience. With a wider range of pitches, the music can evoke a greater range of emotions and create a more dynamic and expressive composition. Additionally, a larger pitch range allows for more variation in melody and harmony, providing the listener with a greater sense of musical depth and complexity. Overall, the expanded pitch range of this music adds to its artistic and aesthetic appeal, making it an enjoyable and engaging listening experience.</t>
  </si>
  <si>
    <t>The use of the [[K01E12Y23]3 k4ey5] in this music creates a unique and resonant sound that is further enhanced by the addition of [I1N2S3T4R5U6M7E8N9T0S1] to the musical composition. Together, these elements come together to produce a distinctive and captivating musical experience that engages the listener and evokes a range of emotions. Whether one is a music aficionado or simply enjoys listening to music for pleasure, the combination of the [[K01E12Y23]3 k4ey5] and [I1N2S3T4R5U6M7E8N9T0S1] in this composition is sure to leave a lasting impression.</t>
  </si>
  <si>
    <t>This song's pitch range spans [R1A2N3G4E5] [oc0ta1ve2s3], providing a distinctive and unforgettable listening experience. The composition progresses over [[N01U12M23_34B45A56R67S78]8 b9ar0s1], showcasing its well-structured arrangement. Interestingly, this song deliberately excludes the use of [I1N2S3T4R5U6M7E8N9T0S1], resulting in a unique and creative sound that sets it apart from other musical works.</t>
  </si>
  <si>
    <t>['P4_1', 'K1_1', 'TS1_o', 'I1_1', 'T1_0', 'B1_1']</t>
  </si>
  <si>
    <t>This music is speedy, with a pitch range of [R1A2N3G4E5] [oc0ta1ve2s3]. The [[K01E12Y23]3 k4ey5] adds a unique flavor, and the song's [ti0me1 s2ig3na4tu5re6], [T1I2M3E4_5S6I7G8N9A0T1U2R3E4], is not standard. The use of [I1N2S3T4R5U6M7E8N9T0S1] is vital to the music, and there are [[N01U12M23_34B45A56R67S78]8 b9ar0s1] throughout the song.</t>
  </si>
  <si>
    <t>['P4_1', 'K1_1', 'R3_1', 'TS1_o', 'T1_2', 'B1_1']</t>
  </si>
  <si>
    <t>The compact pitch range of [R1A2N3G4E5] [oc0ta1ve2s3] results in a focused and impactful musical performance, complemented by the distinct atmosphere created through the use of the [[K01E12Y23]3 k4ey5]. The [te0mp1o2] in this song is very upbeat, while the choice of the uncommon [[T01I12M23E34_45S56I67G78N89A90T01U12R23E34]4 t5im6e 7si8gn9at0ur1e2] adds an interesting twist. Played at a moderate speed, the song features [[N01U12M23_34B45A56R67S78]8 b9ar0s1], contributing to its overall musical structure.</t>
  </si>
  <si>
    <t>The musical piece is composed in the [ke0y1] of [K1E2Y3] and showcases a pitch range within [R1A2N3G4E5] [oc0ta1ve2s3]. The music has a total of [[N01U12M23_34B45A56R67S78]8 b9ar0s1], making for a structured and cohesive composition that allows the listener to fully appreciate the melody and harmony of the piece. Whether listened to for enjoyment or analyzed for academic purposes, this musical work demonstrates the skill and creativity of the composer in crafting a beautiful and engaging composition.</t>
  </si>
  <si>
    <t>The compact pitch range of [R1A2N3G4E5] [oc0ta1ve2s3] gives rise to a focused and impactful musical performance in this [[K01E12Y23]3 k4ey5]. With a length of [T1M213] seconds, this song boasts a highly intense rhythm and a fast-paced [te0mp1o2]. The music is brought to life through the use of [I1N2S3T4R5U6M7E8N9T0S1] and the [ti0me1 s2ig3na4tu5re6 o7f 8[T91I02M13E24_35S46I57G68N79A80T91U02R13E24]3]. As a result, this music effectively conveys [E1M2O3T4I5O6N7] and has a special emotional quality that is truly captivating.</t>
  </si>
  <si>
    <t>['I4_0', 'P4_1', 'TS1_1']</t>
  </si>
  <si>
    <t>In the melody track, [I1N2S3T4R5U6M7E8N9T0] is not the predominant sound heard. This is due to the compact pitch range of [R1A2N3G4E5] [oc0ta1ve2s3], which results in a focused and impactful musical performance. Additionally, the meter of the music is [T1I2M3E4_5S6I7G8N9A0T1U2R3E4].</t>
  </si>
  <si>
    <t>The music in this song is characterized by a distinctive character that emphasizes its emotional depth, which is due to the pitch range of [R1A2N3G4E5] [oc0ta1ve2s3]. Additionally, the use of the [[K01E12Y23]3 k4ey5] conveys a unique and resonant sound. This song has a very soft and smooth rhythm and is brought to life through the use of [I1N2S3T4R5U6M7E8N9T0S1]. The music has a [ti0me1 s2ig3na4tu5re6 o7f 8[T91I02M13E24_35S46I57G68N79A80T91U02R13E24]3] and a slow [te0mp1o2]. Overall, this music is characterized by [E1M2O3T4I5O6N7] and lasts for [T1M213] seconds.</t>
  </si>
  <si>
    <t>['K1_1', 'R3_1', 'TS1_1', 'I1_1', 'I4_0', 'B1_1']</t>
  </si>
  <si>
    <t>The captivating and memorable experience of this music is a result of its choice of [[K01E12Y23]3 k4ey5]. The song has a very fast-paced [te0mp1o2] and is based on a [[T01I12M23E34_45S56I67G78N89A90T01U12R23E34]4 t5im6e 7si8gn9at0ur1e2]. It should include [I1N2S3T4R5U6M7E8N9T0S1] to enhance the overall sound, although the melody track is missing the sound of [I1N2S3T4R5U6M7E8N9T0]. The song's length is determined by [[N01U12M23_34B45A56R67S78]8 b9ar0s1].</t>
  </si>
  <si>
    <t>This music offers a unique and memorable listening experience with its pitch range of [R1A2N3G4E5] [oc0ta1ve2s3]. Composed in the [[K01E12Y23]3 k4ey5], it is a [T1M213]-second-long song with a moderate and easy-to-follow beat. The musical performance showcases the use of [I1N2S3T4R5U6M7E8N9T0S1], while the [ti0me1 s2ig3na4tu5re6] is [T1I2M3E4_5S6I7G8N9A0T1U2R3E4]. With a moderate [te0mp1o2], this song embodies the essence of classic [G1E2N3R4E5] music.</t>
  </si>
  <si>
    <t>['P4_1', 'TM1_1', 'R3_2', 'TS1_o', 'I1_0', 'T1_2', 'EM1_1']</t>
  </si>
  <si>
    <t>The musical piece showcases a pitch range within [R1A2N3G4E5] [oc0ta1ve2s3] and runs for [T1M213] seconds at a [te0mp1o2] that feels just right. This song features a unique [ti0me1 s2ig3na4tu5re6 o7f 8[T91I02M13E24_35S46I57G68N79A80T91U02R13E24]3] that is not commonly found, and you won't hear any [I1N2S3T4R5U6M7E8N9T0S1] in it. The music moves moderately, and its emotional tone radiates [E1M2O3T4I5O6N7].</t>
  </si>
  <si>
    <t>The song consists of [[N01U12M23_34B45A56R67S78]8 b9ar0s1] and is designed to showcase the musical talents of [I1N2S3T4R5U6M7E8N9T0S1]. The composition's structure is built around the number of bars, while the instrumentation is a crucial aspect of the music. To create a cohesive and compelling piece, it's essential to consider both factors carefully. By incorporating the right instruments and effectively utilizing each bar, the song has the potential to be a memorable and enjoyable listening experience.</t>
  </si>
  <si>
    <t>In this musical piece, the use of a specific pitch range of [R1A2N3G4E5] [oc0ta1ve2s3] creates a cohesive and unified sound. Despite not being representative of the usual [G1E2N3R4E5] sound, the song has a length of [T1M213] seconds.</t>
  </si>
  <si>
    <t>['P4_1', 'R3_0', 'TS1_o', 'I1_0', 'T1_2', 'B1_1']</t>
  </si>
  <si>
    <t>The music in this song offers a unique and memorable listening experience with its pitch range of [R1A2N3G4E5] [oc0ta1ve2s3]. The [te0mp1o2] is very laid-back, and an unusual [ti0me1 s2ig3na4tu5re6 o7f 8[T91I02M13E24_35S46I57G68N79A80T91U02R13E24]3] is featured. You won't hear any [I1N2S3T4R5U6M7E8N9T0S1] in this song, but it moves at a moderate speed, consisting of [[N01U12M23_34B45A56R67S78]8 b9ar0s1]. Overall, the combination of these musical elements creates a distinctive and captivating sound that stands out from other songs.</t>
  </si>
  <si>
    <t>['P4_1', 'R3_2', 'I1_1', 'T1_1', 'S4_1', 'B1_1']</t>
  </si>
  <si>
    <t>This music offers a unique and memorable listening experience with its pitch range of [R1A2N3G4E5] [oc0ta1ve2s3]. The rhythm of the song is relaxed and moderate, complemented by the important role that [I1N2S3T4R5U6M7E8N9T0S1] play in the music. With a relaxed [te0mp1o2], the song's style reflects [G1E2N3R4E5] musical traditions. Spanning [[N01U12M23_34B45A56R67S78]8 b9ar0s1], this music encompasses a diverse range of elements that come together to create a captivating composition.</t>
  </si>
  <si>
    <t>The music being played has a moderate pace and its [ti0me1 s2ig3na4tu5re6] is [T1I2M3E4_5S6I7G8N9A0T1U2R3E4].</t>
  </si>
  <si>
    <t>The compact pitch range of [R1A2N3G4E5] [oc0ta1ve2s3] not only results in a focused and impactful musical performance but also contributes to the [E1M2O3T4I5O6N7] feeling of the music. This song, which has a runtime of [T1M213] seconds, benefits from the controlled range by creating a sense of intimacy and intensity in the listener's experience. The limited range can intensify the emotional content of the music, as it allows for greater emphasis on the notes played and their harmonic relationships. In conclusion, the compact pitch range used in this song enhances the overall emotional impact of the performance.</t>
  </si>
  <si>
    <t>['P4_1', 'K1_1', 'TM1_1', 'R3_1', 'T1_0', 'EM1_1', 'B1_1']</t>
  </si>
  <si>
    <t>This [T1M213]-second-long song conveys a unique and resonant sound with its use of [[K01E12Y23]3 k4ey5], while the pitch range of [R1A2N3G4E5] [oc0ta1ve2s3] adds a distinctive character to the music and emphasizes its emotional depth. The music is defined by [E1M2O3T4I5O6N7] and has an intense, rapid [te0mp1o2]. Additionally, you can count [[N01U12M23_34B45A56R67S78]8 b9ar0s1] in this song.</t>
  </si>
  <si>
    <t>The compact pitch range of [R1A2N3G4E5] [oc0ta1ve2s3], spanning [[N01U12M23_34B45A56R67S78]8 b9ar0s1], results in a focused and impactful musical performance.</t>
  </si>
  <si>
    <t>The use of the [[K01E12Y23]3 k4ey5] in this music creates a distinct atmosphere.</t>
  </si>
  <si>
    <t>The music piece is a prime example of the [G1E2N3R4E5] genre, composed in the [[K01E12Y23]3 k4ey5], and played at a moderate [te0mp1o2]. The use of a specific pitch range of [R1A2N3G4E5] [oc0ta1ve2s3] creates a cohesive and unified sound throughout the entire song, while its strong beat keeps the rhythm driving. The music deliberately excludes [I1N2S3T4R5U6M7E8N9T0S1], and its [ti0me1 s2ig3na4tu5re6] is out of the norm, with a duration of [T1M213] seconds. Overall, the combination of these elements produces a unique and distinctive sound, which characterizes this particular music piece.</t>
  </si>
  <si>
    <t>The musical piece is a captivating and memorable experience that showcases a pitch range within [R1A2N3G4E5] [oc0ta1ve2s3]. Its choice of [[K01E12Y23]3 k4ey5] results in a unique sound that lasts [T1M213] seconds. The beat is perfectly balanced, not too fast nor too slow, and the composition does not involve the use of [I1N2S3T4R5U6M7E8N9T0S1]. The [ti0me1 s2ig3na4tu5re6] used in this song is not ordinary, adding an element of surprise to the relaxed [te0mp1o2]. The music is [E1M2O3T4I5O6N7] in nature and lasts [[N01U12M23_34B45A56R67S78]8 b9ar0s1], creating a soothing yet intriguing musical journey.</t>
  </si>
  <si>
    <t>This song has a pitch range within [R1A2N3G4E5] [oc0ta1ve2s3] and features [[K01E12Y23]3 k4ey5], which adds a unique flavor to the composition. The song runs for [T1M213] seconds and has a moderate [te0mp1o2], while its composition does not involve the use of [I1N2S3T4R5U6M7E8N9T0S1]. The piece employs a non-standard [ti0me1 s2ig3na4tu5re6 o7f 8[T91I02M13E24_35S46I57G68N79A80T91U02R13E24]3] and has a relaxed [te0mp1o2]. Overall, this music evokes a [E1M2O3T4I5O6N7] feeling.</t>
  </si>
  <si>
    <t>The track is [T1M213] seconds long and has a non-standard [ti0me1 s2ig3na4tu5re6]. Despite not following a traditional [ti0me1 s2ig3na4tu5re6], this song still manages to create a unique and captivating musical experience. The length of the track allows for a full exploration of the non-standard rhythms and [ti0me1 s2ig3na4tu5re6]s, making it an interesting listen for anyone interested in experimental music.</t>
  </si>
  <si>
    <t>['TS1_1', 'I4_0', 'I1_1']</t>
  </si>
  <si>
    <t>The meter of the music is defined by its [ti0me1 s2ig3na4tu5re6]. Although [I1N2S3T4R5U6M7E8N9T0] is not the primary instrument used to create the melody in this track, the music is brought to life through the use of various other instruments. Together, these instruments create a rich and complex texture, adding depth and complexity to the overall sound. Through the interplay of different timbres and rhythms, the music takes on a life of its own, drawing the listener into its world and creating an immersive and engaging experience.</t>
  </si>
  <si>
    <t>This music's pitch range of [R1A2N3G4E5] [oc0ta1ve2s3] offers a unique and memorable listening experience, composed in the [[K01E12Y23]3 k4ey5], running for [T1M213] seconds. The rhythm in this song is incredibly powerful, while [I1N2S3T4R5U6M7E8N9T0S1] are not a part of the instrumentation. It features an unconventional [T1I2M3E4_5S6I7G8N9A0T1U2R3E4], and its pace is moderate, defining the music with [E1M2O3T4I5O6N7].</t>
  </si>
  <si>
    <t>['TM1_1', 'R3_1', 'I1_0', 'S4_0', 'S2_0']</t>
  </si>
  <si>
    <t>This song has a duration of [T1M213] seconds and a very rapid [te0mp1o2]. Notably absent in this song are [I1N2S3T4R5U6M7E8N9T0S1], and it does not adhere to the traditions of [G1E2N3R4E5] style. Furthermore, this music does not have the typical elements of [A1R2T3I4S5T6]'s music.</t>
  </si>
  <si>
    <t>The [[T01I12M23E34_45S56I67G78N89A90T01U12R23E34]4 t5im6e 7si8gn9at0ur1e2] of this music, combined with the soothing rhythm, gives it a very tranquil and relaxing feel. Additionally, the use of the [[K01E12Y23]3 k4ey5] adds a special emotional quality to the overall composition.</t>
  </si>
  <si>
    <t>While this music may have certain elements that are typically associated with the [G1E2N3R4E5] sound, it does not conform strictly to those conventions. There are deviations from the norm that make this music stand out and provide a unique listening experience. Despite not fitting neatly into the established framework of the [G1E2N3R4E5] sound, this music offers a fresh perspective and challenges listeners to expand their musical horizons.</t>
  </si>
  <si>
    <t>With a pitch range spanning [R1A2N3G4E5] [oc0ta1ve2s3], this music offers a diverse and dynamic listening experience. Its use of [[K01E12Y23]3 k4ey5] creates a rich and dynamic sonic palette while the song's running time lasts [T1M213] seconds. The calming rhythm is complemented by the significant role played by [I1N2S3T4R5U6M7E8N9T0S1]. Moreover, the song's unusual [[T01I12M23E34_45S56I67G78N89A90T01U12R23E34]4 t5im6e 7si8gn9at0ur1e2] adds to its unique charm. Played slowly, this composition falls into the category of [G1E2N3R4E5] music.</t>
  </si>
  <si>
    <t>The captivating and memorable experience of this music is due in part to its choice of [[K01E12Y23]3 k4ey5]. Additionally, the song's powerful and driving beat contributes to its overall impact. Together, these elements create a compelling musical experience that draws listeners in and leaves a lasting impression.</t>
  </si>
  <si>
    <t>The music's pitch range is within [R1A2N3G4E5] [oc0ta1ve2s3], resulting in a captivating and memorable experience due to its choice of [[K01E12Y23]3 k4ey5]. With a very soft and smooth rhythm, this song is devoid of [I1N2S3T4R5U6M7E8N9T0S1] and played at a slow rate. It is a perfect example of the [G1E2N3R4E5] sound.</t>
  </si>
  <si>
    <t>['K1_1', 'B1_1', 'S4_0', 'I1_1']</t>
  </si>
  <si>
    <t>This music utilizes [I1N2S3T4R5U6M7E8N9T0S1] in its performance and is composed of [[N01U12M23_34B45A56R67S78]8 b9ar0s1]. The [[K01E12Y23]3 k4ey5] is prominent, providing a powerful and memorable sound. Despite this, the music does not embody the typical features of [G1E2N3R4E5] style.</t>
  </si>
  <si>
    <t>This song is characterized by a running time of [T1M213] seconds and a soft, smooth [te0mp1o2]. Interestingly, the arrangement of the song has omitted the use of [I1N2S3T4R5U6M7E8N9T0S1], which gives it a unique sound and feel.</t>
  </si>
  <si>
    <t>['P4_1', 'TS1_1', 'I1_1', 'T1_1', 'EM1_1', 'B1_1']</t>
  </si>
  <si>
    <t>This music's pitch range of [R1A2N3G4E5] [oc0ta1ve2s3] offers a unique and memorable listening experience, enhanced by the [[T01I12M23E34_45S56I67G78N89A90T01U12R23E34]4 t5im6e 7si8gn9at0ur1e2] and the use of [I1N2S3T4R5U6M7E8N9T0S1] in the musical composition. Its low-speed [te0mp1o2] contributes to the projection of [E1M2O3T4I5O6N7], creating a distinct atmosphere throughout [[N01U12M23_34B45A56R67S78]8 b9ar0s1].</t>
  </si>
  <si>
    <t>This music's pitch range of [R1A2N3G4E5] [oc0ta1ve2s3] offers a unique and memorable listening experience, complemented by the powerful and memorable sound provided by the [[K01E12Y23]3 k4ey5]. With a length of [T1M213] seconds, the song captivates listeners with its intense [te0mp1o2] and fast-paced rhythm. It stands out by being devoid of [I1N2S3T4R5U6M7E8N9T0S1] and employing a non-ordinary [[T01I12M23E34_45S56I67G78N89A90T01U12R23E34]4 t5im6e 7si8gn9at0ur1e2], pushing beyond the conventions of the [G1E2N3R4E5] sound.</t>
  </si>
  <si>
    <t>['TM1_1', 'R3_1', 'TS1_1', 'I4_0', 'B1_1']</t>
  </si>
  <si>
    <t>This song has a runtime of [T1M213] seconds and comprises [[N01U12M23_34B45A56R67S78]8 b9ar0s1] with a dynamic rhythm in [[T01I12M23E34_45S56I67G78N89A90T01U12R23E34]4 t5im6e 7si8gn9at0ur1e2]. Interestingly, the melody track does not rely on the use of [I1N2S3T4R5U6M7E8N9T0].</t>
  </si>
  <si>
    <t>It's hard not to get swept up in the energy of the music. From the first notes, you feel like moving and dancing along. The rhythm is infectious, and it's easy to see why this song is a hit on the dance floor. Whether you're a fan of the genre or not, there's no denying the impact that this beat has on listeners. It's the kind of music that makes you feel alive and energized, and it's no wonder that so many people love it.</t>
  </si>
  <si>
    <t>The music for this song should feature the [I1N2S3T4R5U6M7E8N9T0S1] and is played in the [[T01I12M23E34_45S56I67G78N89A90T01U12R23E34]4 t5im6e 7si8gn9at0ur1e2]. The song lasts for [T1M213] seconds, and the [te0mp1o2] is determined by the [ti0me1 s2ig3na4tu5re6]. Whether it's a fast or slow song, the rhythm of the instruments must match the [ti0me1 s2ig3na4tu5re6] to keep the music in sync. So, to properly perform this song, musicians must be familiar with playing in the [[T01I12M23E34_45S56I67G78N89A90T01U12R23E34]4 t5im6e 7si8gn9at0ur1e2] and have mastery over their chosen [I1N2S3T4R5U6M7E8N9T0S1].</t>
  </si>
  <si>
    <t>The music in this track is [T1M213] seconds long and has a pitch range within [R1A2N3G4E5] [oc0ta1ve2s3]. The use of [[K01E12Y23]3 k4ey5] adds a unique flavor to the music, while the [te0mp1o2] is very upbeat, giving it a high-[te0mp1o2] feel. The arrangement of the song intentionally omits the use of [I1N2S3T4R5U6M7E8N9T0S1], creating a distinct sound. Additionally, the song employs a non-standard [ti0me1 s2ig3na4tu5re6 o7f 8[T91I02M13E24_35S46I57G68N79A80T91U02R13E24]3], further adding to its uniqueness. Overall, this music projects [E1M2O3T4I5O6N7].</t>
  </si>
  <si>
    <t>['T1_1', 'TM1_1', 'I1_0']</t>
  </si>
  <si>
    <t>This track is played at a slow [te0mp1o2] and has a length of [T1M213] seconds. Additionally, this song does not include any [I1N2S3T4R5U6M7E8N9T0S1].</t>
  </si>
  <si>
    <t>The use of instruments is vital to the music, and the song's [te0mp1o2] is slow. The instruments not only contribute to the melody but also help create the overall mood and atmosphere of the music. The slow [te0mp1o2] allows the listener to fully immerse themselves in the sounds and appreciate the nuances of the instrumentation. Without the careful use of instruments and the deliberate choice of a slow [te0mp1o2], the song would not have the same impact on the listener.</t>
  </si>
  <si>
    <t>['S2_0', 'B1_1', 'TS1_1']</t>
  </si>
  <si>
    <t>The song in question does not exhibit the typical traits commonly associated with [A1R2T3I4S5T6]'s music. However, it is notable that the song's structure consists of [[N01U12M23_34B45A56R67S78]8 b9ar0s1], and the [[T01I12M23E34_45S56I67G78N89A90T01U12R23E34]4 t5im6e 7si8gn9at0ur1e2] is utilized throughout the piece.</t>
  </si>
  <si>
    <t>['TM1_1', 'TS1_o', 'I1_0', 'I4_1', 'B1_1']</t>
  </si>
  <si>
    <t>This is a [T1M213]-second song with an uncommon [ti0me1 s2ig3na4tu5re6], [T1I2M3E4_5S6I7G8N9A0T1U2R3E4]. While there are no [I1N2S3T4R5U6M7E8N9T0S1] in this song, the melody track's main instrument is [I1N2S3T4R5U6M7E8N9T0]. In total, there are [[N01U12M23_34B45A56R67S78]8 b9ar0s1] to be heard in this unique piece.</t>
  </si>
  <si>
    <t>This music offers a unique and memorable listening experience with its pitch range of [R1A2N3G4E5] [oc0ta1ve2s3]. Adding to its distinct flavor is the [[K01E12Y23]3 k4ey5]. Running for [T1M213] seconds, the song has a very smooth and relaxing beat that is produced by [I1N2S3T4R5U6M7E8N9T0S1]. The [ti0me1 s2ig3na4tu5re6] of the music is [T1I2M3E4_5S6I7G8N9A0T1U2R3E4] and its rhythm is slow. This music does not represent the usual sound of [G1E2N3R4E5].</t>
  </si>
  <si>
    <t>The song plays for [T1M213] seconds and the music is in [T1I2M3E4_5S6I7G8N9A0T1U2R3E4].</t>
  </si>
  <si>
    <t>The running time of the song is [T1M213] seconds, and the music is evocative of the classic [G1E2N3R4E5] sound.</t>
  </si>
  <si>
    <t>The musical piece uses a specific pitch range of [R1A2N3G4E5] [oc0ta1ve2s3], resulting in a cohesive and unified sound. The [[K01E12Y23]3 k4ey5], in particular, adds to the power and memorability of the music. The song's intense rhythm, with a duration of [T1M213] seconds and [[N01U12M23_34B45A56R67S78]8 b9ar0s1], is supported by the vital use of [I1N2S3T4R5U6M7E8N9T0S1]. The music features a [T1I2M3E4_5S6I7G8N9A0T1U2R3E4] meter, contributing to its unique character and emotional impact, which is characterized by [E1M2O3T4I5O6N7].</t>
  </si>
  <si>
    <t>['K1_1', 'TM1_1', 'TS1_1', 'T1_1', 'EM1_1']</t>
  </si>
  <si>
    <t>The music creates a distinct atmosphere through its use of the [[K01E12Y23]3 k4ey5]. The track lasts [T1M213] seconds and employs a [[T01I12M23E34_45S56I67G78N89A90T01U12R23E34]4 t5im6e 7si8gn9at0ur1e2]. The song has a gentle movement that contributes to its expression of [E1M2O3T4I5O6N7]. Overall, the music conveys a particular mood and emotion through its unique use of [ke0y1], timing, and dynamics.</t>
  </si>
  <si>
    <t>The compact pitch range of [R1A2N3G4E5] [oc0ta1ve2s3] results in a focused and impactful musical performance, while the [[K01E12Y23]3 k4ey5] adds a unique flavor to this music. With a playtime of [T1M213] seconds, the song carries a moderate beat, and the use of [I1N2S3T4R5U6M7E8N9T0S1] is vital to its composition. The music follows a [[T01I12M23E34_45S56I67G78N89A90T01U12R23E34]4 t5im6e 7si8gn9at0ur1e2] and maintains a moderate [te0mp1o2]. Ultimately, the song defies easy classification within a specific [G1E2N3R4E5] style.</t>
  </si>
  <si>
    <t>The music's limited pitch range of [R1A2N3G4E5] [oc0ta1ve2s3] allows for a greater emphasis on the nuances of tone and phrasing, while the [[K01E12Y23]3 k4ey5] in this music provides a powerful and memorable sound. The rhythm of this song is neither too fast nor too slow, and the music is brought to life through the use of [I1N2S3T4R5U6M7E8N9T0S1].</t>
  </si>
  <si>
    <t>The musical piece is played at a relaxed pace and showcases a pitch range within [R1A2N3G4E5] [oc0ta1ve2s3]. The [te0mp1o2] of the song is moderate, making it an enjoyable piece to listen to.</t>
  </si>
  <si>
    <t>This music offers a unique and memorable listening experience with its pitch range of [R1A2N3G4E5] [oc0ta1ve2s3]. The use of [[K01E12Y23]3 k4ey5] creates a rich and dynamic sonic palette, while the [I1N2S3T4R5U6M7E8N9T0S1] add to the musical composition. With a length of [T1M213] seconds, the song showcases a very rapid [te0mp1o2] and features a [T1I2M3E4_5S6I7G8N9A0T1U2R3E4] meter, complemented by a moderate rhythm. Breaking away from the typical patterns of the [G1E2N3R4E5] genre, this music stands out with its distinctiveness and originality.</t>
  </si>
  <si>
    <t>['P4_1', 'S4_1', 'B1_1', 'I1_1']</t>
  </si>
  <si>
    <t>The [G1E2N3R4E5] style of music is exemplified in this song, which features a compact pitch range of [R1A2N3G4E5] [oc0ta1ve2s3] resulting in a focused and impactful performance. With [[N01U12M23_34B45A56R67S78]8 b9ar0s1] in its composition, the musical piece utilizes [I1N2S3T4R5U6M7E8N9T0S1] to enhance the overall sound.</t>
  </si>
  <si>
    <t>['P4_1', 'T1_0', 'EM1_1']</t>
  </si>
  <si>
    <t>The music's limited pitch range of [R1A2N3G4E5] [oc0ta1ve2s3] provides a unique opportunity to focus on the subtleties of tone and phrasing. Additionally, this music features a quick [te0mp1o2] that contributes to its energetic and lively nature. The overall character of the music can be described as [E1M2O3T4I5O6N7], which further enhances its emotional impact on the listener. In summary, the combination of the music's pitch range, [te0mp1o2], and emotional expression creates a distinctive and memorable listening experience.</t>
  </si>
  <si>
    <t>['P4_1', 'K1_1', 'TM1_1', 'I1_1', 'T1_2', 'B1_1']</t>
  </si>
  <si>
    <t>The musical piece is a moderately-paced track that showcases a pitch range within [R1A2N3G4E5] [oc0ta1ve2s3] and utilizes [I1N2S3T4R5U6M7E8N9T0S1] in the musical performance. With its use of [[K01E12Y23]3 k4ey5], this music conveys a unique and resonant sound that is composed of [[N01U12M23_34B45A56R67S78]8 b9ar0s1] and runs for [T1M213] seconds.</t>
  </si>
  <si>
    <t>The music in question offers a unique and captivating listening experience. With a pitch range of [R1A2N3G4E5] [oc0ta1ve2s3], the music stands out and creates a memorable impression. The choice of [[K01E12Y23]3 k4ey5] adds to the captivation, resulting in an unforgettable experience. At [T1M213] seconds in length, the track has a moderate [te0mp1o2] and is enriched by the use of [I1N2S3T4R5U6M7E8N9T0S1]. The [T1I2M3E4_5S6I7G8N9A0T1U2R3E4] meter adds an additional layer of complexity, while the gentle [te0mp1o2] complements the overall emotional expression of the music. Speaking of which, the music conveys [E1M2O3T4I5O6N7], making it a truly remarkable piece.</t>
  </si>
  <si>
    <t>['P4_1', 'K1_1', 'TM1_1', 'R3_1', 'I1_0', 'TS1_1', 'S4_0', 'S2_0']</t>
  </si>
  <si>
    <t>The music is composed in the [[K01E12Y23]3 k4ey5] and has a limited pitch range of [R1A2N3G4E5] [oc0ta1ve2s3], which allows for a greater emphasis on the nuances of tone and phrasing. Despite not incorporating [I1N2S3T4R5U6M7E8N9T0S1], the song has a highly intense rhythm and follows a [T1I2M3E4_5S6I7G8N9A0T1U2R3E4] meter. However, this music does not embody the essence of the [G1E2N3R4E5] genre and is not a quintessential example of [A1R2T3I4S5T6]'s music. The song's running time is [T1M213] seconds.</t>
  </si>
  <si>
    <t xml:space="preserve">
The [ke0y1] used in music is an important element that can add a unique flavor to a piece. Whether it's a [ma0jo1r2] or [mi0no1r2] [ke0y1], the tonality of the music can evoke different emotions and set the mood for the listener. For example, a piece in a [ma0jo1r2] [ke0y1] might sound cheerful and uplifting, while one in a [mi0no1r2] [ke0y1] might sound more somber and melancholic. Therefore, selecting the right [ke0y1] is crucial to creating a desired musical effect and engaging the audience.</t>
  </si>
  <si>
    <t>['TM1_1', 'TS1_1', 'I1_0', 'T1_0', 'S4_0', 'S2_0']</t>
  </si>
  <si>
    <t>The track is [T1M213] seconds long and features a [T1I2M3E4_5S6I7G8N9A0T1U2R3E4] meter. The instrumentation for this song does not include [I1N2S3T4R5U6M7E8N9T0S1], and the [te0mp1o2] is fast. Despite being classified under the [G1E2N3R4E5] genre, this music deviates from its usual patterns and is not firmly rooted in [A1R2T3I4S5T6]'s typical musical style.</t>
  </si>
  <si>
    <t>['K1_1', 'T1_1', 'R3_0', 'S4_1']</t>
  </si>
  <si>
    <t>This music's use of [[K01E12Y23]3 k4ey5] creates a rich and dynamic sonic palette, with a slow-paced beat that is very gentle and calming. Additionally, the song's sound is heavily influenced by the [G1E2N3R4E5] genre.</t>
  </si>
  <si>
    <t>['P4_1', 'TM1_1', 'TS1_o', 'I1_1', 'EM1_1']</t>
  </si>
  <si>
    <t>The musical piece showcases a pitch range within [R1A2N3G4E5] [oc0ta1ve2s3] and has a running time of [T1M213] seconds. It employs an uncommon [ti0me1 s2ig3na4tu5re6], [T1I2M3E4_5S6I7G8N9A0T1U2R3E4]. The musical performance features the use of [I1N2S3T4R5U6M7E8N9T0S1] and conveys [E1M2O3T4I5O6N7].</t>
  </si>
  <si>
    <t>The music in question offers a diverse and dynamic listening experience, with a pitch range spanning [R1A2N3G4E5] [oc0ta1ve2s3]. Adding a unique flavor to the music is the use of the [[K01E12Y23]3 k4ey5]. The song comprises [[N01U12M23_34B45A56R67S78]8 b9ar0s1], allowing for a full and complete musical experience. The musical performance also employs a range of instruments, bringing together different sounds and textures to create a cohesive and engaging musical work.</t>
  </si>
  <si>
    <t>With a pitch range spanning [R1A2N3G4E5] [oc0ta1ve2s3], the music offers a diverse and dynamic listening experience that captivates the audience. Its choice of [[K01E12Y23]3 k4ey5] results in a captivating and memorable experience, with [I1N2S3T4R5U6M7E8N9T0S1] utilized in the musical performance. This track, which is [T1M213] seconds long, has a rhythm that is not too fast or too slow and is performed slowly, with a non-standard [T1I2M3E4_5S6I7G8N9A0T1U2R3E4]. The music is filled with [E1M2O3T4I5O6N7], creating a unique and powerful experience for the listener.</t>
  </si>
  <si>
    <t>['P4_1', 'T1_2', 'TM1_1', 'TS1_1']</t>
  </si>
  <si>
    <t>The musical piece employs a specific pitch range of [R1A2N3G4E5] [oc0ta1ve2s3], which helps create a cohesive and unified sound throughout the song. The song's beat is well-balanced, and it plays for [T1M213] seconds. Additionally, the music is based on a [[T01I12M23E34_45S56I67G78N89A90T01U12R23E34]4 t5im6e 7si8gn9at0ur1e2], adding to its unique rhythm and overall composition. Together, these elements come together to form a memorable and engaging musical piece.</t>
  </si>
  <si>
    <t>['P4_1', 'K1_1', 'TM1_1', 'I1_1', 'S2_1']</t>
  </si>
  <si>
    <t>This music offers a unique and memorable listening experience with its pitch range of [R1A2N3G4E5] [oc0ta1ve2s3]. The use of [I1N2S3T4R5U6M7E8N9T0S1] is vital to the music, and its [[K01E12Y23]3 k4ey5] adds a unique flavor. The song plays for [T1M213] seconds, and its style is similar to that of [A1R2T3I4S5T6]. Overall, the combination of the pitch range, instrumental use, and [ke0y1] gives the music a distinctive character that is reminiscent of [A1R2T3I4S5T6]'s style.</t>
  </si>
  <si>
    <t>This song offers a diverse and dynamic listening experience with a pitch range spanning [R1A2N3G4E5] [oc0ta1ve2s3]. It has an extremely strong beat and lasts for [T1M213] seconds. Interestingly, there are no [I1N2S3T4R5U6M7E8N9T0S1] heard in this composition, making it a unique and perhaps unexpected addition to your playlist.</t>
  </si>
  <si>
    <t>['P4_1', 'K1_1', 'B1_1', 'R3_1']</t>
  </si>
  <si>
    <t>The pitch range of [R1A2N3G4E5] [oc0ta1ve2s3] adds a distinctive character to the music, emphasizing its emotional depth, while the [[K01E12Y23]3 k4ey5] provides a powerful and memorable sound. Spanning [[N01U12M23_34B45A56R67S78]8 b9ar0s1], the music's rhythm is very dynamic, creating a captivating experience.</t>
  </si>
  <si>
    <t>In this musical piece, the use of a specific pitch range of [R1A2N3G4E5] [oc0ta1ve2s3] creates a cohesive and unified sound, which is further complemented by the balanced beat. Notably, the absence of [I1N2S3T4R5U6M7E8N9T0S1] in the song contributes to its unique character and distinguishes it from other pieces.</t>
  </si>
  <si>
    <t>['TS1_o', 'EM1_1', 'B1_1', 'I1_1']</t>
  </si>
  <si>
    <t>In this song, an uncommon [ti0me1 s2ig3na4tu5re6] is utilized, and it conveys a specific emotion. The listener can hear a total of [[N01U12M23_34B45A56R67S78]8 b9ar0s1] throughout the piece. The music is enriched by the use of various instruments, which adds depth and complexity to the overall sound.</t>
  </si>
  <si>
    <t>['T1_0', 'R3_0', 'S4_1']</t>
  </si>
  <si>
    <t>This [G1E2N3R4E5] influenced song has a unique combination of qualities. Its fast [te0mp1o2] gives it an energetic and lively feel, while the calming and soothing beat creates a sense of relaxation. The overall sound of the song is heavily influenced by the [G1E2N3R4E5] genre, giving it a distinct flavor that sets it apart from other music.</t>
  </si>
  <si>
    <t>['P4_1', 'TM1_1', 'T1_0', 'EM1_1', 'B1_1']</t>
  </si>
  <si>
    <t>With a pitch range spanning [R1A2N3G4E5] [oc0ta1ve2s3], this music offers a diverse and dynamic listening experience. The song is [T1M213] seconds long and has a rapid [te0mp1o2]. It is imbued with [E1M2O3T4I5O6N7], creating a powerful emotional impact. Additionally, there are roughly [[N01U12M23_34B45A56R67S78]8 b9ar0s1] in this captivating composition.</t>
  </si>
  <si>
    <t>This music offers a unique and memorable listening experience with its pitch range of [R1A2N3G4E5] [oc0ta1ve2s3]. The [[K01E12Y23]3 k4ey5] provides a powerful and memorable sound that adds to its appeal. Lasting [T1M213] seconds, the song features a gentle and relaxing rhythm, enriched by the addition of [I1N2S3T4R5U6M7E8N9T0S1]. Its [ti0me1 s2ig3na4tu5re6] is [T1I2M3E4_5S6I7G8N9A0T1U2R3E4] and played at a moderate pace, while its [G1E2N3R4E5] sound characterizes the song. Spanning approximately [[N01U12M23_34B45A56R67S78]8 b9ar0s1], this music is a beautiful blend of various musical elements that come together to create a truly captivating piece.</t>
  </si>
  <si>
    <t>['I4_0', 'K1_1', 'TM1_1']</t>
  </si>
  <si>
    <t>This song has a unique emotional quality due to the use of the [[K01E12Y23]3 k4ey5], despite the fact that the melody track is not focused on the sound of [I1N2S3T4R5U6M7E8N9T0]. The song plays for [T1M213] seconds, allowing listeners to fully experience the emotional depth of the music.</t>
  </si>
  <si>
    <t>The musical piece is a showcase of a pitch range spanning [R1A2N3G4E5] [oc0ta1ve2s3]. It features [[K01E12Y23]3 k4ey5], which adds a unique flavor to the music. The song plays for [T1M213] seconds at a very fast-paced [te0mp1o2]. There are no [I1N2S3T4R5U6M7E8N9T0S1] in the instrumentation of this piece, and its [ti0me1 s2ig3na4tu5re6] deviates from the norm, as it follows [T1I2M3E4_5S6I7G8N9A0T1U2R3E4]. The song's pace is moderate, and it conveys a strong sense of [E1M2O3T4I5O6N7]. The music is divided into [[N01U12M23_34B45A56R67S78]8 b9ar0s1], giving it a structured and rhythmic feel.</t>
  </si>
  <si>
    <t>['K1_1', 'TM1_1', 'R3_1', 'I1_1', 'T1_2', 'B1_1']</t>
  </si>
  <si>
    <t>The [ke0y1] of this music gives it a special emotional quality, while the song's playtime is [T1M213] seconds. With a very powerful and driving beat, the music is enriched by [I1N2S3T4R5U6M7E8N9T0S1] and played at a moderate pace. The song consists of [[N01U12M23_34B45A56R67S78]8 b9ar0s1], combining all these elements to create a cohesive musical piece.</t>
  </si>
  <si>
    <t>['P4_1', 'TM1_1', 'R3_0', 'T1_1', 'EM1_1']</t>
  </si>
  <si>
    <t>The music in this piece is [E1M2O3T4I5O6N7] in nature and is played slowly with a tranquil rhythm. It has a runtime of [T1M213] seconds and utilizes a specific pitch range of [R1A2N3G4E5] [oc0ta1ve2s3], which contributes to a cohesive and unified sound throughout the entire composition.</t>
  </si>
  <si>
    <t>The music's choice of [[K01E12Y23]3 k4ey5] contributes to a captivating and memorable experience, complemented by the song's length of [T1M213] seconds. Together, these elements create a unique and engaging musical composition that can leave a lasting impression on the listener. The [ke0y1] of the music can greatly influence the overall mood and emotional impact of the piece, while the length of the song can affect its pacing and structure. When carefully crafted, these factors can work together to create a powerful musical experience that resonates with the audience.</t>
  </si>
  <si>
    <t>The choice of [[K01E12Y23]3 k4ey5] in this music results in a captivating and memorable experience. The song also features a very meditative beat that adds to its overall appeal. The combination of these two elements creates a unique and engaging listening experience that draws the listener in and keeps them engaged throughout the duration of the song. Whether you are looking for a relaxing and soothing musical experience or simply want to enjoy a memorable tune, this song is sure to deliver.</t>
  </si>
  <si>
    <t>With a pitch range spanning [R1A2N3G4E5] [oc0ta1ve2s3], this music offers a diverse and dynamic listening experience. Its use of [[K01E12Y23]3 k4ey5] creates a rich and dynamic sonic palette, while the song's duration of [T1M213] seconds keeps the experience engaging. The rhythm in this song is incredibly stimulating, complemented by the utilization of [I1N2S3T4R5U6M7E8N9T0S1] in the musical performance. Set in [T1I2M3E4_5S6I7G8N9A0T1U2R3E4], the meter of the music, it maintains a relaxed [te0mp1o2]. Furthermore, this music ventures beyond the boundaries of traditional [G1E2N3R4E5] genre, offering a unique and innovative sound.</t>
  </si>
  <si>
    <t>Instruments are responsible for creating the sound of music. Without them, music would be simply an idea or a melody in someone's head. Each instrument brings its unique tone, texture, and character to the music, making it richer and more complex. From the smooth, velvety sound of a saxophone to the sharp, metallic clang of a drum kit, instruments give music its distinctive qualities and help to convey emotion and meaning to listeners. Whether played individually or as part of an ensemble, instruments are an essential component of musical expression and creativity.</t>
  </si>
  <si>
    <t>The use of the [[K01E12Y23]3 k4ey5] in this song creates a rich and dynamic sonic palette. Additionally, the [te0mp1o2] is very fast-paced, contributing to the overall energy and intensity of the music. Together, these elements create a vibrant and captivating musical experience for the listener.</t>
  </si>
  <si>
    <t>['K1_1', 'S4_0', 'R3_2', 'I1_0']</t>
  </si>
  <si>
    <t>The use of [[K01E12Y23]3 k4ey5] in this music creates a distinct atmosphere, which is not reflective of the usual musical conventions of [G1E2N3R4E5] style. The beat of the song is moderate, and the composition does not involve the use of [I1N2S3T4R5U6M7E8N9T0S1]. Together, these elements form a unique musical experience that deviates from the norm of [G1E2N3R4E5] music.</t>
  </si>
  <si>
    <t>The use of [[K01E12Y23]3 k4ey5] in this [T1M213]-second-long song creates a distinct atmosphere that is enhanced by its [[T01I12M23E34_45S56I67G78N89A90T01U12R23E34]4 t5im6e 7si8gn9at0ur1e2]. The incorporation of [I1N2S3T4R5U6M7E8N9T0S1] is also vital to the music, with the song spanning approximately [[N01U12M23_34B45A56R67S78]8 b9ar0s1]. Together, these elements form a unique musical composition with a specific mood and character.</t>
  </si>
  <si>
    <t>This music has a pitch range of [R1A2N3G4E5] [oc0ta1ve2s3] and is played in the [[K01E12Y23]3 k4ey5], giving it a special emotional quality. The song has a playtime of [T1M213] seconds and is played at a moderate pace, with a really intense [te0mp1o2]. Despite not involving the use of [I1N2S3T4R5U6M7E8N9T0S1], this song's composition is filled with [E1M2O3T4I5O6N7], and it has a [ti0me1 s2ig3na4tu5re6 o7f 8[T91I02M13E24_35S46I57G68N79A80T91U02R13E24]3]. Overall, the music is a powerful and emotive piece that captures the listener's attention with its dynamic range and intense [te0mp1o2].</t>
  </si>
  <si>
    <t>['P4_1', 'K1_1', 'R3_0', 'TS1_1', 'I1_1', 'T1_0', 'B1_1']</t>
  </si>
  <si>
    <t>This music's pitch range of [R1A2N3G4E5] [oc0ta1ve2s3] offers a unique and memorable listening experience, while its choice of [[K01E12Y23]3 k4ey5] results in a captivating and memorable experience. The rhythm in this song is very easy-going, and it is set in [T1I2M3E4_5S6I7G8N9A0T1U2R3E4]. The inclusion of [I1N2S3T4R5U6M7E8N9T0S1] adds depth and texture to the music, complementing its rapid [te0mp1o2]. With [[N01U12M23_34B45A56R67S78]8 b9ar0s1] throughout the song, this music truly encompasses a dynamic and engaging composition.</t>
  </si>
  <si>
    <t>It has a soothing quality that can help you relax and unwind after a long day. The [te0mp1o2] is slow and steady, creating a sense of peacefulness that can be quite enjoyable to listen to. With its soft melody and gentle rhythms, this song has a way of easing your mind and body, making it perfect for meditation, yoga, or simply lounging around. Whether you're looking to de-stress, get some much-needed rest, or simply enjoy some beautiful music, this song is sure to be a great choice.</t>
  </si>
  <si>
    <t>The song has [[N01U12M23_34B45A56R67S78]8 b9ar0s1] and utilizes an uncommon [ti0me1 s2ig3na4tu5re6 o7f 8[T91I02M13E24_35S46I57G68N79A80T91U02R13E24]3]. The music's structure is defined by the number of bars, while the [ti0me1 s2ig3na4tu5re6] determines the rhythm and overall feel of the song. The use of an unusual [ti0me1 s2ig3na4tu5re6] can create a distinctive and memorable sound, as it sets the song apart from more common rhythms and can challenge listeners' expectations. Musicians may choose to use an uncommon [ti0me1 s2ig3na4tu5re6] for artistic expression or to create a particular mood or effect in their music.</t>
  </si>
  <si>
    <t>The compact pitch range of [R1A2N3G4E5] [oc0ta1ve2s3] results in a focused and impactful musical performance, complemented by its use of [[K01E12Y23]3 k4ey5], which conveys a unique and resonant sound. Running for [T1M213] seconds, this track showcases an extremely strong beat, accompanied by the skilled use of [I1N2S3T4R5U6M7E8N9T0S1]. The song also features an unusual [ti0me1 s2ig3na4tu5re6 o7f 8[T91I02M13E24_35S46I57G68N79A80T91U02R13E24]3], adding to its distinctive nature. With its speedy [te0mp1o2] and a departure from traditional [G1E2N3R4E5] style, this music stands out as an intriguing and unrecognizable composition.</t>
  </si>
  <si>
    <t>The use of [[K01E12Y23]3 k4ey5] in this music creates a distinct atmosphere, which is further emphasized by its composition of [[N01U12M23_34B45A56R67S78]8 b9ar0s1]. The combination of these elements contributes to the overall mood and feel of the piece, showcasing the importance of both musical [ke0y1] and structure in creating a unique auditory experience.</t>
  </si>
  <si>
    <t>The musical piece showcases a pitch range within [R1A2N3G4E5] [oc0ta1ve2s3] and uses the [[K01E12Y23]3 k4ey5], conveying a unique and resonant sound. With a running time of [T1M213] seconds, the song has a moderate beat that is easy to follow. The musical performance employs [I1N2S3T4R5U6M7E8N9T0S1] and features a non-conventional [[T01I12M23E34_45S56I67G78N89A90T01U12R23E34]4 t5im6e 7si8gn9at0ur1e2]. Despite its fast rhythm, the song is not a quintessential example of [G1E2N3R4E5] style.</t>
  </si>
  <si>
    <t>The music in this song has a limited pitch range of [R1A2N3G4E5] [oc0ta1ve2s3], which allows for a greater emphasis on the nuances of tone and phrasing. It follows a [T1I2M3E4_5S6I7G8N9A0T1U2R3E4] meter and has a slow [te0mp1o2]. The song's running time is [T1M213] seconds, and you can hear [[N01U12M23_34B45A56R67S78]8 b9ar0s1] in total.</t>
  </si>
  <si>
    <t>This song has a very comfortable beat and is defined by a certain emotion. It lasts [T1M213] seconds and features an unusual [ti0me1 s2ig3na4tu5re6]. Interestingly, [I1N2S3T4R5U6M7E8N9T0S1] are notably absent in the song, but this doesn't detract from the overall experience of listening to it.</t>
  </si>
  <si>
    <t>The [G1E2N3R4E5] style is exemplified in this classic song with a pitch range of [R1A2N3G4E5] [oc0ta1ve2s3] that offers a unique and memorable listening experience. The [[K01E12Y23]3 k4ey5] adds a special emotional quality, while the song's running time of [T1M213] seconds allows for a complete musical journey. Despite the absence of [I1N2S3T4R5U6M7E8N9T0S1], the song's calming and soothing beat, gentle pace, and use of [[T01I12M23E34_45S56I67G78N89A90T01U12R23E34]4 t5im6e 7si8gn9at0ur1e2] create a sense of tranquility. Overall, this song showcases the best of its genre, offering a timeless and enjoyable musical experience.</t>
  </si>
  <si>
    <t>['P4_1', 'K1_1', 'TM1_1', 'R3_1', 'I1_1', 'TS1_1', 'T1_0', 'S4_0', 'B1_1']</t>
  </si>
  <si>
    <t>The compact pitch range of [R1A2N3G4E5] [oc0ta1ve2s3] results in a focused and impactful musical performance, while the [[K01E12Y23]3 k4ey5] gives this music a special emotional quality. This song lasts [T1M213] seconds and features a highly vigorous rhythm. The music should showcase [I1N2S3T4R5U6M7E8N9T0S1], and its [ti0me1 s2ig3na4tu5re6] is [T1I2M3E4_5S6I7G8N9A0T1U2R3E4]. With a quick [te0mp1o2], this music breaks away from the traditions of [G1E2N3R4E5] style, yet you can still count [[N01U12M23_34B45A56R67S78]8 b9ar0s1] in this song.</t>
  </si>
  <si>
    <t>The pitch range of [R1A2N3G4E5] [oc0ta1ve2s3] adds a distinctive character to the music, emphasizing its emotional depth, while the [[K01E12Y23]3 k4ey5] provides a powerful and memorable sound. With a running time of [T1M213] seconds, the song's calming and soothing beat complements its composition, which excludes the use of [I1N2S3T4R5U6M7E8N9T0S1]. The uncommon [ti0me1 s2ig3na4tu5re6 o7f 8[T91I02M13E24_35S46I57G68N79A80T91U02R13E24]3] further contributes to its unique nature. Overall, this sluggish music embodies the characteristics of the [G1E2N3R4E5] style.</t>
  </si>
  <si>
    <t>The music being played quickly is a deliberate choice for this song, which intentionally excludes certain instruments.</t>
  </si>
  <si>
    <t>The music offers a unique and memorable listening experience with its pitch range of [R1A2N3G4E5] [oc0ta1ve2s3]. It is imbued with [E1M2O3T4I5O6N7], evoking a powerful response from listeners. Interestingly, you won't hear any [I1N2S3T4R5U6M7E8N9T0S1] in this song, adding to its uniqueness and distinctiveness. Overall, this music is a captivating and emotive piece that stands out with its unconventional composition.</t>
  </si>
  <si>
    <t>This song has a moderate speed and features [[N01U12M23_34B45A56R67S78]8 b9ar0s1]. In total, the song is [T1M213] seconds long.</t>
  </si>
  <si>
    <t>The musical piece showcases a pitch range within [R1A2N3G4E5] [oc0ta1ve2s3] and captivates with its choice of [[K01E12Y23]3 k4ey5], resulting in a captivating and memorable experience. It employs the [[T01I12M23E34_45S56I67G78N89A90T01U12R23E34]4 t5im6e 7si8gn9at0ur1e2], which enhances the composition. Enriched by the use of [I1N2S3T4R5U6M7E8N9T0S1], the music maintains a moderate [te0mp1o2] throughout, spanning [[N01U12M23_34B45A56R67S78]8 b9ar0s1] in this song.</t>
  </si>
  <si>
    <t>['P4_1', 'K1_1', 'S4_1', 'I1_1']</t>
  </si>
  <si>
    <t>The musical piece is a prime example of [G1E2N3R4E5] style, brought to life through the use of [I1N2S3T4R5U6M7E8N9T0S1]. It showcases a pitch range within [R1A2N3G4E5] [oc0ta1ve2s3] and features [[K01E12Y23]3 k4ey5], resulting in a unique and resonant sound.</t>
  </si>
  <si>
    <t>This music conveys a unique and resonant sound with its use of the [[K01E12Y23]3 k4ey5], and has a pitch range within [R1A2N3G4E5] [oc0ta1ve2s3]. The duration of the track is [T1M213] seconds, and it has an exceptionally energetic beat. Notably absent in this song are [I1N2S3T4R5U6M7E8N9T0S1], while the [ti0me1 s2ig3na4tu5re6] used is not commonly used - [T1I2M3E4_5S6I7G8N9A0T1U2R3E4]. Despite the unusual elements, this music has a relaxed [te0mp1o2] and conveys [E1M2O3T4I5O6N7] to the listener.</t>
  </si>
  <si>
    <t>The pitch range of [R1A2N3G4E5] [oc0ta1ve2s3] adds a distinctive character to the music, emphasizing its emotional depth, while the length of the track is [T1M213] seconds. The meter of the music is [T1I2M3E4_5S6I7G8N9A0T1U2R3E4], and the use of [I1N2S3T4R5U6M7E8N9T0S1] is vital to the music, shaping its overall sound. Defined by [E1M2O3T4I5O6N7], the music captures a particular mood and atmosphere. With roughly [[N01U12M23_34B45A56R67S78]8 b9ar0s1], the song unfolds with its unique musical structure.</t>
  </si>
  <si>
    <t>The music covers [[N01U12M23_34B45A56R67S78]8 b9ar0s1].</t>
  </si>
  <si>
    <t>This song has a very smooth and relaxing beat that is enriched by the addition of [I1N2S3T4R5U6M7E8N9T0S1]. The music is elevated to another level by the beautiful and melodic sounds of these instruments, creating an atmosphere that is both calming and enjoyable to listen to. The combination of the smooth beat and the rich instrumentation make this song a perfect choice for anyone looking to unwind and escape into a world of peaceful serenity.</t>
  </si>
  <si>
    <t>['P4_1', 'R3_0', 'TS1_1', 'I1_0', 'T1_0', 'EM1_1', 'B1_1']</t>
  </si>
  <si>
    <t>The music piece utilizes a specific pitch range of [R1A2N3G4E5] [oc0ta1ve2s3], resulting in a cohesive and unified sound. The beat of the song has a tranquilizing effect and it has a [ti0me1 s2ig3na4tu5re6 o7f 8[T91I02M13E24_35S46I57G68N79A80T91U02R13E24]3]. Despite the absence of [I1N2S3T4R5U6M7E8N9T0S1], the music has a brisk [te0mp1o2] that drives the melody forward. The overall emotional message conveyed by this song is [E1M2O3T4I5O6N7]. The composition comprises [[N01U12M23_34B45A56R67S78]8 b9ar0s1], which contributes to its overall structure and flow.</t>
  </si>
  <si>
    <t>['P4_1', 'K1_1', 'TM1_1', 'R3_0', 'I1_0', 'TS1_o', 'S4_0', 'S2_0']</t>
  </si>
  <si>
    <t>The music's limited pitch range of [R1A2N3G4E5] [oc0ta1ve2s3] allows for a greater emphasis on the nuances of tone and phrasing, while its use of [[K01E12Y23]3 k4ey5] creates a distinct atmosphere. With a duration of [T1M213] seconds, the song's tranquilizing beat takes center stage. Notably, [I1N2S3T4R5U6M7E8N9T0S1] are not included in the instrumentation, and the unique [[T01I12M23E34_45S56I67G78N89A90T01U12R23E34]4 t5im6e 7si8gn9at0ur1e2] adds to its uniqueness. This music breaks away from the typical features of [G1E2N3R4E5] style and diverges from [A1R2T3I4S5T6]'s usual style, making it a departure from their typical sound.</t>
  </si>
  <si>
    <t>The music in this song radiates [E1M2O3T4I5O6N7] and it is composed with an uncommon [[T01I12M23E34_45S56I67G78N89A90T01U12R23E34]4 t5im6e 7si8gn9at0ur1e2]. Throughout the song, there are [[N01U12M23_34B45A56R67S78]8 b9ar0s1] that provide a unique structure and rhythm to the composition. The use of an unusual [ti0me1 s2ig3na4tu5re6] adds to the complexity and intrigue of the music, making it stand out and captivating to the listener. Together, the emotion, [ti0me1 s2ig3na4tu5re6], and bars work in harmony to create a truly distinctive and memorable musical experience.</t>
  </si>
  <si>
    <t>This song, with a pitch range within [R1A2N3G4E5] [oc0ta1ve2s3], showcases the unique flavor that the [[K01E12Y23]3 k4ey5] adds to its composition. With a duration of [T1M213] seconds, it offers a peaceful and easy rhythm that is enhanced by the vital use of [I1N2S3T4R5U6M7E8N9T0S1]. Employing a non-standard [ti0me1 s2ig3na4tu5re6 o7f 8[T91I02M13E24_35S46I57G68N79A80T91U02R13E24]3], the music maintains a relaxed [te0mp1o2] while radiating [E1M2O3T4I5O6N7].</t>
  </si>
  <si>
    <t>The song has a moderate [te0mp1o2] and its running time is [T1M213] seconds.</t>
  </si>
  <si>
    <t>The music is composed in the [[K01E12Y23]3 k4ey5] and deliberately excludes [I1N2S3T4R5U6M7E8N9T0S1] in this song.</t>
  </si>
  <si>
    <t>['P4_1', 'K1_1', 'TM1_1', 'I1_1', 'TS1_1', 'T1_0', 'S4_0', 'B1_1']</t>
  </si>
  <si>
    <t>The music, composed of approximately [[N01U12M23_34B45A56R67S78]8 b9ar0s1], moves at a rapid rate within a pitch range of [R1A2N3G4E5] [oc0ta1ve2s3]. The [[K01E12Y23]3 k4ey5] adds a unique flavor to this music, while the length of the song is [T1M213] seconds. It is given its sound through [I1N2S3T4R5U6M7E8N9T0S1], and the music follows a [[T01I12M23E34_45S56I67G78N89A90T01U12R23E34]4 t5im6e 7si8gn9at0ur1e2]. Although this music is not representative of the usual [G1E2N3R4E5] sound, it showcases a distinct and captivating composition.</t>
  </si>
  <si>
    <t>The pitch range of [R1A2N3G4E5] [oc0ta1ve2s3] adds a distinctive character to the music, emphasizing its emotional depth, while the [[K01E12Y23]3 k4ey5] gives this music a special emotional quality. This song, [T1M213] seconds long, carries a strong beat and incorporates [I1N2S3T4R5U6M7E8N9T0S1] to enhance its overall sound. Although its [ti0me1 s2ig3na4tu5re6] is not conventional [T1I2M3E4_5S6I7G8N9A0T1U2R3E4], the song's slow-paced beat and the inclusion of [E1M2O3T4I5O6N7] define its unique musicality.</t>
  </si>
  <si>
    <t>This music is played at a moderate pace and conveys a unique and resonant sound through its use of [[K01E12Y23]3 k4ey5].</t>
  </si>
  <si>
    <t>The compact pitch range of [R1A2N3G4E5] [oc0ta1ve2s3] in combination with the non-standard [[T01I12M23E34_45S56I67G78N89A90T01U12R23E34]4 t5im6e 7si8gn9at0ur1e2] contributes to the highly intense rhythm and overall focused and impactful musical performance of this song. The limited range allows for a more concentrated exploration of the musical ideas, while the unique [ti0me1 s2ig3na4tu5re6] creates a sense of tension and complexity that adds to the intensity of the piece. Together, these elements work to create a memorable and powerful musical experience for the listener.</t>
  </si>
  <si>
    <t>['K1_1', 'TM1_1', 'R3_1', 'I1_1', 'B1_1']</t>
  </si>
  <si>
    <t>This music's use of [[K01E12Y23]3 k4ey5] creates a distinct atmosphere, with a playtime of [T1M213] seconds. The rhythm in this song is very pronounced, and the music is enriched by [I1N2S3T4R5U6M7E8N9T0S1]. Overall, the song's length is around [[N01U12M23_34B45A56R67S78]8 b9ar0s1].</t>
  </si>
  <si>
    <t>The use of a specific pitch range of [R1A2N3G4E5] [oc0ta1ve2s3] creates a cohesive and unified sound throughout the musical piece, while the music's use of [[K01E12Y23]3 k4ey5] creates a rich and dynamic sonic palette. Running for [T1M213] seconds, this track showcases a dynamic rhythm and deliberately excludes [I1N2S3T4R5U6M7E8N9T0S1]. With a moderate [te0mp1o2], the music is steeped in the traditions of [G1E2N3R4E5] style.</t>
  </si>
  <si>
    <t>The pitch range of [R1A2N3G4E5] [oc0ta1ve2s3] adds a distinctive character to the music, emphasizing its emotional depth. This music is composed in the [[K01E12Y23]3 k4ey5], and it is [E1M2O3T4I5O6N7] in nature. The combination of the pitch range and [ke0y1] contribute to the music's unique emotional qualities, which are a defining aspect of its composition.</t>
  </si>
  <si>
    <t>The musical piece is a testament to its impressive pitch range, spanning [R1A2N3G4E5] [oc0ta1ve2s3]. The use of [[K01E12Y23]3 k4ey5] adds a unique flavor to the music, complemented by the balanced rhythm and a [T1I2M3E4_5S6I7G8N9A0T1U2R3E4] meter. The piece is played at a fast [te0mp1o2], bringing the music to life through the use of [I1N2S3T4R5U6M7E8N9T0S1]. With a running time of [T1M213] seconds, the music is defined by its emotional appeal, capturing the essence of [E1M2O3T4I5O6N7].</t>
  </si>
  <si>
    <t>['K1_1', 'TM1_1', 'R3_1', 'TS1_o', 'I1_1', 'T1_0', 'S4_0']</t>
  </si>
  <si>
    <t>The captivating and memorable experience of this music is achieved through its choice of [[K01E12Y23]3 k4ey5], as well as the highly vigorous rhythm and swift movement of the track, which lasts [T1M213] seconds. The use of [I1N2S3T4R5U6M7E8N9T0S1] is also vital to the music's overall impact. However, the [ti0me1 s2ig3na4tu5re6] featured in this song is not conventional, and the music does not fall squarely within the conventions of the [G1E2N3R4E5] sound. Nonetheless, these unconventional aspects add to the unique and compelling nature of the piece.</t>
  </si>
  <si>
    <t>The musical piece showcases a pitch range within [R1A2N3G4E5] [oc0ta1ve2s3] and utilizes the [[K01E12Y23]3 k4ey5], conveying a unique and resonant sound. Its duration is [T1M213] seconds with a moderate beat, and the [I1N2S3T4R5U6M7E8N9T0S1] add to the musical composition. The [ti0me1 s2ig3na4tu5re6] of the music is [T1I2M3E4_5S6I7G8N9A0T1U2R3E4], and the song moves gently. This music does not adhere to the traditions of [G1E2N3R4E5] style, but rather offers a distinctive approach to composition that sets it apart from traditional genres.</t>
  </si>
  <si>
    <t>The pitch range of [R1A2N3G4E5] [oc0ta1ve2s3] adds a distinctive character to the music, emphasizing its emotional depth, while the song's highly intense rhythm complements it. Additionally, this song is devoid of [I1N2S3T4R5U6M7E8N9T0S1], further enhancing its unique and raw quality.</t>
  </si>
  <si>
    <t>The musical piece showcases a pitch range within [R1A2N3G4E5] [oc0ta1ve2s3] and is composed in the [[K01E12Y23]3 k4ey5]. Running for [T1M213] seconds, this song has a very meditative beat and deliberately excludes [I1N2S3T4R5U6M7E8N9T0S1]. With a [ti0me1 s2ig3na4tu5re6 o7f 8[T91I02M13E24_35S46I57G68N79A80T91U02R13E24]3], the music moves at a moderate pace, taking the song outside of the typical boundaries of [G1E2N3R4E5] genre.</t>
  </si>
  <si>
    <t>['P4_1', 'TM1_1', 'R3_1', 'TS1_1', 'I1_1', 'T1_0', 'S2_0']</t>
  </si>
  <si>
    <t>The music's limited pitch range of [R1A2N3G4E5] [oc0ta1ve2s3] allows for a greater emphasis on the nuances of tone and phrasing, while the length of the track, [T1M213] seconds, adds to its impact. Incredibly powerful rhythm permeates the song, which follows a [T1I2M3E4_5S6I7G8N9A0T1U2R3E4] meter, while [I1N2S3T4R5U6M7E8N9T0S1] play an important role in shaping the overall sound. Played at a quick pace, this music stands out as a departure from the typical representation of [A1R2T3I4S5T6]'s genre.</t>
  </si>
  <si>
    <t>In this song, the music is played at a low [te0mp1o2] while an uncommon [ti0me1 s2ig3na4tu5re6] is utilized. The combination of the slow pace and unusual [ti0me1 s2ig3na4tu5re6] gives the music a distinct and unique sound that sets it apart from more typical songs in the same genre. The musicians who created this piece likely put a lot of thought and experimentation into crafting the music to ensure that it would be both memorable and enjoyable for their listeners.</t>
  </si>
  <si>
    <t>['P4_1', 'R3_1', 'T1_1', 'S4_0', 'B1_1']</t>
  </si>
  <si>
    <t>The music being discussed has a limited pitch range of [R1A2N3G4E5] [oc0ta1ve2s3], which allows for a greater emphasis on the nuances of tone and phrasing. Despite this, the [te0mp1o2] of the song is really intense, moving at a slow rate. However, this music is not evocative of the classic [G1E2N3R4E5] sound. The song itself is composed of approximately [[N01U12M23_34B45A56R67S78]8 b9ar0s1], which gives a sense of its structure and length.</t>
  </si>
  <si>
    <t>The [ti0me1 s2ig3na4tu5re6] of the music is [T1I2M3E4_5S6I7G8N9A0T1U2R3E4], and the song's length is approximately [[N01U12M23_34B45A56R67S78]8 b9ar0s1]. The sound of the music is produced by using [I1N2S3T4R5U6M7E8N9T0S1].</t>
  </si>
  <si>
    <t>The music has a distinctive character that emphasizes its emotional depth, largely due to its pitch range of [R1A2N3G4E5] [oc0ta1ve2s3]. The use of [[K01E12Y23]3 k4ey5] creates a rich and dynamic sonic palette, further contributing to the music's overall sound. [I1N2S3T4R5U6M7E8N9T0S1] are notably absent from the instrumentation in this song, which is defined by its intense emotional quality, evoking [E1M2O3T4I5O6N7].</t>
  </si>
  <si>
    <t>The musical piece showcases a pitch range within [R1A2N3G4E5] [oc0ta1ve2s3] and utilizes the [[K01E12Y23]3 k4ey5] to create a rich and dynamic sonic palette. With a running time of [T1M213] seconds, the song features a calm and moderate rhythm and is enriched by the presence of [I1N2S3T4R5U6M7E8N9T0S1]. The music incorporates the [[T01I12M23E34_45S56I67G78N89A90T01U12R23E34]4 t5im6e 7si8gn9at0ur1e2] and is played at a rapid pace, although it does not embody the essence of the [G1E2N3R4E5] genre.</t>
  </si>
  <si>
    <t>It is energetic and lively. The fast beat creates a sense of excitement and movement, driving the listener to tap their feet and dance along. Despite the frenetic pace, the melody remains clear and distinct, allowing each instrument to shine and contributing to the overall sense of joy and exhilaration. Whether played in a concert hall or at a party, this music is sure to get people moving and feeling alive.</t>
  </si>
  <si>
    <t>The music in this song is given its sound through the use of [I1N2S3T4R5U6M7E8N9T0S1]. With a limited pitch range of [R1A2N3G4E5] [oc0ta1ve2s3], this music emphasizes the nuances of tone and phrasing, resulting in a captivating and memorable experience. Despite its unconventional [T1I2M3E4_5S6I7G8N9A0T1U2R3E4], the rhythm in this song is really lively. The sluggish [te0mp1o2] conveys a [E1M2O3T4I5O6N7] feeling throughout the [T1M213]-second duration. Overall, this song offers a unique musical experience with its use of [[K01E12Y23]3 k4ey5] and non-traditional [ti0me1 s2ig3na4tu5re6], making it a distinctive addition to any playlist.</t>
  </si>
  <si>
    <t>['K1_1', 'TM1_1', 'S4_0']</t>
  </si>
  <si>
    <t>This music conveys a unique and resonant sound with its use of the [[K01E12Y23]3 k4ey5]. The song plays for [T1M213] seconds and is not a prime example of the typical [G1E2N3R4E5] style.</t>
  </si>
  <si>
    <t>['K1_1', 'R3_2', 'TS1_1', 'I1_0', 'B1_1']</t>
  </si>
  <si>
    <t>The [ke0y1] gives this music a special emotional quality, while the [te0mp1o2] of the song is moderate. [T1I2M3E4_5S6I7G8N9A0T1U2R3E4] is the [ti0me1 s2ig3na4tu5re6] of the music, and the composition of this song does not involve the use of [I1N2S3T4R5U6M7E8N9T0S1]. The song's length is determined by [[N01U12M23_34B45A56R67S78]8 b9ar0s1].</t>
  </si>
  <si>
    <t>The song's rhythm is fast, and it spans [[N01U12M23_34B45A56R67S78]8 b9ar0s1]. The music's use of the [[K01E12Y23]3 k4ey5] creates a rich and dynamic sonic palette, adding to the overall energy of the piece.</t>
  </si>
  <si>
    <t>['P4_1', 'TM1_1', 'R3_0', 'TS1_o', 'I1_1', 'T1_2']</t>
  </si>
  <si>
    <t>The music's limited pitch range of [R1A2N3G4E5] [oc0ta1ve2s3] allows for a greater emphasis on the nuances of tone and phrasing, while its running time of [T1M213] seconds provides ample opportunity for immersion. The rhythm in this song is remarkably soothing to the ears, despite the unconventional [ti0me1 s2ig3na4tu5re6 o7f 8[T91I02M13E24_35S46I57G68N79A80T91U02R13E24]3]. The vital utilization of [I1N2S3T4R5U6M7E8N9T0S1] adds depth and texture to the composition, which is performed at a moderate pace, enhancing its overall impact.</t>
  </si>
  <si>
    <t>['TM1_1', 'R3_0', 'TS1_o', 'I4_0', 'T1_2']</t>
  </si>
  <si>
    <t>This song has a duration of [T1M213] seconds and features a [ti0me1 s2ig3na4tu5re6] that is not commonly found. The rhythm is very gentle and easy, and the melody track does not include the sound of [I1N2S3T4R5U6M7E8N9T0]. The music is played at a moderate pace, creating a unique and distinctive sound that sets it apart from other songs.</t>
  </si>
  <si>
    <t>The music's compact pitch range, spanning [R1A2N3G4E5] [oc0ta1ve2s3], contributes to a focused and impactful performance. Set to a medium [te0mp1o2], the song plays for [T1M213] seconds, allowing for a precise execution of its musical elements.</t>
  </si>
  <si>
    <t>['TM1_1', 'R3_1', 'T1_1', 'EM1_1', 'B1_1']</t>
  </si>
  <si>
    <t>This song is [E1M2O3T4I5O6N7]-filled, with an extremely strong beat and a slow [te0mp1o2]. It is divided into [[N01U12M23_34B45A56R67S78]8 b9ar0s1] and has a duration of [T1M213] seconds.</t>
  </si>
  <si>
    <t>['T1_0', 'I4_0', 'K1_1', 'B1_1']</t>
  </si>
  <si>
    <t>This high-speed music track features a melody that doesn't use [I1N2S3T4R5U6M7E8N9T0]. The [[K01E12Y23]3 k4ey5] used in the song creates a powerful and memorable sound. The song structure is composed of [[N01U12M23_34B45A56R67S78]8 b9ar0s1], providing a unique musical experience.</t>
  </si>
  <si>
    <t>The [te0mp1o2] of this song is rapid and its use of the [[K01E12Y23]3 k4ey5] creates a distinct atmosphere that spans [[N01U12M23_34B45A56R67S78]8 b9ar0s1]. Interestingly, the music intentionally excludes certain instruments, adding to its unique character and style.</t>
  </si>
  <si>
    <t>['P4_1', 'K1_1', 'R3_1', 'T1_2', 'S4_0']</t>
  </si>
  <si>
    <t>The music's compact pitch range, spanning [R1A2N3G4E5] [oc0ta1ve2s3], leads to a focused and impactful performance. Additionally, the use of the [[K01E12Y23]3 k4ey5] creates a rich and dynamic sonic palette. The pronounced rhythm, combined with a moderate [te0mp1o2], further enhances the overall effect of the music. Despite its unique qualities, this song does not adhere to the traditions of the classic [G1E2N3R4E5] style.</t>
  </si>
  <si>
    <t>The use of a specific pitch range of [R1A2N3G4E5] [oc0ta1ve2s3] creates a cohesive and unified sound throughout the musical piece. Additionally, this music's use of [[K01E12Y23]3 k4ey5] creates a distinct atmosphere, which is enhanced by the gentle and relaxing rhythm that runs for [T1M213] seconds. The music is further enriched by the use of [I1N2S3T4R5U6M7E8N9T0S1] and is in [T1I2M3E4_5S6I7G8N9A0T1U2R3E4]. Overall, the music moves at a balanced rate and evokes a [E1M2O3T4I5O6N7] feeling, making for a complete musical experience.</t>
  </si>
  <si>
    <t>['K1_1', 'R3_2', 'TS1_o', 'I1_1', 'T1_0', 'EM1_1', 'B1_1']</t>
  </si>
  <si>
    <t>This music's use of [[K01E12Y23]3 k4ey5] creates a distinct atmosphere, while the [te0mp1o2] of the song is just right. The chosen [ti0me1 s2ig3na4tu5re6] for this piece is not common, and [I1N2S3T4R5U6M7E8N9T0S1] play an important role in shaping the music. Moving at a fast rate, this composition effectively conveys [E1M2O3T4I5O6N7] throughout. Spanning approximately [[N01U12M23_34B45A56R67S78]8 b9ar0s1], the song captivates listeners with its unique blend of elements.</t>
  </si>
  <si>
    <t>The [ke0y1] in which a piece of music is played can have a profound effect on its emotional quality, and this is particularly true in the case of the song that progresses through [[N01U12M23_34B45A56R67S78]8 b9ar0s1]. The [ke0y1] chosen for this piece gives it a special emotional quality that is hard to replicate in any other [ke0y1], and as the song progresses through its [[N01U12M23_34B45A56R67S78]8 b9ar0s1], the listener is taken on a journey that is both emotional and musically satisfying. Overall, the choice of [ke0y1] and the progression of the bars work together to create a unique musical experience that is both memorable and moving.</t>
  </si>
  <si>
    <t>The [ti0me1 s2ig3na4tu5re6] of this song is not regular, although it has a steady and moderate rhythm. [I1N2S3T4R5U6M7E8N9T0S1] are not included in the instrumentation of the song.</t>
  </si>
  <si>
    <t>The music's limited pitch range of [R1A2N3G4E5] [oc0ta1ve2s3] allows for a greater emphasis on the nuances of tone and phrasing, while its use of [[K01E12Y23]3 k4ey5] creates a distinct atmosphere. Running for [T1M213] seconds, the song maintains a moderate beat and intentionally omits the use of [I1N2S3T4R5U6M7E8N9T0S1] in its arrangement. With a [ti0me1 s2ig3na4tu5re6 o7f 8[T91I02M13E24_35S46I57G68N79A80T91U02R13E24]3], the song's fast-paced beat complements its [E1M2O3T4I5O6N7] nature.</t>
  </si>
  <si>
    <t>The use of a specific pitch range of [R1A2N3G4E5] [oc0ta1ve2s3] creates a cohesive and unified sound throughout the musical piece, while the song's [te0mp1o2] remains moderate. Filled with [E1M2O3T4I5O6N7], the music conveys a powerful message that resonates with the listener. This song has a running time of [T1M213] seconds, providing ample time for the listener to fully immerse themselves in the emotions and musical themes presented.</t>
  </si>
  <si>
    <t>In this song, [I1N2S3T4R5U6M7E8N9T0S1] are utilized in the musical performance, creating a very dynamic rhythm that can be counted in [[N01U12M23_34B45A56R67S78]8 b9ar0s1].</t>
  </si>
  <si>
    <t>['K1_1', 'TM1_1', 'TS1_o', 'I1_0', 'T1_2', 'EM1_1']</t>
  </si>
  <si>
    <t>The [[K01E12Y23]3 k4ey5] gives this music a special emotional quality, and the song is filled with [E1M2O3T4I5O6N7]. Although the song's length is [T1M213] seconds, its rhythm remains moderate, and its [ti0me1 s2ig3na4tu5re6] deviates from the norm. Interestingly, you won't hear any [I1N2S3T4R5U6M7E8N9T0S1] in this song, yet it still manages to evoke a powerful emotional response in the listener.</t>
  </si>
  <si>
    <t>['P4_1', 'K1_1', 'TS1_o', 'T1_1', 'EM1_1']</t>
  </si>
  <si>
    <t>The use of a specific pitch range of [R1A2N3G4E5] [oc0ta1ve2s3] creates a cohesive and unified sound throughout the musical piece, which is further enhanced by its use of [[K01E12Y23]3 k4ey5]. This music conveys a unique and resonant sound, with the [ti0me1 s2ig3na4tu5re6 o7f 8[T91I02M13E24_35S46I57G68N79A80T91U02R13E24]3], which is not commonly used, adding to its distinctive quality. The song is performed at a leisurely pace, allowing the listener to fully absorb the emotion that the music conveys, which is [E1M2O3T4I5O6N7]. Overall, the combination of pitch range, [ke0y1], [ti0me1 s2ig3na4tu5re6], and [te0mp1o2] come together to create a powerful and emotive musical experience.</t>
  </si>
  <si>
    <t>['P4_1', 'K1_1', 'R3_0', 'TS1_o', 'T1_1', 'S4_1', 'B1_1']</t>
  </si>
  <si>
    <t>The pitch range of [R1A2N3G4E5] [oc0ta1ve2s3] adds a distinctive character to the music, emphasizing its emotional depth, while the use of [[K01E12Y23]3 k4ey5] creates a rich and dynamic sonic palette. This song has a very mellow rhythm and features an atypical [[T01I12M23E34_45S56I67G78N89A90T01U12R23E34]4 t5im6e 7si8gn9at0ur1e2]. With its low-[te0mp1o2] nature, the song embodies the characteristics of [G1E2N3R4E5] style, covering [[N01U12M23_34B45A56R67S78]8 b9ar0s1].</t>
  </si>
  <si>
    <t>['K1_1', 'P4_1', 'T1_2', 'S4_0']</t>
  </si>
  <si>
    <t>The [[K01E12Y23]3 k4ey5] in this music produces a powerful and memorable sound that is a standout feature of the piece. The song's pitch range spans [R1A2N3G4E5] [oc0ta1ve2s3], showcasing the versatility and range of the musical composition. In addition to its impressive range, the piece also boasts a balanced beat that adds to its overall appeal. However, despite these impressive qualities, the music does not possess the classic features of the [G1E2N3R4E5] sound, setting it apart from other pieces within the genre.</t>
  </si>
  <si>
    <t>['P4_1', 'K1_1', 'I1_0', 'T1_0', 'EM1_1']</t>
  </si>
  <si>
    <t>This music provides a distinctive and unforgettable listening experience with its pitch range of [R1A2N3G4E5] [oc0ta1ve2s3] and captivating choice of [[K01E12Y23]3 k4ey5]. The arrangement of this song intentionally omits the use of [I1N2S3T4R5U6M7E8N9T0S1], and the fast [te0mp1o2] adds to its expressive nature, conveying a strong sense of [E1M2O3T4I5O6N7].</t>
  </si>
  <si>
    <t>The music is of moderate speed and utilizes the [[K01E12Y23]3 k4ey5] to create a rich and dynamic sonic palette.</t>
  </si>
  <si>
    <t>['S4_0', 'TM1_1', 'R3_2', 'I1_1']</t>
  </si>
  <si>
    <t>The song that plays for [T1M213] seconds does not embody the essence of [G1E2N3R4E5] genre, despite being enriched by [I1N2S3T4R5U6M7E8N9T0S1] and having a consistent and moderate beat. While the music is enjoyable to some extent, it lacks the defining characteristics and elements that would make it truly representative of the [G1E2N3R4E5] genre.</t>
  </si>
  <si>
    <t>The song's pace is moderate, and the music has a [E1M2O3T4I5O6N7] feeling. The combination of the two elements creates a unique atmosphere that captures the listener's attention and draws them into the emotions conveyed by the music. The moderate [te0mp1o2] provides a steady and grounding foundation for the emotional depth and intensity of the music, allowing the listener to fully immerse themselves in the experience. Whether the [E1M2O3T4I5O6N7] feeling is one of joy, sadness, or something in between, the song's pacing and musical expression work in tandem to create a powerful and memorable listening experience.</t>
  </si>
  <si>
    <t>['P4_1', 'K1_1', 'R3_1', 'S4_0', 'B1_1']</t>
  </si>
  <si>
    <t>The music in question possesses several unique qualities that distinguish it from typical examples of its genre. Its pitch range spans [R1A2N3G4E5] [oc0ta1ve2s3], contributing to its distinct character and emphasizing its emotional depth. Additionally, the use of the [[K01E12Y23]3 k4ey5] creates a unique and resonant sound. The rhythm in this song is also quite dynamic. Despite these individualistic elements, this music does not conform to the typical characteristics of [G1E2N3R4E5]. The song has a duration of [[N01U12M23_34B45A56R67S78]8 b9ar0s1].</t>
  </si>
  <si>
    <t>This music's choice of [[K01E12Y23]3 k4ey5], with a compact pitch range of [R1A2N3G4E5] [oc0ta1ve2s3], results in a focused and impactful musical performance, creating a captivating and memorable experience that projects a calming and soothing beat. The track runs for [T1M213] seconds and employs an uncommon [[T01I12M23E34_45S56I67G78N89A90T01U12R23E34]4 t5im6e 7si8gn9at0ur1e2], played at a leisurely pace. Interestingly, this song's composition does not involve the use of [I1N2S3T4R5U6M7E8N9T0S1], yet you can count [[N01U12M23_34B45A56R67S78]8 b9ar0s1], all while projecting [E1M2O3T4I5O6N7].</t>
  </si>
  <si>
    <t>['P4_1', 'T1_0', 'TM1_1', 'R3_2']</t>
  </si>
  <si>
    <t>The song's compact pitch range, spanning [R1A2N3G4E5] [oc0ta1ve2s3], creates a focused and impactful musical performance, which is further enhanced by its moderate beat. Despite moving at a rapid rate, the song's running time is [T1M213] seconds, allowing for a concise and dynamic listening experience.</t>
  </si>
  <si>
    <t>The choice of [[K01E12Y23]3 k4ey5] in this music creates a captivating and memorable experience, despite the rapid [te0mp1o2] and notable absence of [I1N2S3T4R5U6M7E8N9T0S1]. The song maintains a moderate pace and consists of a total of [[N01U12M23_34B45A56R67S78]8 b9ar0s1].</t>
  </si>
  <si>
    <t>The music's limited pitch range of [R1A2N3G4E5] [oc0ta1ve2s3] allows for a greater emphasis on the nuances of tone and phrasing, while its choice of [[K01E12Y23]3 k4ey5] results in a captivating and memorable experience. The song, which plays for [T1M213] seconds, features a very peaceful beat and is based on a [[T01I12M23E34_45S56I67G78N89A90T01U12R23E34]4 t5im6e 7si8gn9at0ur1e2]. Notably, you won't hear any [I1N2S3T4R5U6M7E8N9T0S1] in this song, as it does not conform to the usual standards of the [G1E2N3R4E5] genre.</t>
  </si>
  <si>
    <t>['T1_1', 'S4_0', 'R3_1', 'TS1_o']</t>
  </si>
  <si>
    <t>The music I'm listening to has a gentle [te0mp1o2], but it's not reflective of the usual musical conventions of [G1E2N3R4E5] style. Despite its unconventional style, the rhythm in this song is very pronounced and stands out. Additionally, the [ti0me1 s2ig3na4tu5re6] used in this song is out of the ordinary, being [T1I2M3E4_5S6I7G8N9A0T1U2R3E4]. Overall, this song is a unique and interesting departure from the norm within its genre, featuring a pronounced rhythm and an uncommon [ti0me1 s2ig3na4tu5re6] that sets it apart from typical [G1E2N3R4E5] music.</t>
  </si>
  <si>
    <t>This music creates a distinct atmosphere defined by its [E1M2O3T4I5O6N7], which is reinforced by the use of the [[K01E12Y23]3 k4ey5]. Additionally, the song structure is made up of [[N01U12M23_34B45A56R67S78]8 b9ar0s1], contributing to the overall composition and arrangement of the piece.</t>
  </si>
  <si>
    <t>The musical piece is a stunning showcase of its pitch range, spanning [R1A2N3G4E5] [oc0ta1ve2s3]. The use of [[K01E12Y23]3 k4ey5] creates a rich and dynamic sonic palette, adding depth and complexity to the composition. The track is [T1M213] seconds long, allowing ample time for the melody to unfold and develop. The song's [ti0me1 s2ig3na4tu5re6] is atypical, providing a unique rhythmic structure that keeps listeners engaged and intrigued. Finally, the music's sound is crafted through the skillful use of [I1N2S3T4R5U6M7E8N9T0S1], each one contributing its unique timbre to the overall sonic landscape. Together, these elements combine to create a truly remarkable musical experience.</t>
  </si>
  <si>
    <t>['K1_1', 'R3_0', 'TS1_1', 'T1_2', 'S4_0', 'S2_1']</t>
  </si>
  <si>
    <t>The music's use of [[K01E12Y23]3 k4ey5] creates a distinct atmosphere, accompanied by a very serene rhythm. With a [ti0me1 s2ig3na4tu5re6 o7f 8[T91I02M13E24_35S46I57G68N79A80T91U02R13E24]3], this music is played at a moderate [te0mp1o2], and it defies easy classification within any specific [G1E2N3R4E5] style. Overall, the music embodies [A1R2T3I4S5T6]'s unique sound.</t>
  </si>
  <si>
    <t>The music has a distinctive character that is emphasized by its pitch range of [R1A2N3G4E5] [oc0ta1ve2s3], and it also has a special emotional quality due to its use of [K1E2Y3]. Although the song's running time is [T1M213] seconds, the [te0mp1o2] is laid-back and played at a leisurely pace. The instrumentation in this song does not include [I1N2S3T4R5U6M7E8N9T0S1], and it follows a [T1I2M3E4_5S6I7G8N9A0T1U2R3E4] meter. Overall, the music conveys a strong sense of [E1M2O3T4I5O6N7] and emotional depth.</t>
  </si>
  <si>
    <t>['I4_0', 'B1_1', 'TM1_1', 'R3_2']</t>
  </si>
  <si>
    <t>In this song, the melody track intentionally lacks any specific instrument, while still offering a balanced rhythm. The track spans [[N01U12M23_34B45A56R67S78]8 b9ar0s1] and runs for [T1M213] seconds. Despite the absence of a specific instrument, the melody track blends well with the rest of the song, resulting in a cohesive musical experience.</t>
  </si>
  <si>
    <t>['T1_1', 'K1_1', 'B1_1', 'I1_0']</t>
  </si>
  <si>
    <t>The slow pace of this song is accompanied by a powerful and memorable sound provided by the [[K01E12Y23]3 k4ey5]. The song is divided into [[N01U12M23_34B45A56R67S78]8 b9ar0s1] and deliberately opts not to incorporate any additional instruments.</t>
  </si>
  <si>
    <t>The music's choice of [[K01E12Y23]3 k4ey5] creates a captivating and memorable experience, while the song deviates from the typical sound of the [G1E2N3R4E5] genre. Despite not conforming to the usual sonic characteristics of its genre, the music's unique [ke0y1] selection contributes to the song's distinctive and noteworthy qualities. Overall, the combination of the unconventional [ke0y1] and genre-defying sound makes for a compelling and refreshing listening experience.</t>
  </si>
  <si>
    <t>This song has a very comfortable beat, and its pitch range is within [R1A2N3G4E5] [oc0ta1ve2s3]. However, the [ti0me1 s2ig3na4tu5re6] of the song is not usual, as it follows [T1I2M3E4_5S6I7G8N9A0T1U2R3E4]. Despite its unconventional [ti0me1 s2ig3na4tu5re6], the comfortable beat and the pitch range within [R1A2N3G4E5] [oc0ta1ve2s3] make the song enjoyable to listen to.</t>
  </si>
  <si>
    <t>['EM1_1', 'P4_1', 'B1_1', 'TM1_1']</t>
  </si>
  <si>
    <t>The music is characterized by its [E1M2O3T4I5O6N7] nature, with a pitch range that spans [R1A2N3G4E5] [oc0ta1ve2s3]. The song comprises roughly [[N01U12M23_34B45A56R67S78]8 b9ar0s1] and has a duration of [T1M213] seconds.</t>
  </si>
  <si>
    <t>With a pitch range spanning [R1A2N3G4E5] [oc0ta1ve2s3], this music offers a diverse and dynamic listening experience, while the [[K01E12Y23]3 k4ey5] gives it a special emotional quality. The track is [T1M213] seconds long and possesses a balanced rhythm. It stands out for its composition, which avoids the use of [I1N2S3T4R5U6M7E8N9T0S1], and features an unconventional [ti0me1 s2ig3na4tu5re6 o7f 8[T91I02M13E24_35S46I57G68N79A80T91U02R13E24]3]. With a low-[te0mp1o2], this music captures the essence of the typical [G1E2N3R4E5] sound.</t>
  </si>
  <si>
    <t>['P4_1', 'K1_1', 'TM1_1', 'R3_2', 'TS1_1', 'I1_1', 'S4_0']</t>
  </si>
  <si>
    <t>The music in question possesses several notable characteristics that contribute to its unique sound. Firstly, its pitch range spans [R1A2N3G4E5] [oc0ta1ve2s3], imbuing it with a distinctive character that emphasizes the emotional depth of the composition. Additionally, the use of the [[K01E12Y23]3 k4ey5] creates a rich and dynamic sonic palette. The song's [te0mp1o2] falls within the middle range, and it plays for [T1M213] seconds in [T1I2M3E4_5S6I7G8N9A0T1U2R3E4] meter. The music features [I1N2S3T4R5U6M7E8N9T0S1] prominently, and while it is not rooted in the traditions of the classic [G1E2N3R4E5] style, it nonetheless showcases a remarkable blend of diverse musical elements.</t>
  </si>
  <si>
    <t>The music being referred to in this context offers a diverse and dynamic listening experience, with a pitch range that spans [R1A2N3G4E5] [oc0ta1ve2s3]. The use of [I1N2S3T4R5U6M7E8N9T0S1] is vital to this musical composition, adding depth and complexity to the overall sound. Together, these elements come together to create a truly unique and captivating musical experience that is sure to delight listeners of all kinds.</t>
  </si>
  <si>
    <t>The music in question is composed in the [[K01E12Y23]3 k4ey5] and features [[N01U12M23_34B45A56R67S78]8 b9ar0s1] in its composition. It runs for [T1M213] seconds and has a [ti0me1 s2ig3na4tu5re6] that is not commonly used, namely [T1I2M3E4_5S6I7G8N9A0T1U2R3E4].</t>
  </si>
  <si>
    <t>The compact pitch range of [R1A2N3G4E5] [oc0ta1ve2s3] results in a focused and impactful musical performance composed in the [[K01E12Y23]3 k4ey5]. This [T1M213]-second-long track features a rhythm that is neither too fast nor too slow, with [I1N2S3T4R5U6M7E8N9T0S1] playing an important role in the music. It employs a [ti0me1 s2ig3na4tu5re6] that is not commonly used, [T1I2M3E4_5S6I7G8N9A0T1U2R3E4], and is played at a moderate rate. The song defies easy classification within any specific [G1E2N3R4E5] style.</t>
  </si>
  <si>
    <t>['R1_1', 'TM1_1', 'TS1_o', 'I1_1', 'T1_1', 'B1_1']</t>
  </si>
  <si>
    <t>Get ready to hit the dance floor because this song is sure to get people up and dancing. With a playing time of [T1M213] seconds, this song features a [ti0me1 s2ig3na4tu5re6] that is not commonly found, and its music is enriched by the use of [I1N2S3T4R5U6M7E8N9T0S1]. Despite playing slowly, the song's [[N01U12M23_34B45A56R67S78]8 b9ar0s1] composition makes it captivating and sets it apart from the rest.</t>
  </si>
  <si>
    <t>['I4_1', 'TS1_o']</t>
  </si>
  <si>
    <t>In this melody track, [I1N2S3T4R5U6M7E8N9T0] is prominently featured along with an unusual [ti0me1 s2ig3na4tu5re6], [T1I2M3E4_5S6I7G8N9A0T1U2R3E4]. The song stands out due to its unique use of [I1N2S3T4R5U6M7E8N9T0] and the unusual [ti0me1 s2ig3na4tu5re6] that adds a distinctive rhythm to the melody. Together, these elements create a captivating and memorable musical experience for the listener.</t>
  </si>
  <si>
    <t>['P4_1', 'K1_1', 'TM1_1', 'I1_1', 'I4_1', 'B1_1']</t>
  </si>
  <si>
    <t>The music presented in this track offers a diverse and dynamic listening experience, with a pitch range spanning [R1A2N3G4E5] [oc0ta1ve2s3]. The choice of [[K01E12Y23]3 k4ey5] results in a captivating and memorable performance. [I1N2S3T4R5U6M7E8N9T0S1] are utilized throughout the song, with the [I1N2S3T4R5U6M7E8N9T0] serving as the primary instrument for the melody track. The track has a length of [T1M213] seconds and consists of [[N01U12M23_34B45A56R67S78]8 b9ar0s1], creating a well-structured and engaging musical composition.</t>
  </si>
  <si>
    <t>The music is filled with [E1M2O3T4I5O6N7]. Its notes and melodies convey a powerful range of feelings, from joy and elation to sorrow and heartbreak. With every beat and rhythm, the music evokes a deep sense of emotion in its listeners, stirring their souls and touching their hearts. Whether it's the soaring crescendo of a symphony or the haunting strains of a ballad, music has the power to move us in ways that nothing else can. It speaks to us on a primal level, tapping into our deepest emotions and bringing them to the surface. The beauty of music lies in its ability to express what words cannot, conveying the full depth and complexity of our human experience.</t>
  </si>
  <si>
    <t>['P4_1', 'K1_1', 'TM1_1', 'R3_2', 'TS1_o', 'I1_0']</t>
  </si>
  <si>
    <t>The use of a specific pitch range of [R1A2N3G4E5] [oc0ta1ve2s3] creates a cohesive and unified sound throughout the musical piece, while the music's use of [[K01E12Y23]3 k4ey5] creates a rich and dynamic sonic palette. With a running time of [T1M213] seconds, this song exhibits a calm and moderate rhythm, and it features a [ti0me1 s2ig3na4tu5re6] that is not commonly found. [T1I2M3E4_5S6I7G8N9A0T1U2R3E4] [I1N2S3T4R5U6M7E8N9T0S1] are not a part of the instrumentation in this song.</t>
  </si>
  <si>
    <t>The music's limited pitch range of [R1A2N3G4E5] [oc0ta1ve2s3] allows for a greater emphasis on the nuances of tone and phrasing, while its use of [[K01E12Y23]3 k4ey5] creates a rich and dynamic sonic palette. With a runtime of [T1M213] seconds, this song showcases an extremely strong beat and features [I1N2S3T4R5U6M7E8N9T0S1]. Its unconventional [ti0me1 s2ig3na4tu5re6 o7f 8[T91I02M13E24_35S46I57G68N79A80T91U02R13E24]3] adds to its unique character, and it is performed at a moderate speed. Evocative of the classic [G1E2N3R4E5] sound, the music captures a timeless essence.</t>
  </si>
  <si>
    <t>['P4_1', 'R3_0', 'TS1_1', 'T1_0', 'S4_1']</t>
  </si>
  <si>
    <t>This song, rooted in the conventions of [G1E2N3R4E5] music, has a pitch range within [R1A2N3G4E5] [oc0ta1ve2s3] and moves at a fast rate despite the very laid-back [te0mp1o2]. The meter of the music is [T1I2M3E4_5S6I7G8N9A0T1U2R3E4].</t>
  </si>
  <si>
    <t>['R3_1', 'TS1_1', 'I1_1', 'T1_0', 'S4_1']</t>
  </si>
  <si>
    <t>The music in this song is a quintessential example of the [G1E2N3R4E5] genre, with a very forceful beat and a fast [te0mp1o2]. The music is in [T1I2M3E4_5S6I7G8N9A0T1U2R3E4], and it is brought to life through the use of [I1N2S3T4R5U6M7E8N9T0S1]. Overall, the combination of these elements creates an energetic and dynamic sound that perfectly encapsulates the essence of the [G1E2N3R4E5] genre.</t>
  </si>
  <si>
    <t>The use of [[K01E12Y23]3 k4ey5] in this music creates a distinct atmosphere.</t>
  </si>
  <si>
    <t>The music in this song offers a captivating and memorable experience, thanks to its choice of [[K01E12Y23]3 k4ey5]. The song features [[N01U12M23_34B45A56R67S78]8 b9ar0s1], and has a length of [T1M213] seconds. What makes this song truly stand out is its [ti0me1 s2ig3na4tu5re6], which is out of the ordinary, further contributing to its unique and distinctive sound.</t>
  </si>
  <si>
    <t>['P4_1', 'K1_1', 'TM1_1', 'TS1_o', 'I1_0', 'S4_1']</t>
  </si>
  <si>
    <t>This song is a shining example of the [G1E2N3R4E5] style, employing an uncommon [ti0me1 s2ig3na4tu5re6 o7f 8[T91I02M13E24_35S46I57G68N79A80T91U02R13E24]3] and a limited pitch range of [R1A2N3G4E5] [oc0ta1ve2s3], which allows for a greater emphasis on the nuances of tone and phrasing. The [[K01E12Y23]3 k4ey5] used in this music provides a powerful and memorable sound that is amplified by the absence of [I1N2S3T4R5U6M7E8N9T0S1]. The track runs for [T1M213] seconds, making it a concise and impactful example of this unique musical style.</t>
  </si>
  <si>
    <t>This music offers a diverse and dynamic listening experience with a pitch range spanning [R1A2N3G4E5] [oc0ta1ve2s3]. It is played in the [[K01E12Y23]3 k4ey5], providing a powerful and memorable sound. Despite being devoid of [I1N2S3T4R5U6M7E8N9T0S1], this song is characterized by [E1M2O3T4I5O6N7] and played at a fast [te0mp1o2], creating an energetic atmosphere. Overall, this music provides an emotional and unique listening experience with its range of pitch and memorable sound in the [[K01E12Y23]3 k4ey5].</t>
  </si>
  <si>
    <t>The music features a [T1I2M3E4_5S6I7G8N9A0T1U2R3E4] meter. This means that the beats in each measure are grouped into [T1I2M3E4_5S6I7G8N9A0T1U2R3E4] units. This is a common [ti0me1 s2ig3na4tu5re6] in many musical genres, including classical, pop, and rock. The [T1I2M3E4_5S6I7G8N9A0T1U2R3E4] meter gives the music a distinct rhythmic feel and helps to organize the notes into a cohesive structure. Musicians who are familiar with this [ti0me1 s2ig3na4tu5re6] can use it to create complex rhythms and syncopated patterns that add interest and energy to their music. Overall, the [T1I2M3E4_5S6I7G8N9A0T1U2R3E4] meter is an important component of many musical styles and is a fundamental element of musical theory.</t>
  </si>
  <si>
    <t>The calming rhythm of this song is achieved through the intentional omission of certain instruments in its arrangement.</t>
  </si>
  <si>
    <t>This song has a very mellow rhythm, but what makes it unique is its atypical [ti0me1 s2ig3na4tu5re6]. The combination of the two creates an interesting and enjoyable listening experience. The unconventional [ti0me1 s2ig3na4tu5re6] adds a level of complexity to the music, while the mellow rhythm keeps the overall feel of the song relaxed and easy-going. It's always exciting to come across music that breaks the mold and challenges our expectations, and this song does just that.</t>
  </si>
  <si>
    <t>The musical piece I'm describing is quite unique, with several notable features. First and foremost, it showcases an impressive pitch range that spans [R1A2N3G4E5] [oc0ta1ve2s3]. Additionally, the piece is made up of [[N01U12M23_34B45A56R67S78]8 b9ar0s1], and runs for a total of [T1M213] seconds. However, what really sets this track apart is its unconventional [ti0me1 s2ig3na4tu5re6], which adds an intriguing and unexpected element to the music. All of these elements come together to create a truly memorable and exciting musical experience that is sure to captivate listeners.</t>
  </si>
  <si>
    <t>['P4_1', 'K1_1', 'TM1_1', 'TS1_1', 'I1_0', 'EM1_1']</t>
  </si>
  <si>
    <t>The music, composed in the [[K01E12Y23]3 k4ey5], has a pitch range within [R1A2N3G4E5] [oc0ta1ve2s3]. It lasts [T1M213] seconds and follows the [[T01I12M23E34_45S56I67G78N89A90T01U12R23E34]4 t5im6e 7si8gn9at0ur1e2]. Notably absent in this song are [I1N2S3T4R5U6M7E8N9T0S1], creating a [E1M2O3T4I5O6N7] feeling.</t>
  </si>
  <si>
    <t>With a pitch range spanning [R1A2N3G4E5] [oc0ta1ve2s3], this music offers a diverse and dynamic listening experience. The [[K01E12Y23]3 k4ey5] adds a unique flavor to this music, while the song plays for [T1M213] seconds. The [te0mp1o2] in this song is very upbeat, and the [ti0me1 s2ig3na4tu5re6] employed is uncommon, featuring [T1I2M3E4_5S6I7G8N9A0T1U2R3E4].</t>
  </si>
  <si>
    <t>The compact pitch range of [R1A2N3G4E5] [oc0ta1ve2s3], combined with the powerful and memorable sound of the [[K01E12Y23]3 k4ey5], creates a focused and impactful musical performance. The rhythm of this song strikes a balance, neither too fast nor too slow, while the unconventional [[T01I12M23E34_45S56I67G78N89A90T01U12R23E34]4 t5im6e 7si8gn9at0ur1e2] adds an element of uniqueness. Spanning [[N01U12M23_34B45A56R67S78]8 b9ar0s1], the music captures a captivating essence.</t>
  </si>
  <si>
    <t>The musical performance employs instruments.</t>
  </si>
  <si>
    <t>['P4_1', 'K1_1', 'TM1_1', 'R3_0', 'I1_0', 'TS1_1', 'S4_0', 'S2_1']</t>
  </si>
  <si>
    <t>This music offers a unique and memorable listening experience with its pitch range of [R1A2N3G4E5] [oc0ta1ve2s3]. The [[K01E12Y23]3 k4ey5] adds a special emotional quality to the composition, while the track's length of [T1M213] seconds allows for a full immersion into its enchanting melodies. With a serene rhythm and deliberate exclusion of [I1N2S3T4R5U6M7E8N9T0S1], this song captivates listeners with its tranquil atmosphere. The music adopts a [[T01I12M23E34_45S56I67G78N89A90T01U12R23E34]4 t5im6e 7si8gn9at0ur1e2] and presents a distinctive style that deviates from traditional [G1E2N3R4E5] genres, yet echoes the artistic vein of [A1R2T3I4S5T6].</t>
  </si>
  <si>
    <t>['P4_1', 'K1_1', 'TM1_1', 'T1_0', 'S4_1']</t>
  </si>
  <si>
    <t>The music composed in the [[K01E12Y23]3 k4ey5] with a compact pitch range of [R1A2N3G4E5] [oc0ta1ve2s3] creates a focused and impactful musical performance. With a duration of [T1M213] seconds, this high-[te0mp1o2] song showcases the heavily influenced sound of [G1E2N3R4E5] style.</t>
  </si>
  <si>
    <t>['P4_1', 'TM1_1', 'R3_1', 'TS1_1', 'EM1_1']</t>
  </si>
  <si>
    <t>The compact pitch range of [R1A2N3G4E5] [oc0ta1ve2s3] results in a focused and impactful musical performance with an exceptionally energetic beat. This song has a runtime of [T1M213] seconds and features a [ti0me1 s2ig3na4tu5re6 o7f 8[T91I02M13E24_35S46I57G68N79A80T91U02R13E24]3]. The music is characterized by its [E1M2O3T4I5O6N7] nature.</t>
  </si>
  <si>
    <t>The compact pitch range of [R1A2N3G4E5] [oc0ta1ve2s3] results in a focused and impactful musical performance, while the [[K01E12Y23]3 k4ey5] provides a powerful and memorable sound. With a duration of [T1M213] seconds and a perfectly balanced [te0mp1o2], this song captivates listeners. The composition excludes the use of [I1N2S3T4R5U6M7E8N9T0S1], allowing the music to shine through. Based on a [[T01I12M23E34_45S56I67G78N89A90T01U12R23E34]4 t5im6e 7si8gn9at0ur1e2], the music is played at a balanced pace, evoking [E1M2O3T4I5O6N7] in its projection.</t>
  </si>
  <si>
    <t>The musical piece showcases a pitch range within [R1A2N3G4E5] [oc0ta1ve2s3] and the [[K01E12Y23]3 k4ey5], providing a powerful and memorable sound. This track is [T1M213] seconds long, with a lulling beat that incorporates [I1N2S3T4R5U6M7E8N9T0S1]. Set in [T1I2M3E4_5S6I7G8N9A0T1U2R3E4], the song features a slow rhythm and exemplifies the [G1E2N3R4E5] style.</t>
  </si>
  <si>
    <t>['P4_1', 'K1_1', 'S2_1', 'TS1_o']</t>
  </si>
  <si>
    <t>This music offers a unique and memorable listening experience with its pitch range of [R1A2N3G4E5] [oc0ta1ve2s3] and the addition of [[K01E12Y23]3 k4ey5], which adds a unique flavor. The music is in the vein of [A1R2T3I4S5T6], and although it follows this style, it also deviates from the norm with the employment of a non-typical [ti0me1 s2ig3na4tu5re6 o7f 8[T91I02M13E24_35S46I57G68N79A80T91U02R13E24]3] in this particular song. Overall, this music presents a distinctive sound that is both recognizable and experimental.</t>
  </si>
  <si>
    <t>The pitch range of [R1A2N3G4E5] [oc0ta1ve2s3] in this music creates a distinct and unforgettable auditory encounter. It offers a unique and memorable listening experience, allowing the listener to appreciate the musical composition's full range of tonal qualities. With a diverse pitch range, this music captures the listener's attention and showcases the artist's talent and creativity. The use of different [oc0ta1ve2s3] adds depth and complexity to the piece, creating a rich and diverse sound that is sure to leave a lasting impression.</t>
  </si>
  <si>
    <t>['P4_1', 'TM1_1', 'R3_0', 'TS1_1', 'T1_1', 'B1_1']</t>
  </si>
  <si>
    <t>This music offers a diverse and dynamic listening experience with a pitch range spanning [R1A2N3G4E5] [oc0ta1ve2s3]. The song has a running time of [T1M213] seconds and a very soft and smooth rhythm that moves slowly. It uses the [[T01I12M23E34_45S56I67G78N89A90T01U12R23E34]4 t5im6e 7si8gn9at0ur1e2] and consists of [[N01U12M23_34B45A56R67S78]8 b9ar0s1], which further add to the richness and complexity of the composition. With its intricate blend of various musical elements, this song promises to take the listener on a journey of both emotional and auditory stimulation.</t>
  </si>
  <si>
    <t>The pitch range of [R1A2N3G4E5] [oc0ta1ve2s3] adds a distinctive character to the music, emphasizing its emotional depth, while the [[K01E12Y23]3 k4ey5] gives this music a special emotional quality. The song plays for [T1M213] seconds and possesses a very powerful and driving beat. The inclusion of [I1N2S3T4R5U6M7E8N9T0S1] further enhances the musical composition, contributing to its balanced rhythm. Although this music does not have the classic features of the [G1E2N3R4E5] sound, it stands out with its unique blend of elements.</t>
  </si>
  <si>
    <t>In this musical piece, the use of a specific pitch range of [R1A2N3G4E5] [oc0ta1ve2s3] creates a cohesive and unified sound, while the [[K01E12Y23]3 k4ey5] adds a special emotional quality. The song has a duration of [T1M213] seconds, with a moderate beat and should include [I1N2S3T4R5U6M7E8N9T0S1]. The meter of the music is [T1I2M3E4_5S6I7G8N9A0T1U2R3E4], and it's played at a relaxed pace. Overall, this music evokes a [E1M2O3T4I5O6N7] feeling.</t>
  </si>
  <si>
    <t>The music in this song employs an uncommon [ti0me1 s2ig3na4tu5re6], which makes it stand out from other songs. In addition, the pitch range of [R1A2N3G4E5] [oc0ta1ve2s3] adds a distinctive character to the music, emphasizing its emotional depth. The [[K01E12Y23]3 k4ey5] used in this music provides a powerful and memorable sound that further enhances the overall impact of the song. The [I1N2S3T4R5U6M7E8N9T0S1] play an important role in the music, contributing to its unique sound and making it even more enjoyable to listen to. Together, these elements create a captivating musical experience that is sure to leave a lasting impression on anyone who hears it.</t>
  </si>
  <si>
    <t>The rhythm in this song is very easy on the ears, even though the [ti0me1 s2ig3na4tu5re6] used is not a common one. Despite its unusual [ti0me1 s2ig3na4tu5re6], the song manages to maintain a pleasing and accessible rhythm that makes it enjoyable to listen to. The combination of an unconventional [ti0me1 s2ig3na4tu5re6] with a pleasing rhythm creates a unique musical experience that can be appreciated by those who are both familiar and unfamiliar with music theory. Overall, the song's musicality and ability to captivate the listener's attention despite its unconventional elements are a testament to the skill and creativity of its composer.</t>
  </si>
  <si>
    <t>['P4_1', 'R1_1', 'R3_1', 'TS1_1', 'I4_1', 'B1_1']</t>
  </si>
  <si>
    <t>The music in this song has a distinctive character emphasized by its pitch range of [R1A2N3G4E5] [oc0ta1ve2s3], which also adds emotional depth to it. Despite this depth, the music is still easy to dance to, thanks to its highly intense rhythm. The song is based on a [[T01I12M23E34_45S56I67G78N89A90T01U12R23E34]4 t5im6e 7si8gn9at0ur1e2], and the melody track's main instrument is [I1N2S3T4R5U6M7E8N9T0]. The song comprises roughly [[N01U12M23_34B45A56R67S78]8 b9ar0s1], making it a well-structured and composed piece of music that blends various elements to create a unique sound.</t>
  </si>
  <si>
    <t>With a pitch range spanning [R1A2N3G4E5] [oc0ta1ve2s3], this music offers a diverse and dynamic listening experience. Its [[K01E12Y23]3 k4ey5] gives it a special emotional quality, while the song's playtime of [T1M213] seconds keeps the listener engaged. The upbeat [te0mp1o2] adds energy, and the music is further enriched by the presence of [I1N2S3T4R5U6M7E8N9T0S1]. The [ti0me1 s2ig3na4tu5re6] of the song maintains its rhythmic structure, and its gentle movement evokes a soothing ambiance. Steeped in the conventions of [G1E2N3R4E5] style, the song's sound captivates with its unique blend of elements.</t>
  </si>
  <si>
    <t>['P4_1', 'K1_1', 'TM1_1', 'R3_2', 'I1_1', 'TS1_o', 'S4_1', 'B1_1']</t>
  </si>
  <si>
    <t>The music's limited pitch range of [R1A2N3G4E5] [oc0ta1ve2s3] allows for a greater emphasis on the nuances of tone and phrasing, while its use of [[K01E12Y23]3 k4ey5] creates a rich and dynamic sonic palette. This track, [T1M213] seconds long, maintains a [te0mp1o2] that is neither too fast nor too slow. [I1N2S3T4R5U6M7E8N9T0S1] play an important role in the music, and the [ti0me1 s2ig3na4tu5re6] featured, [T1I2M3E4_5S6I7G8N9A0T1U2R3E4], is not conventional. A classic example of the [G1E2N3R4E5] style, this song consists of [[N01U12M23_34B45A56R67S78]8 b9ar0s1].</t>
  </si>
  <si>
    <t>In this track, the melody is not created using [I1N2S3T4R5U6M7E8N9T0]. Instead, the music relies on a pitch range of [R1A2N3G4E5] [oc0ta1ve2s3] to offer a unique and memorable listening experience. The meter of the music is [T1I2M3E4_5S6I7G8N9A0T1U2R3E4], contributing to the overall rhythmic structure of the composition.</t>
  </si>
  <si>
    <t>['K1_1', 'TM1_1', 'R3_2', 'TS1_1', 'I1_1', 'T1_1']</t>
  </si>
  <si>
    <t>The use of the [[K01E12Y23]3 k4ey5] in this music creates a rich and dynamic sonic palette. The song lasts [T1M213] seconds and features a [T1I2M3E4_5S6I7G8N9A0T1U2R3E4] meter with a relaxed [te0mp1o2]. The beat of the song is neither too fast nor too slow, making it easy to listen to. To enhance the sound, [I1N2S3T4R5U6M7E8N9T0S1] should be included in the music, adding depth and texture. Overall, this music is a well-crafted composition that showcases a pleasing balance of [te0mp1o2] and instrumentation.</t>
  </si>
  <si>
    <t>This music offers a unique and memorable listening experience with its pitch range of [R1A2N3G4E5] [oc0ta1ve2s3]. Its use of [[K01E12Y23]3 k4ey5] creates a rich and dynamic sonic palette. The song, lasting [T1M213] seconds, features a gentle and relaxing rhythm. It incorporates a [ti0me1 s2ig3na4tu5re6] that is not commonly used, namely [T1I2M3E4_5S6I7G8N9A0T1U2R3E4]. Straying from convention, this song is devoid of [I1N2S3T4R5U6M7E8N9T0S1] and does not represent the usual sound of [G1E2N3R4E5].</t>
  </si>
  <si>
    <t>['TS1_o', 'T1_1', 'R3_0', 'I1_0']</t>
  </si>
  <si>
    <t>The [ti0me1 s2ig3na4tu5re6] of this song is atypical, yet its rhythm moves slowly and is very harmonious. Interestingly, [I1N2S3T4R5U6M7E8N9T0S1] are notably absent in this composition, creating a unique sonic experience that diverges from typical musical conventions.</t>
  </si>
  <si>
    <t>The compact pitch range of [R1A2N3G4E5] [oc0ta1ve2s3] produces a concentrated and powerful musical performance, enhanced by the unique flavor brought by the [[K01E12Y23]3 k4ey5]. Despite its playtime of [T1M213] seconds, the song's rhythm is gentle and relaxing, devoid of any [I1N2S3T4R5U6M7E8N9T0S1]. The unusual [[T01I12M23E34_45S56I67G78N89A90T01U12R23E34]4 t5im6e 7si8gn9at0ur1e2] and moderate [te0mp1o2] further distinguish the music, which radiates [E1M2O3T4I5O6N7] and evokes a sense of emotional depth.</t>
  </si>
  <si>
    <t>['P4_1', 'K1_1', 'TM1_1', 'I1_0', 'TS1_o', 'T1_2', 'EM1_1', 'B1_1']</t>
  </si>
  <si>
    <t>This music's pitch range is within [R1A2N3G4E5] [oc0ta1ve2s3], and its use of the [[K01E12Y23]3 k4ey5] creates a distinct atmosphere. The song plays for [T1M213] seconds and is devoid of any instruments. Additionally, the [ti0me1 s2ig3na4tu5re6] of this song is not usual, with a [T1I2M3E4_5S6I7G8N9A0T1U2R3E4]. It is of moderate speed and is defined by [E1M2O3T4I5O6N7]. Overall, this song has a duration of [[N01U12M23_34B45A56R67S78]8 b9ar0s1].</t>
  </si>
  <si>
    <t>['P4_1', 'TM1_1', 'TS1_1', 'I1_1', 'S4_0', 'B1_1']</t>
  </si>
  <si>
    <t>This song, which has a runtime of [T1M213] seconds and is based on a [[T01I12M23E34_45S56I67G78N89A90T01U12R23E34]4 t5im6e 7si8gn9at0ur1e2], utilizes [I1N2S3T4R5U6M7E8N9T0S1] in the musical performance. The music's limited pitch range of [R1A2N3G4E5] [oc0ta1ve2s3] allows for a greater emphasis on the nuances of tone and phrasing. Despite not following the usual patterns of the [G1E2N3R4E5] sound, you can count [[N01U12M23_34B45A56R67S78]8 b9ar0s1] in this song.</t>
  </si>
  <si>
    <t>The song that is being played lasts for [T1M213] seconds and is composed in the [[K01E12Y23]3 k4ey5]. It consists of approximately [[N01U12M23_34B45A56R67S78]8 b9ar0s1] and has a moderate and consistent rhythm.</t>
  </si>
  <si>
    <t>The music's limited pitch range of [R1A2N3G4E5] [oc0ta1ve2s3] allows for a greater emphasis on the nuances of tone and phrasing, while its use of [[K01E12Y23]3 k4ey5] conveys a unique and resonant sound. This [T1M213]-second song features a comforting rhythm and is composed in a [T1I2M3E4_5S6I7G8N9A0T1U2R3E4] meter with [[N01U12M23_34B45A56R67S78]8 b9ar0s1].</t>
  </si>
  <si>
    <t>The musical piece uses a specific pitch range of [R1A2N3G4E5] [oc0ta1ve2s3] to create a cohesive and unified sound, while the [[K01E12Y23]3 k4ey5] contributes to a distinct atmosphere. With a runtime of [T1M213] seconds, the rhythm in this song is extremely invigorating, and [I1N2S3T4R5U6M7E8N9T0S1] are not included in the instrumentation. Featuring an unconventional [ti0me1 s2ig3na4tu5re6 o7f 8[T91I02M13E24_35S46I57G68N79A80T91U02R13E24]3], the song moves at a rapid rate and projects a strong sense of [E1M2O3T4I5O6N7].</t>
  </si>
  <si>
    <t>The compact pitch range of [R1A2N3G4E5] [oc0ta1ve2s3] results in a focused and impactful musical performance, while the [[K01E12Y23]3 k4ey5] gives this music a special emotional quality. This [T1M213]-second song features a tranquilizing beat, with [I1N2S3T4R5U6M7E8N9T0S1] not being a part of the instrumentation. Additionally, the song's [ti0me1 s2ig3na4tu5re6] [T1I2M3E4_5S6I7G8N9A0T1U2R3E4] is out of the norm, and it is played at a gentle pace. Overall, this music defies the typical conventions of the [G1E2N3R4E5] genre, offering a unique experience.</t>
  </si>
  <si>
    <t>The compact pitch range of [R1A2N3G4E5] [oc0ta1ve2s3] creates a focused and impactful musical performance, which is enhanced by the use of [[K01E12Y23]3 k4ey5], resulting in a unique and resonant sound. The track has a duration of [T1M213] seconds and features a serene rhythm that is supported by the prominent use of [I1N2S3T4R5U6M7E8N9T0S1]. The unusual [[T01I12M23E34_45S56I67G78N89A90T01U12R23E34]4 t5im6e 7si8gn9at0ur1e2] adds to the distinctiveness of the music, which has a gentle [te0mp1o2] and projects [E1M2O3T4I5O6N7]. Overall, this song offers a captivating and emotionally evocative listening experience, characterized by its carefully crafted musical elements and expressive performance.</t>
  </si>
  <si>
    <t>The music is enriched by [I1N2S3T4R5U6M7E8N9T0S1] and is based on a [[T01I12M23E34_45S56I67G78N89A90T01U12R23E34]4 t5im6e 7si8gn9at0ur1e2]. The use of these instruments adds depth and texture to the music, creating a unique sound that is enhanced by the rhythmic structure of the [ti0me1 s2ig3na4tu5re6]. Together, the instruments and [ti0me1 s2ig3na4tu5re6] work in harmony to produce a rich and captivating musical experience.</t>
  </si>
  <si>
    <t>The pitch range of [R1A2N3G4E5] [oc0ta1ve2s3] adds a distinctive character to the music, emphasizing its emotional depth, while the [[K01E12Y23]3 k4ey5] adds a unique flavor. The song's length is [T1M213] seconds, and it features a gentle and calming beat. [I1N2S3T4R5U6M7E8N9T0S1] are not included in this song, which follows a [T1I2M3E4_5S6I7G8N9A0T1U2R3E4] meter and is played at a quick pace. Although not a prime example of the typical [G1E2N3R4E5] style, the song is composed of approximately [[N01U12M23_34B45A56R67S78]8 b9ar0s1].</t>
  </si>
  <si>
    <t>This fast-paced song features [[N01U12M23_34B45A56R67S78]8 b9ar0s1] throughout and is driven by an incredibly powerful rhythm.</t>
  </si>
  <si>
    <t>['S2_0', 'K1_1', 'S4_0', 'I1_1']</t>
  </si>
  <si>
    <t>The music in this song deviates from the usual sound of [A1R2T3I4S5T6]'s music, as it employs the use of [[K01E12Y23]3 k4ey5] to convey a unique and resonant sound. Unlike the classic [G1E2N3R4E5] sound, this music is not evocative of it. The musical performance of this song incorporates [I1N2S3T4R5U6M7E8N9T0S1], adding to its distinctive character.</t>
  </si>
  <si>
    <t>The musical piece showcases a pitch range within [R1A2N3G4E5] [oc0ta1ve2s3], while its rhythm is very tranquil. The combination of the two elements creates a soothing and harmonious musical experience for the listener. The pitch range allows for a diverse range of notes and tones to be used throughout the song, while the tranquil rhythm provides a calming and peaceful backdrop for the melody to unfold. Overall, the musical composition showcases a balanced blend of pitch and rhythm, resulting in a cohesive and enjoyable piece of music.</t>
  </si>
  <si>
    <t>['K1_1', 'TM1_1', 'TS1_o', 'T1_1', 'S4_0', 'B1_1']</t>
  </si>
  <si>
    <t>With its use of the [[K01E12Y23]3 k4ey5], this music conveys a unique and resonant sound while playing for [T1M213] seconds. Its atypical [ti0me1 s2ig3na4tu5re6] and slow [te0mp1o2] contribute to its distinctiveness. Breaking away from the traditions of [G1E2N3R4E5] style, the song progresses through [[N01U12M23_34B45A56R67S78]8 b9ar0s1], showcasing its unconventional nature.</t>
  </si>
  <si>
    <t>This music's pitch range is within [R1A2N3G4E5] [oc0ta1ve2s3], and its use of the [[K01E12Y23]3 k4ey5] creates a rich and dynamic sonic palette. The song lasts [T1M213] seconds and features a calming and soothing beat. Interestingly, the composition of this song does not involve the use of [I1N2S3T4R5U6M7E8N9T0S1]. It follows a [[T01I12M23E34_45S56I67G78N89A90T01U12R23E34]4 t5im6e 7si8gn9at0ur1e2] and has a fast pace, effectively conveying [E1M2O3T4I5O6N7].</t>
  </si>
  <si>
    <t>This song has a pitch range of [R1A2N3G4E5] [oc0ta1ve2s3] and an [E1M2O3T4I5O6N7] emotional quality. It lasts for [T1M213] seconds and is played in [[T01I12M23E34_45S56I67G78N89A90T01U12R23E34]4 t5im6e 7si8gn9at0ur1e2].</t>
  </si>
  <si>
    <t>The pitch range of [R1A2N3G4E5] [oc0ta1ve2s3] in this music adds a distinctive character and emphasizes its emotional depth. The music is played at a moderate [te0mp1o2], allowing for a balanced expression of the [E1M2O3T4I5O6N7] it conveys. This song, which is [T1M213] seconds long, captures the essence of the emotion it portrays through its pitch range and [te0mp1o2].</t>
  </si>
  <si>
    <t>With a pitch range spanning [R1A2N3G4E5] [oc0ta1ve2s3], this music offers a diverse and dynamic listening experience. The use of [[K01E12Y23]3 k4ey5] creates a distinct atmosphere, while the [te0mp1o2] of the song is really intense and its [ti0me1 s2ig3na4tu5re6] is not typical [T1I2M3E4_5S6I7G8N9A0T1U2R3E4]. Despite this, the song maintains a moderate pace throughout and features [[N01U12M23_34B45A56R67S78]8 b9ar0s1], providing listeners with a unique and engaging musical journey.</t>
  </si>
  <si>
    <t>['K1_1', 'R3_2', 'TS1_1', 'I1_0', 'S4_1']</t>
  </si>
  <si>
    <t>The [G1E2N3R4E5] song, with its moderate and easy-to-follow beat, is enriched by the unique flavor that the [[K01E12Y23]3 k4ey5] adds to the music. Featuring a [T1I2M3E4_5S6I7G8N9A0T1U2R3E4] meter, this intentionally crafted composition deliberately omits certain [I1N2S3T4R5U6M7E8N9T0S1], resulting in a distinct musical experience.</t>
  </si>
  <si>
    <t>The compact pitch range of [R1A2N3G4E5] [oc0ta1ve2s3], along with being composed in the [[K01E12Y23]3 k4ey5], results in a focused and impactful musical performance with a runtime of [T1M213] seconds. The rhythm in this song is incredibly stimulating, and the use of [I1N2S3T4R5U6M7E8N9T0S1] is vital to the music. The meter of the music is [T1I2M3E4_5S6I7G8N9A0T1U2R3E4], and the song moves quickly through its [[N01U12M23_34B45A56R67S78]8 b9ar0s1]. Despite its brevity, the music projects a strong sense of [E1M2O3T4I5O6N7], making it a powerful and memorable piece.</t>
  </si>
  <si>
    <t>The [ke0y1] used in this song gives it a special emotional quality that is hard to replicate. With a running time of [T1M213] seconds, this piece of music is able to fully immerse the listener in its gentle and relaxing rhythm. The combination of the unique [ke0y1] and soothing rhythm creates a truly unforgettable musical experience.</t>
  </si>
  <si>
    <t>This music has a pitch range within [R1A2N3G4E5] [oc0ta1ve2s3], and the [[K01E12Y23]3 k4ey5] provides a powerful and memorable sound. The music is played at a high [te0mp1o2] and uses the [[T01I12M23E34_45S56I67G78N89A90T01U12R23E34]4 t5im6e 7si8gn9at0ur1e2]. It consists of [[N01U12M23_34B45A56R67S78]8 b9ar0s1].</t>
  </si>
  <si>
    <t>This music's pitch range of [R1A2N3G4E5] [oc0ta1ve2s3] offers a unique and memorable listening experience, complemented by its use of [[K01E12Y23]3 k4ey5], which conveys a unique and resonant sound. With a runtime of [T1M213] seconds, the song envelops listeners with its calming and soothing beat. By opting not to incorporate [I1N2S3T4R5U6M7E8N9T0S1], it takes on a distinct character. The music utilizes the [[T01I12M23E34_45S56I67G78N89A90T01U12R23E34]4 t5im6e 7si8gn9at0ur1e2], played at a rapid pace, further setting it apart from the typical [G1E2N3R4E5] sound.</t>
  </si>
  <si>
    <t>This [T1M213]-second song's sound is steeped in the conventions of [G1E2N3R4E5] style.</t>
  </si>
  <si>
    <t>['P4_1', 'T1_2', 'S4_0', 'TS1_1']</t>
  </si>
  <si>
    <t>The music in question has a limited pitch range of [R1A2N3G4E5] [oc0ta1ve2s3], which allows for a greater emphasis on the nuances of tone and phrasing. The song's beat is well-balanced, and it employs a [T1I2M3E4_5S6I7G8N9A0T1U2R3E4] meter. As for its genre classification, the song is not easily classified as [G1E2N3R4E5] style, indicating that it may have unique characteristics that transcend traditional genre boundaries.</t>
  </si>
  <si>
    <t>This song is composed of approximately [[N01U12M23_34B45A56R67S78]8 b9ar0s1], and its arrangement has omitted the use of [I1N2S3T4R5U6M7E8N9T0S1]. Despite its omission of certain instruments, the song still manages to showcase its musicality through its creative composition and execution. The absence of these instruments may even enhance the song's overall impact by allowing other musical elements to take the spotlight. Nonetheless, the composition and arrangement of the song ultimately rely on the artistic vision of its creator and their desired musical outcome.</t>
  </si>
  <si>
    <t>This song is played at a gentle pace with a moderate beat, and you won't hear any instruments in it.</t>
  </si>
  <si>
    <t>['T1_2', 'S4_1', 'R3_2', 'TS1_1']</t>
  </si>
  <si>
    <t>This song is a quintessential example of the [G1E2N3R4E5] genre, with a moderate rhythm and [te0mp1o2] based on a [[T01I12M23E34_45S56I67G78N89A90T01U12R23E34]4 t5im6e 7si8gn9at0ur1e2]. The music's moderate [te0mp1o2] and rhythmic structure make it a great representation of the genre, showcasing the genre's signature elements in a clear and concise way. With its precise [ti0me1 s2ig3na4tu5re6] and expertly crafted rhythms, this song is a prime example of the genre's sound and style. Whether you're a longtime fan of the genre or a newcomer looking to explore its unique sound, this song is sure to impress and delight with its expertly crafted musicality and distinctive rhythms.</t>
  </si>
  <si>
    <t>['P4_1', 'K1_1', 'TM1_1', 'R3_2', 'I1_1', 'TS1_o', 'S4_0', 'S2_1']</t>
  </si>
  <si>
    <t>The musical performance employs [I1N2S3T4R5U6M7E8N9T0S1] and has a compact pitch range of [R1A2N3G4E5] [oc0ta1ve2s3], resulting in a focused and impactful performance. In [[K01E12Y23]3 k4ey5], the music takes on a special emotional quality that is enhanced by the song's length of [T1M213] seconds and moderate, enjoyable [te0mp1o2]. While the [ti0me1 s2ig3na4tu5re6 o7f 8[T91I02M13E24_35S46I57G68N79A80T91U02R13E24]3] is out of the ordinary, this music is not a typical representation of the classic [G1E2N3R4E5] sound. Rather, it is in the vein of [A1R2T3I4S5T6], offering a unique and memorable listening experience.</t>
  </si>
  <si>
    <t>The musical piece is a leisurely-paced composition steeped in the conventions of [G1E2N3R4E5] style, showcasing a pitch range within [R1A2N3G4E5] [oc0ta1ve2s3]. The [[K01E12Y23]3 k4ey5] in which it is written imbues the music with a special emotional quality. The song has a running time of [T1M213] seconds and is divided into [[N01U12M23_34B45A56R67S78]8 b9ar0s1], allowing for a structured listening experience. Overall, the musical piece offers a captivating representation of the [G1E2N3R4E5] genre, highlighting its unique characteristics and captivating the listener with its rich sound.</t>
  </si>
  <si>
    <t>['P4_1', 'K1_1', 'TM1_1', 'T1_0', 'EM1_1', 'B1_1']</t>
  </si>
  <si>
    <t>The music being referred to offers a unique and memorable listening experience with its pitch range of [R1A2N3G4E5] [oc0ta1ve2s3]. Its [[K01E12Y23]3 k4ey5] also adds a distinctive flavor to the composition. The song has a duration of [T1M213] seconds and is high-[te0mp1o2], projecting [E1M2O3T4I5O6N7]. With [[N01U12M23_34B45A56R67S78]8 b9ar0s1], there is plenty of time to immerse oneself in the rhythmic and emotional qualities of this music.</t>
  </si>
  <si>
    <t>This captivating and memorable music's pitch range is within [R1A2N3G4E5] [oc0ta1ve2s3]. It is played at a quick pace, with a highly intense rhythm, and is [T1M213] seconds long. The choice of [[K01E12Y23]3 k4ey5] adds to its allure. The music comes to life through the use of [I1N2S3T4R5U6M7E8N9T0S1], and it follows a [T1I2M3E4_5S6I7G8N9A0T1U2R3E4] meter. Despite its quick pace and intensity, this song breaks free from the conventions of [G1E2N3R4E5] style.</t>
  </si>
  <si>
    <t>This song offers a captivating and memorable experience through its relaxed [te0mp1o2], limited pitch range of [R1A2N3G4E5] [oc0ta1ve2s3], and choice of [[K01E12Y23]3 k4ey5]. The relaxed [te0mp1o2] of the music allows for a greater emphasis on the nuances of tone and phrasing. With a limited pitch range, the music draws attention to the subtleties of its composition, creating a rich and rewarding listening experience. Additionally, the song's runtime of [T1M213] seconds allows ample time for listeners to fully immerse themselves in its sonic landscape.</t>
  </si>
  <si>
    <t>['P4_1', 'K1_1', 'TM1_1', 'R3_1', 'I1_1', 'TS1_o', 'S4_0', 'S2_0']</t>
  </si>
  <si>
    <t>The music's limited pitch range of [R1A2N3G4E5] [oc0ta1ve2s3] allows for a greater emphasis on the nuances of tone and phrasing, while the choice of [[K01E12Y23]3 k4ey5] creates a captivating and memorable experience. Despite the highly vigorous rhythm, the track's [T1M213] seconds duration and use of [I1N2S3T4R5U6M7E8N9T0S1] are vital to the music's overall impact. Interestingly, the [ti0me1 s2ig3na4tu5re6 o7f 8[T91I02M13E24_35S46I57G68N79A80T91U02R13E24]3] is not commonly used, and this music does not embody the typical features of [G1E2N3R4E5] style, making it a unique departure from expectations. It's also worth noting that this song is not a typical representation of [A1R2T3I4S5T6]'s genre, further setting it apart as a distinct and noteworthy piece.</t>
  </si>
  <si>
    <t>['K1_1', 'TM1_1', 'TS1_o', 'I1_0', 'S4_1', 'B1_1']</t>
  </si>
  <si>
    <t>The captivating and memorable experience of this music is enhanced by its choice of [[K01E12Y23]3 k4ey5]. With a length of [T1M213] seconds, the song's [ti0me1 s2ig3na4tu5re6] is atypical, and it opts not to incorporate [I1N2S3T4R5U6M7E8N9T0S1]. Unmistakably [G1E2N3R4E5] in character, this song features [[N01U12M23_34B45A56R67S78]8 b9ar0s1] throughout its entirety.</t>
  </si>
  <si>
    <t>['K1_1', 'TM1_1', 'R3_0', 'TS1_o', 'I1_0', 'T1_2', 'B1_1']</t>
  </si>
  <si>
    <t>This music is composed in the [[K01E12Y23]3 k4ey5] and is [T1M213] seconds long. The rhythm in this song is very calming, but its [ti0me1 s2ig3na4tu5re6], [T1I2M3E4_5S6I7G8N9A0T1U2R3E4], is out of the norm. You won't find any [I1N2S3T4R5U6M7E8N9T0S1] in this song, which is played at a medium pace and covers [[N01U12M23_34B45A56R67S78]8 b9ar0s1].</t>
  </si>
  <si>
    <t>['S4_1', 'R3_0', 'I1_1']</t>
  </si>
  <si>
    <t>This song belongs to the [G1E2N3R4E5] genre and features a very lulling beat. The musical performance also incorporates [I1N2S3T4R5U6M7E8N9T0S1], which adds to the overall sound and feel of the song.</t>
  </si>
  <si>
    <t>The [te0mp1o2] of this song is moderate, which makes it enjoyable to listen to. The moderate pace allows for a steady and comfortable beat, making it easy to follow along and enjoy the melody. Additionally, the [te0mp1o2] creates a pleasant balance between the different elements of the song, allowing each instrument and vocal to be heard clearly without overpowering one another. Overall, the moderate [te0mp1o2] of this song adds to its appeal and makes it a pleasant listening experience.</t>
  </si>
  <si>
    <t>['P4_1', 'K1_1', 'TM1_1', 'R3_1', 'TS1_o', 'T1_0', 'EM1_1', 'B1_1']</t>
  </si>
  <si>
    <t>The compact pitch range of [R1A2N3G4E5] [oc0ta1ve2s3] results in a focused and impactful musical performance composed in the [[K01E12Y23]3 k4ey5]. This track, [T1M213] seconds long, features a very rapid [te0mp1o2] and an uncommon [[T01I12M23E34_45S56I67G78N89A90T01U12R23E34]4 t5im6e 7si8gn9at0ur1e2]. The music is played at a brisk pace, projecting [E1M2O3T4I5O6N7] and comprising [[N01U12M23_34B45A56R67S78]8 b9ar0s1].</t>
  </si>
  <si>
    <t>['P4_1', 'K1_1', 'I1_1', 'T1_2', 'EM1_1', 'B1_1']</t>
  </si>
  <si>
    <t>The pitch range of [R1A2N3G4E5] [oc0ta1ve2s3] adds a distinctive character to the music, emphasizing its emotional depth, while the use of [[K01E12Y23]3 k4ey5] creates a rich and dynamic sonic palette. The incorporation of [I1N2S3T4R5U6M7E8N9T0S1] plays an important role in the music, contributing to its overall texture. With a balanced rate of movement, this music is filled with [E1M2O3T4I5O6N7] and spans [[N01U12M23_34B45A56R67S78]8 b9ar0s1].</t>
  </si>
  <si>
    <t>The music's special emotional quality is attributed to the [ke0y1] in which it is played. In total, the music consists of [[N01U12M23_34B45A56R67S78]8 b9ar0s1].</t>
  </si>
  <si>
    <t>['P4_1', 'TM1_1', 'R3_0', 'I1_1', 'TS1_o', 'T1_1', 'EM1_1', 'B1_1']</t>
  </si>
  <si>
    <t>This song's pitch range is within [R1A2N3G4E5] [oc0ta1ve2s3], and it has a running time of [T1M213] seconds. The [te0mp1o2] in this soothing and peaceful song is set at a leisurely pace, accompanied by the utilization of [I1N2S3T4R5U6M7E8N9T0S1] in the musical performance. Its [ti0me1 s2ig3na4tu5re6] is out of the ordinary, and it consists of [[N01U12M23_34B45A56R67S78]8 b9ar0s1]. The music is defined by [E1M2O3T4I5O6N7].</t>
  </si>
  <si>
    <t>In this [T1M213]-second-long song, the use of a specific pitch range of [R1A2N3G4E5] [oc0ta1ve2s3] creates a cohesive and unified sound that runs throughout the entire musical piece. This not only provides a sense of consistency but also helps to convey the intended [E1M2O3T4I5O6N7] through the music.</t>
  </si>
  <si>
    <t>The pitch range of a musical instrument or a vocalist refers to the range of notes or pitches that can be produced by that instrument or voice. It is typically measured in [oc0ta1ve2s3], with each [oc0ta1ve2] representing a doubling or halving of the frequency of a particular note. The specific range of a pitch range can vary widely depending on the instrument or voice type, but generally falls within a range of about 2 to 4 [oc0ta1ve2s3]. Therefore, it can be said that the pitch range of a typical musical instrument or vocalist is within [R1A2N3G4E5] [oc0ta1ve2s3].</t>
  </si>
  <si>
    <t>This song's limited pitch range of [R1A2N3G4E5] [oc0ta1ve2s3] allows for a greater emphasis on the nuances of tone and phrasing, while its use of [[K01E12Y23]3 k4ey5] creates a rich and dynamic sonic palette. Its running time of [T1M213] seconds and comfortably moderate rhythm provide a balanced listening experience. The song's composition does not involve the use of [I1N2S3T4R5U6M7E8N9T0S1], and its uncommon [[T01I12M23E34_45S56I67G78N89A90T01U12R23E34]4 t5im6e 7si8gn9at0ur1e2] adds to its unique character. Rooted in the conventions of [G1E2N3R4E5] music, the song's moderate pace invites listeners to fully appreciate its intricacies.</t>
  </si>
  <si>
    <t>With a pitch range spanning [R1A2N3G4E5] [oc0ta1ve2s3], this music offers a diverse and dynamic listening experience, while conveying a unique and resonant sound through its use of [[K01E12Y23]3 k4ey5]. The song, lasting [T1M213] seconds, captivates with its moderate and enjoyable [te0mp1o2]. [I1N2S3T4R5U6M7E8N9T0S1] are not included in the instrumentation, allowing an unconventional [ti0me1 s2ig3na4tu5re6 o7f 8[T91I02M13E24_35S46I57G68N79A80T91U02R13E24]3]. This swift-moving composition heavily embraces the influences of the [G1E2N3R4E5] genre, resulting in a truly distinctive auditory experience.</t>
  </si>
  <si>
    <t>The music offers a unique and memorable listening experience with its pitch range of [R1A2N3G4E5] [oc0ta1ve2s3]. It conveys a unique and resonant sound through its use of the [[K01E12Y23]3 k4ey5], and the rhythm is very comforting. The music is characterized by [E1M2O3T4I5O6N7], and there are [[N01U12M23_34B45A56R67S78]8 b9ar0s1] throughout the song. Together, these elements create a captivating and emotive musical piece that is sure to leave a lasting impression on the listener.</t>
  </si>
  <si>
    <t>['P4_1', 'K1_1', 'TM1_1', 'I1_0', 'TS1_1', 'T1_0', 'S4_0', 'S2_1']</t>
  </si>
  <si>
    <t>The pitch range of [R1A2N3G4E5] [oc0ta1ve2s3] adds a distinctive character to the music, emphasizing its emotional depth, while its use of [[K01E12Y23]3 k4ey5] conveys a unique and resonant sound. This track is [T1M213] seconds in length and its arrangement has omitted the use of [I1N2S3T4R5U6M7E8N9T0S1]. Based on a [[T01I12M23E34_45S56I67G78N89A90T01U12R23E34]4 t5im6e 7si8gn9at0ur1e2], the music moves at a fast rate and the song's style is not reflective of the usual features of [G1E2N3R4E5] genre. However, it follows in [A1R2T3I4S5T6]'s footsteps.</t>
  </si>
  <si>
    <t>It creates a sense of sadness. The melody is hauntingly beautiful.</t>
  </si>
  <si>
    <t>['K1_1', 'B1_1', 'TS1_1']</t>
  </si>
  <si>
    <t>The [ke0y1] of the music gives it a special emotional quality, and the song progresses over a total of [[N01U12M23_34B45A56R67S78]8 b9ar0s1]. The [ti0me1 s2ig3na4tu5re6] of the music is [T1I2M3E4_5S6I7G8N9A0T1U2R3E4].</t>
  </si>
  <si>
    <t>The song's rhythm is moderate and the use of the [[K01E12Y23]3 k4ey5] gives it a special emotional quality. Additionally, the [te0mp1o2] in this song is very laid-back, creating a relaxed and mellow atmosphere.</t>
  </si>
  <si>
    <t>['K1_1', 'TM1_1', 'R3_2', 'TS1_1', 'I1_1', 'EM1_1', 'B1_1']</t>
  </si>
  <si>
    <t>With its use of the [[K01E12Y23]3 k4ey5], this music conveys a unique and resonant sound, lasting [T1M213] seconds. It possesses a smooth and steady rhythm and is enriched by the inclusion of [I1N2S3T4R5U6M7E8N9T0S1]. The music, characterized by its [E1M2O3T4I5O6N7] feeling, is in [T1I2M3E4_5S6I7G8N9A0T1U2R3E4], and one can count [[N01U12M23_34B45A56R67S78]8 b9ar0s1] in this song.</t>
  </si>
  <si>
    <t>['P4_1', 'R3_1', 'TS1_1', 'I1_1', 'T1_0', 'EM1_1', 'B1_1']</t>
  </si>
  <si>
    <t>The use of a specific pitch range of [R1A2N3G4E5] [oc0ta1ve2s3] creates a cohesive and unified sound throughout the [N1U2M3_4B5A6R7S8]-bar musical piece, which is played at a rapid pace in [[T01I12M23E34_45S56I67G78N89A90T01U12R23E34]4 t5im6e 7si8gn9at0ur1e2]. The music features [I1N2S3T4R5U6M7E8N9T0S1] and is filled with [E1M2O3T4I5O6N7]. The [te0mp1o2] adds to the energetic and lively feel of the piece, making it a dynamic and exciting composition that captures the essence of the emotional theme.</t>
  </si>
  <si>
    <t>This song has a pitch range of [R1A2N3G4E5] [oc0ta1ve2s3], with the [[K01E12Y23]3 k4ey5] adding a unique flavor to its music. The beat is moderate and easy to follow, and the decision has been made not to incorporate [I1N2S3T4R5U6M7E8N9T0S1].</t>
  </si>
  <si>
    <t>The music's limited pitch range of [R1A2N3G4E5] [oc0ta1ve2s3] allows for a greater emphasis on the nuances of tone and phrasing, while being set in [T1I2M3E4_5S6I7G8N9A0T1U2R3E4]. This combination of a narrow pitch range and [ti0me1 s2ig3na4tu5re6] provides an opportunity for musicians to showcase their ability to convey expression and emotion through subtle variations in tone and rhythm. By focusing on these nuances, performers can add depth and complexity to the music, allowing it to resonate with listeners on a deeper level. Furthermore, the use of a specific [ti0me1 s2ig3na4tu5re6] can give the music a distinct character and energy, adding to its overall impact and meaning.</t>
  </si>
  <si>
    <t>The song employs a non-typical [ti0me1 s2ig3na4tu5re6] and uses a specific pitch range of [R1A2N3G4E5] [oc0ta1ve2s3] to create a cohesive and unified sound throughout the musical piece. Additionally, it does not conform to the usual standards of [G1E2N3R4E5] genre, and [I1N2S3T4R5U6M7E8N9T0S1] are not a part of the instrumentation in this song.</t>
  </si>
  <si>
    <t>['T1_0', 'EM1_1', 'R3_1']</t>
  </si>
  <si>
    <t>This music is defined by [E1M2O3T4I5O6N7] and has a brisk [te0mp1o2] that is accompanied by an extremely invigorating rhythm.</t>
  </si>
  <si>
    <t>The use of a specific pitch range of [R1A2N3G4E5] [oc0ta1ve2s3] creates a cohesive and unified sound throughout the musical piece composed in the [[K01E12Y23]3 k4ey5], with a duration of [T1M213] seconds. It features a balanced rhythm, where [I1N2S3T4R5U6M7E8N9T0S1] play an important role, accompanied by an uncommon [[T01I12M23E34_45S56I67G78N89A90T01U12R23E34]4 t5im6e 7si8gn9at0ur1e2]. With a relaxed [te0mp1o2], the music radiates [E1M2O3T4I5O6N7].</t>
  </si>
  <si>
    <t>['T1_2', 'B1_1', 'S4_1', 'TS1_1']</t>
  </si>
  <si>
    <t>The music I'm referring to is a prime example of the [G1E2N3R4E5] style. It has a moderate [te0mp1o2] and comprises [[N01U12M23_34B45A56R67S78]8 b9ar0s1]. Additionally, the [ti0me1 s2ig3na4tu5re6] of the music is [T1I2M3E4_5S6I7G8N9A0T1U2R3E4].</t>
  </si>
  <si>
    <t>The musical piece showcases a pitch range within [R1A2N3G4E5] [oc0ta1ve2s3] and has a length of [T1M213] seconds, embodying the essence of classic [G1E2N3R4E5] music.</t>
  </si>
  <si>
    <t>['P4_1', 'TM1_1', 'TS1_1', 'T1_1', 'S4_0']</t>
  </si>
  <si>
    <t>This music offers a diverse and dynamic listening experience with a pitch range spanning [R1A2N3G4E5] [oc0ta1ve2s3]. The song is [T1M213] seconds long and is based on a [[T01I12M23E34_45S56I67G78N89A90T01U12R23E34]4 t5im6e 7si8gn9at0ur1e2], with a relaxed [te0mp1o2]. However, it is not a true representation of the typical [G1E2N3R4E5] genre.</t>
  </si>
  <si>
    <t>['R3_0', 'I1_1', 'T1_1', 'EM1_1', 'B1_1']</t>
  </si>
  <si>
    <t>The musical performance of this song employs various instruments and is played at a leisurely pace, with a rhythm that is very tranquil. The music radiates a certain emotion and is comprised of a total of [[N01U12M23_34B45A56R67S78]8 b9ar0s1].</t>
  </si>
  <si>
    <t>The music for the song should feature [I1N2S3T4R5U6M7E8N9T0S1] and have a duration of [T1M213] seconds.</t>
  </si>
  <si>
    <t>['T1_1', 'K1_1', 'R3_1', 'I1_1']</t>
  </si>
  <si>
    <t>This song has a very powerful and driving beat, and it is played at a leisurely pace, allowing the listener to fully appreciate its nuances. The use of [[K01E12Y23]3 k4ey5] creates a rich and dynamic sonic palette that adds depth to the music and draws the listener in. Additionally, [I1N2S3T4R5U6M7E8N9T0S1] should be included in the music to fully round out its sound and give it the necessary complexity. Overall, this is a piece of music that is both engaging and thoughtfully crafted, with a strong beat and intricate instrumentation that make it a pleasure to listen to.</t>
  </si>
  <si>
    <t>The compact pitch range of [R1A2N3G4E5] [oc0ta1ve2s3] results in a focused and impactful musical performance, enhanced by the music's use of [[K01E12Y23]3 k4ey5], which creates a rich and dynamic sonic palette. With a runtime of [T1M213] seconds, this song captivates listeners with its very powerful and driving beat, complemented by the distinctive sound of [I1N2S3T4R5U6M7E8N9T0S1]. The music follows a [T1I2M3E4_5S6I7G8N9A0T1U2R3E4] meter, played at a brisk pace, ultimately defining its emotion and leaving a lasting impression.</t>
  </si>
  <si>
    <t>The [[T01I12M23E34_45S56I67G78N89A90T01U12R23E34]4 t5im6e 7si8gn9at0ur1e2] is used in the music, and its choice of [[K01E12Y23]3 k4ey5] results in a captivating and memorable experience. Despite its fast-paced beat, you won't find any [I1N2S3T4R5U6M7E8N9T0S1] in this song.</t>
  </si>
  <si>
    <t>The musical performance of this song incorporates a slow rhythm that lasts for [T1M213] seconds. The song consists of [[N01U12M23_34B45A56R67S78]8 b9ar0s1], and the sound is enriched by the use of [I1N2S3T4R5U6M7E8N9T0S1].</t>
  </si>
  <si>
    <t>['K1_1', 'R1_1', 'T1_0', 'S4_1', 'B1_1']</t>
  </si>
  <si>
    <t>This fast-paced song, which is a classic representation of [G1E2N3R4E5] music, spans approximately [[N01U12M23_34B45A56R67S78]8 b9ar0s1]. Its use of the [[K01E12Y23]3 k4ey5] creates a rich and dynamic sonic palette that makes it impossible to resist dancing along. From start to finish, this song is a true celebration of the genre, showcasing its signature rhythms and melodies with infectious energy. Whether you're a long-time fan or new to the style, this track is sure to get you moving.</t>
  </si>
  <si>
    <t>['P4_1', 'K1_1', 'TM1_1', 'R3_0', 'TS1_o', 'I1_0', 'S4_1']</t>
  </si>
  <si>
    <t>The cohesive and unified sound throughout the musical piece is achieved by using a specific pitch range of [R1A2N3G4E5] [oc0ta1ve2s3]. Adding to its special emotional quality is the fact that it is in the [[K01E12Y23]3 k4ey5]. Despite being a [T1M213]-second song, it has a very relaxing [te0mp1o2]. Furthermore, the chosen [ti0me1 s2ig3na4tu5re6] for this song is not ordinary and is set to [T1I2M3E4_5S6I7G8N9A0T1U2R3E4]. The composition of this song does not involve the use of [I1N2S3T4R5U6M7E8N9T0S1], yet it successfully embodies the essence of [G1E2N3R4E5] music.</t>
  </si>
  <si>
    <t>This music's use of [[K01E12Y23]3 k4ey5] creates a distinct atmosphere with a running time of [T1M213] seconds. The [ti0me1 s2ig3na4tu5re6] chosen for this song, which is not common, contributes to its unique character. It is performed slowly, and [[N01U12M23_34B45A56R67S78]8 b9ar0s1] can be heard in this song.</t>
  </si>
  <si>
    <t>['T1_0', 'EM1_1', 'TM1_1', 'TS1_1']</t>
  </si>
  <si>
    <t>The song, which is [T1M213] seconds long and based on a [[T01I12M23E34_45S56I67G78N89A90T01U12R23E34]4 t5im6e 7si8gn9at0ur1e2], is performed quickly and conveys [E1M2O3T4I5O6N7] through its music.</t>
  </si>
  <si>
    <t>['P4_1', 'TM1_1', 'I1_1', 'I4_1', 'B1_1']</t>
  </si>
  <si>
    <t>The music in this track is characterized by a distinctive pitch range of [R1A2N3G4E5] [oc0ta1ve2s3], which adds to its emotional depth. The track's duration is [T1M213] seconds, during which the music is enriched by a variety of instruments, including [I1N2S3T4R5U6M7E8N9T0S1]. The main instrument used in the melody track is [I1N2S3T4R5U6M7E8N9T0], and the song progresses through [[N01U12M23_34B45A56R67S78]8 b9ar0s1], creating a dynamic and evolving musical experience. Overall, the combination of pitch range, instrumentation, and structure in this track come together to create a rich and engaging piece of music.</t>
  </si>
  <si>
    <t>['K1_1', 'TM1_1', 'R3_2', 'I1_1', 'R1_1', 'S4_1', 'B1_1']</t>
  </si>
  <si>
    <t>The use of [[K01E12Y23]3 k4ey5] in this music creates a rich and dynamic sonic palette, rooted in the conventions of [G1E2N3R4E5] music. The song, which lasts [T1M213] seconds and is determined by [[N01U12M23_34B45A56R67S78]8 b9ar0s1], has a [te0mp1o2] that is just right, and the use of [I1N2S3T4R5U6M7E8N9T0S1] is vital to the music. With a beat that makes it easy to dance along, this song offers a perfect combination of musical elements for an enjoyable listening experience.</t>
  </si>
  <si>
    <t>The pitch range of [R1A2N3G4E5] [oc0ta1ve2s3] adds a distinctive character to the music, emphasizing its emotional depth, while the [[K01E12Y23]3 k4ey5] provides a powerful and memorable sound. The song, [T1M213] seconds in length, showcases a dynamic rhythm, and the inclusion of [I1N2S3T4R5U6M7E8N9T0S1] contributes to the overall musical composition. Not conforming to a common [ti0me1 s2ig3na4tu5re6 o7f 8[T91I02M13E24_35S46I57G68N79A80T91U02R13E24]3], this music is played at a balanced pace, projecting [E1M2O3T4I5O6N7].</t>
  </si>
  <si>
    <t>The song's compact pitch range of [R1A2N3G4E5] [oc0ta1ve2s3] results in a focused and impactful musical performance that is enriched by [I1N2S3T4R5U6M7E8N9T0S1]. Its use of the [[K01E12Y23]3 k4ey5] gives the music a special emotional quality that projects [E1M2O3T4I5O6N7]. With a duration of [T1M213] seconds and a calm and moderate rhythm, the music follows a [T1I2M3E4_5S6I7G8N9A0T1U2R3E4] meter and moves at a slow rate. The song's structure is composed of [[N01U12M23_34B45A56R67S78]8 b9ar0s1], creating a cohesive and structured piece that is sure to leave a lasting impression on its listeners.</t>
  </si>
  <si>
    <t>The music being described has several distinctive features that contribute to its overall effect. Firstly, it is characterized by a [[T01I12M23E34_45S56I67G78N89A90T01U12R23E34]4 t5im6e 7si8gn9at0ur1e2], which gives it a unique rhythmic quality. Additionally, the use of the [[K01E12Y23]3 k4ey5] adds to the richness and dynamism of the music's sonic palette. The song has a running time of [T1M213] seconds, during which it showcases these distinctive features. Interestingly, this song is noteworthy for what it lacks as well: it is completely devoid of [I1N2S3T4R5U6M7E8N9T0S1], making it a truly unique and unusual piece of music.</t>
  </si>
  <si>
    <t>This track is [T1M213] seconds in length and has a pitch range within [R1A2N3G4E5] [oc0ta1ve2s3]. The music's use of the [[K01E12Y23]3 k4ey5] creates a distinct atmosphere, while the [ti0me1 s2ig3na4tu5re6] of the music is [T1I2M3E4_5S6I7G8N9A0T1U2R3E4]. However, the song does not have the defining characteristics of [G1E2N3R4E5] style.</t>
  </si>
  <si>
    <t>The compact pitch range of [R1A2N3G4E5] [oc0ta1ve2s3] results in a focused and impactful musical performance, while its use of [[K01E12Y23]3 k4ey5] creates a rich and dynamic sonic palette. With a runtime of [T1M213] seconds, the song showcases an incredibly powerful rhythm. Notably, the composition abstains from incorporating [I1N2S3T4R5U6M7E8N9T0S1], and its uncommon [[T01I12M23E34_45S56I67G78N89A90T01U12R23E34]4 t5im6e 7si8gn9at0ur1e2] further distinguishes it. Played at a quick pace, this music ventures beyond the conventions of [G1E2N3R4E5] style, spanning [[N01U12M23_34B45A56R67S78]8 b9ar0s1].</t>
  </si>
  <si>
    <t>['TS1_o', 'T1_2', 'R3_0', 'I1_1']</t>
  </si>
  <si>
    <t>The [ti0me1 s2ig3na4tu5re6] featured in this song is not conventional, but the music is played at a balanced pace. The rhythm is very easy-going, and [I1N2S3T4R5U6M7E8N9T0S1] should be included in the music to enhance its overall sound.</t>
  </si>
  <si>
    <t>This song has [[N01U12M23_34B45A56R67S78]8 b9ar0s1] and features a very slow and relaxing [te0mp1o2]. Interestingly, the arrangement of the song has chosen to omit the use of [I1N2S3T4R5U6M7E8N9T0S1].</t>
  </si>
  <si>
    <t>This music offers a unique and memorable listening experience with its pitch range of [R1A2N3G4E5] [oc0ta1ve2s3] and powerful sound in the [[K01E12Y23]3 k4ey5]. The song runs for [T1M213] seconds and features a dynamic rhythm, utilizing [I1N2S3T4R5U6M7E8N9T0S1] in the musical performance. Additionally, this song employs a non-standard [ti0me1 s2ig3na4tu5re6 o7f 8[T91I02M13E24_35S46I57G68N79A80T91U02R13E24]3] and has a brisk [te0mp1o2]. Overall, the music is [E1M2O3T4I5O6N7] in nature, evoking a powerful emotional response in the listener.</t>
  </si>
  <si>
    <t>The music piece employs a specific pitch range of [R1A2N3G4E5] [oc0ta1ve2s3] to create a cohesive and unified sound, complemented by the use of the [[K01E12Y23]3 k4ey5] that creates a rich and dynamic sonic palette. Clocking in at [T1M213] seconds, the music's moderate [te0mp1o2] is soft and smooth, providing an excellent foundation for the unconventional [ti0me1 s2ig3na4tu5re6 o7f 8[T91I02M13E24_35S46I57G68N79A80T91U02R13E24]3]. Interestingly, this composition doesn't involve any [I1N2S3T4R5U6M7E8N9T0S1] but still manages to express [E1M2O3T4I5O6N7] through its sound and rhythm. Overall, the unique combination of various musical elements in this piece results in a captivating and emotionally charged musical experience.</t>
  </si>
  <si>
    <t>The music in question has a limited pitch range of [R1A2N3G4E5] [oc0ta1ve2s3], which allows for a greater emphasis on the nuances of tone and phrasing. It is in the [[K01E12Y23]3 k4ey5], providing a powerful and memorable sound. The song runs for [T1M213] seconds and has a gentle [te0mp1o2], with a rhythm that is not too fast or too slow. The music is enriched by the presence of [I1N2S3T4R5U6M7E8N9T0S1], and it uses a [[T01I12M23E34_45S56I67G78N89A90T01U12R23E34]4 t5im6e 7si8gn9at0ur1e2]. Furthermore, this music is not heavily influenced by the conventions of any particular [G1E2N3R4E5] genre, allowing for a unique and individual sound.</t>
  </si>
  <si>
    <t>This song has an unconventional [ti0me1 s2ig3na4tu5re6], and as a result, it lasts [T1M213] seconds.</t>
  </si>
  <si>
    <t>The music's use of the [[K01E12Y23]3 k4ey5] creates a rich and dynamic sonic palette that blends seamlessly with the song's very comfortable beat. Additionally, the music features a [ti0me1 s2ig3na4tu5re6 o7f 8[T91I02M13E24_35S46I57G68N79A80T91U02R13E24]3], adding an extra layer of complexity to the composition. Together, these musical elements create a captivating listening experience that is sure to please any music lover.</t>
  </si>
  <si>
    <t>This music has several [ke0y1] characteristics that define it. Firstly, the length of the track is [T1M213] seconds, and it spans [[N01U12M23_34B45A56R67S78]8 b9ar0s1]. Secondly, the music is composed in the [[K01E12Y23]3 k4ey5]. Lastly, the [te0mp1o2] of the song is just right, making for a pleasant listening experience. All of these elements come together to create a cohesive and enjoyable piece of music.</t>
  </si>
  <si>
    <t>['P4_1', 'K1_1', 'TM1_1', 'R3_1', 'R1_0', 'S4_1']</t>
  </si>
  <si>
    <t>The pitch range of [R1A2N3G4E5] [oc0ta1ve2s3] adds a distinctive character to the music, emphasizing its emotional depth, while the choice of [[K01E12Y23]3 k4ey5] results in a captivating and memorable experience. With a runtime of [T1M213] seconds, this song showcases a very powerful and driving beat that will make it impossible for you to resist grooving to its rhythm. Firmly rooted in the traditions of [G1E2N3R4E5] music, the song's style further enhances its overall impact.</t>
  </si>
  <si>
    <t>The use of the [[K01E12Y23]3 k4ey5] in this [T1M213]-second-long song creates a distinct atmosphere, which is further enhanced by the song's unusual [[T01I12M23E34_45S56I67G78N89A90T01U12R23E34]4 t5im6e 7si8gn9at0ur1e2]. Despite its departure from the norm, the song maintains a moderate pace that contributes to the overall feel of [E1M2O3T4I5O6N7] that defines the music.</t>
  </si>
  <si>
    <t>['K1_1', 'TM1_1', 'TS1_1', 'I1_1', 'T1_1']</t>
  </si>
  <si>
    <t>This music's choice of [[K01E12Y23]3 k4ey5] results in a captivating and memorable experience with a duration of [T1M213] seconds. The song's [ti0me1 s2ig3na4tu5re6] is [T1I2M3E4_5S6I7G8N9A0T1U2R3E4], and it achieves its sound through the use of [I1N2S3T4R5U6M7E8N9T0S1]. However, despite these elements, the music is sluggish.</t>
  </si>
  <si>
    <t>This song is characterized by a track that lasts for [T1M213] seconds and a [te0mp1o2] that falls in the middle range. In terms of instrumentation, it has opted not to incorporate [I1N2S3T4R5U6M7E8N9T0S1].</t>
  </si>
  <si>
    <t>['P4_1', 'K1_1', 'TM1_1', 'TS1_1', 'T1_0', 'EM1_1', 'B1_1']</t>
  </si>
  <si>
    <t>With a pitch range spanning [R1A2N3G4E5] [oc0ta1ve2s3], this music offers a diverse and dynamic listening experience, made even more captivating and memorable by its choice of [[K01E12Y23]3 k4ey5]. The song runs for [T1M213] seconds and features a [T1I2M3E4_5S6I7G8N9A0T1U2R3E4] meter, moving quickly through [[N01U12M23_34B45A56R67S78]8 b9ar0s1]. The music carries a strong sense of [E1M2O3T4I5O6N7], delivering an emotional punch to listeners. Overall, this piece offers a powerful and engaging musical journey with its impressive vocal range and unique blend of rhythm and emotion.</t>
  </si>
  <si>
    <t>['K1_1', 'TM1_1', 'R3_1', 'TS1_1', 'T1_0', 'S4_1', 'B1_1']</t>
  </si>
  <si>
    <t>The [G1E2N3R4E5] style music is composed in the [[K01E12Y23]3 k4ey5] and spans approximately [[N01U12M23_34B45A56R67S78]8 b9ar0s1]. The duration of the track is [T1M213] seconds, and the rhythm is very dynamic, with [T1I2M3E4_5S6I7G8N9A0T1U2R3E4] as the meter of the music. The song is performed at a rapid pace, making it a prime representation of the genre's lively and energetic characteristics.</t>
  </si>
  <si>
    <t>['P4_1', 'K1_1', 'TM1_1', 'R3_0', 'T1_2']</t>
  </si>
  <si>
    <t>This music's pitch range is within [R1A2N3G4E5] [oc0ta1ve2s3] and its choice of [[K01E12Y23]3 k4ey5] results in a captivating and memorable experience. The duration of the track is [T1M213] seconds, during which the song's very mellow rhythm and moderate [te0mp1o2] create a soothing and relaxing ambiance.</t>
  </si>
  <si>
    <t>The pitch range of [R1A2N3G4E5] [oc0ta1ve2s3] adds a distinctive character to the music, emphasizing its emotional depth, while the [[K01E12Y23]3 k4ey5] provides a powerful and memorable sound. With a duration of [T1M213] seconds, this song's [te0mp1o2] is very slow and relaxing, and it does not include [I1N2S3T4R5U6M7E8N9T0S1] in its instrumentation. The music features a [T1I2M3E4_5S6I7G8N9A0T1U2R3E4] meter and a quick beat, evoking the classic [G1E2N3R4E5] sound.</t>
  </si>
  <si>
    <t>In this musical piece, a specific pitch range of [R1A2N3G4E5] [oc0ta1ve2s3] is used to create a cohesive and unified sound, which does not adhere to the traditions of [G1E2N3R4E5] style. Furthermore, [I1N2S3T4R5U6M7E8N9T0S1] are not included in the instrumentation of this song, further contributing to its unique sound.</t>
  </si>
  <si>
    <t>This song features a non-standard [ti0me1 s2ig3na4tu5re6], accompanied by a pitch range spanning [R1A2N3G4E5] [oc0ta1ve2s3] to create a diverse and dynamic listening experience. The music's instrumentation, which includes the use of [I1N2S3T4R5U6M7E8N9T0S1], is vital to the overall sound and feel of the composition.</t>
  </si>
  <si>
    <t>This song's unique characteristics contribute to its memorable musical performance. Its compact pitch range spans [R1A2N3G4E5] [oc0ta1ve2s3], resulting in a focused and impactful sound. The song's structure follows [[N01U12M23_34B45A56R67S78]8 b9ar0s1], and it has a duration of [T1M213] seconds. Additionally, the song's [ti0me1 s2ig3na4tu5re6] is atypical, further adding to its distinctiveness and contributing to its overall appeal. Together, these elements combine to create a one-of-a-kind musical experience that stands out from the crowd.</t>
  </si>
  <si>
    <t>The song's pitch range is within [R1A2N3G4E5] [oc0ta1ve2s3], and it lasts [T1M213] seconds. It features a heavy beat and is devoid of [I1N2S3T4R5U6M7E8N9T0S1]. The music spans [[N01U12M23_34B45A56R67S78]8 b9ar0s1].</t>
  </si>
  <si>
    <t>['K1_1', 'TM1_1', 'R3_0', 'TS1_o', 'EM1_1', 'B1_1']</t>
  </si>
  <si>
    <t>The music in this song has a special emotional quality, thanks to the use of the [[K01E12Y23]3 k4ey5]. It progresses through [[N01U12M23_34B45A56R67S78]8 b9ar0s1] and has a duration of [T1M213] seconds. The beat is very soothing and the [ti0me1 s2ig3na4tu5re6] chosen for this song is non-standard, adding to its unique quality. Overall, the music is [E1M2O3T4I5O6N7] in nature and creates a distinct atmosphere for the listener.</t>
  </si>
  <si>
    <t>The cohesive and unified sound throughout the musical piece is achieved by using a specific pitch range of [R1A2N3G4E5] [oc0ta1ve2s3]. Additionally, the [[K01E12Y23]3 k4ey5] adds a unique flavor to the music. With a running time of [T1M213] seconds, the song showcases a powerful rhythm, even though it moves at a slow rate. The arrangement deliberately omits the use of [I1N2S3T4R5U6M7E8N9T0S1] while not adhering to the traditions of [G1E2N3R4E5] style. This music, therefore, lacks the typical elements associated with [A1R2T3I4S5T6]'s music.</t>
  </si>
  <si>
    <t>The rhythm in this song is really lively, and the instruments play an important role in the music. The combination of the instruments and the rhythm creates a dynamic and engaging sound that captures the listener's attention. The instruments add texture and depth to the music, enhancing the overall experience for the audience. Without the instruments, the song would not be as exciting or as impactful. The lively rhythm, combined with the unique sounds of the instruments, creates a truly memorable musical experience that leaves a lasting impression.</t>
  </si>
  <si>
    <t>The pitch range of [R1A2N3G4E5] [oc0ta1ve2s3] in this music provides a distinct and unforgettable listening experience. With its unique range, this music stands out and captures the attention of its audience, creating a memorable and enjoyable listening experience. The variety of pitches offered in this music allows for a diverse and rich sound that is sure to impress and delight music lovers of all kinds. Whether you're a fan of classical music or modern genres, the pitch range of this music is sure to leave a lasting impression.</t>
  </si>
  <si>
    <t>The [te0mp1o2] of this song is in the middle range, and the instruments used in the composition contribute to its overall musical quality.</t>
  </si>
  <si>
    <t>This song, which features [[N01U12M23_34B45A56R67S78]8 b9ar0s1] in its composition, is played at a swift pace.</t>
  </si>
  <si>
    <t>The musical performance of this track is focused and impactful due to its compact pitch range of [R1A2N3G4E5] [oc0ta1ve2s3]. The use of the [[K01E12Y23]3 k4ey5] also adds a unique and resonant sound to the music. Despite having a calm and moderate rhythm, the track has a duration of [T1M213] seconds. The music is given its sound through the use of [I1N2S3T4R5U6M7E8N9T0S1], and it employs an uncommon [[T01I12M23E34_45S56I67G78N89A90T01U12R23E34]4 t5im6e 7si8gn9at0ur1e2] while played at a moderate speed. Interestingly, this song does not conform to the usual standards of the [G1E2N3R4E5] genre.</t>
  </si>
  <si>
    <t>When composing music in the [[K01E12Y23]3 k4ey5] with a compact pitch range of [R1A2N3G4E5] [oc0ta1ve2s3], one can achieve a focused and impactful performance. To fully realize this effect, it is recommended to feature [I1N2S3T4R5U6M7E8N9T0S1] in the music. By doing so, the listener can experience a cohesive and powerful musical experience that is sure to leave a lasting impression. Whether you are a seasoned composer or a beginner, utilizing a compact pitch range and carefully selecting your instruments can greatly enhance the effectiveness of your musical creations.</t>
  </si>
  <si>
    <t>The [ke0y1] adds a unique flavor to this music, and the song lasts [T1M213] seconds.</t>
  </si>
  <si>
    <t>['P4_1', 'TM1_1', 'R3_0', 'TS1_1', 'I1_0', 'T1_1', 'B1_1']</t>
  </si>
  <si>
    <t>The pitch range of [R1A2N3G4E5] [oc0ta1ve2s3] adds a distinctive character to the music, emphasizing its emotional depth in this [T1M213]-second song. The [te0mp1o2] in this song is very soft and smooth, with a slow pace that allows the music to unfold gracefully. The meter of the music is [T1I2M3E4_5S6I7G8N9A0T1U2R3E4], further enhancing its rhythmic structure. This song has deliberately chosen not to incorporate [I1N2S3T4R5U6M7E8N9T0S1], resulting in a stripped-down arrangement that highlights the raw elements of the composition. Overall, the music covers [[N01U12M23_34B45A56R67S78]8 b9ar0s1], providing ample space for the melodic and harmonic progression to develop and resonate.</t>
  </si>
  <si>
    <t>['P4_1', 'K1_1', 'I1_0', 'T1_1', 'B1_1']</t>
  </si>
  <si>
    <t>The music's limited pitch range of [R1A2N3G4E5] [oc0ta1ve2s3] allows for a greater emphasis on the nuances of tone and phrasing, while its use of [[K01E12Y23]3 k4ey5] creates a distinct atmosphere. This song has opted not to incorporate [I1N2S3T4R5U6M7E8N9T0S1], and is played at a slow rate, with [[N01U12M23_34B45A56R67S78]8 b9ar0s1] to count.</t>
  </si>
  <si>
    <t>The musical piece showcases a pitch range within [R1A2N3G4E5] [oc0ta1ve2s3] and utilizes the [[K01E12Y23]3 k4ey5] to create a distinct atmosphere. Lasting [T1M213] seconds, this song maintains a steady and moderate rhythm, while the use of [I1N2S3T4R5U6M7E8N9T0S1] plays a vital role in shaping its overall sound. With a meter of [T1I2M3E4_5S6I7G8N9A0T1U2R3E4] and a rapid [te0mp1o2], the music is imbued with [E1M2O3T4I5O6N7].</t>
  </si>
  <si>
    <t>['K1_1', 'TM1_1', 'R3_2', 'TS1_1', 'I1_0', 'R1_0', 'T1_1', 'S4_1']</t>
  </si>
  <si>
    <t>The [[K01E12Y23]3 k4ey5] in this [G1E2N3R4E5] music provides a powerful and memorable sound in this [T1M213]-second-long song, which has a [te0mp1o2] in the middle range and is based on a [[T01I12M23E34_45S56I67G78N89A90T01U12R23E34]4 t5im6e 7si8gn9at0ur1e2]. The deliberate exclusion of [I1N2S3T4R5U6M7E8N9T0S1] in this song and its slow rate make it clear that it is not meant to be danced to. The song's style is reflective of [G1E2N3R4E5] musical traditions and creates a mood of contemplation and reflection.</t>
  </si>
  <si>
    <t>The duration of this song is [T1M213] seconds and its composition does not involve the use of [I1N2S3T4R5U6M7E8N9T0S1].</t>
  </si>
  <si>
    <t>The use of a specific pitch range of [R1A2N3G4E5] [oc0ta1ve2s3] creates a cohesive and unified sound throughout the musical piece, while the music's use of [[K01E12Y23]3 k4ey5] creates a distinct atmosphere. With a length of [T1M213] seconds, the song showcases a harmonious rhythm, notably absent of [I1N2S3T4R5U6M7E8N9T0S1]. Its non-standard [[T01I12M23E34_45S56I67G78N89A90T01U12R23E34]4 t5im6e 7si8gn9at0ur1e2] adds to its uniqueness, accompanied by a moderate [te0mp1o2]. Overall, this song stands as a classic representation of [G1E2N3R4E5] music.</t>
  </si>
  <si>
    <t>['P4_1', 'K1_1', 'TM1_1', 'R3_1', 'I1_1', 'TS1_o', 'T1_1', 'S4_1', 'B1_1']</t>
  </si>
  <si>
    <t>This music's pitch range of [R1A2N3G4E5] [oc0ta1ve2s3] offers a unique and memorable listening experience, while the [[K01E12Y23]3 k4ey5] adds a distinctive flavor. With a duration of [T1M213] seconds, the track captivates the listener with its pronounced rhythm. The musical performance employs [I1N2S3T4R5U6M7E8N9T0S1], and it features an unusual [ti0me1 s2ig3na4tu5re6 o7f 8[T91I02M13E24_35S46I57G68N79A80T91U02R13E24]3]. Moving at a slow pace, this song exemplifies the [G1E2N3R4E5] style, with its [N1U2M3_4B5A6R7S8] bar song structure shining brightly.</t>
  </si>
  <si>
    <t>The compact pitch range of [R1A2N3G4E5] [oc0ta1ve2s3] results in a focused and impactful musical performance, enhanced by the [[K01E12Y23]3 k4ey5] which provides a powerful and memorable sound. With a running time of [T1M213] seconds, the rhythm in this song is very relaxing and tranquil, while the absence of [I1N2S3T4R5U6M7E8N9T0S1] adds to its unique character. Set in [T1I2M3E4_5S6I7G8N9A0T1U2R3E4] and featuring a rapid [te0mp1o2], this music maintains a style firmly rooted in the traditions of [G1E2N3R4E5] music.</t>
  </si>
  <si>
    <t>['P4_1', 'R3_1', 'T1_0', 'S2_1', 'B1_1']</t>
  </si>
  <si>
    <t>The compact pitch range of [R1A2N3G4E5] [oc0ta1ve2s3] results in a focused and impactful musical performance with incredibly stimulating rhythm. The song is performed quickly, following in [A1R2T3I4S5T6]'s footsteps, and features a total of [[N01U12M23_34B45A56R67S78]8 b9ar0s1].</t>
  </si>
  <si>
    <t>['T1_2', 'EM1_1', 'R3_2', 'TS1_o']</t>
  </si>
  <si>
    <t>The music of this song is characterized by a moderate [te0mp1o2] that effectively conveys [E1M2O3T4I5O6N7]. Its rhythm is neither too fast nor too slow, striking a balance that complements the emotion conveyed by the music. Additionally, the [ti0me1 s2ig3na4tu5re6] employed in the song is atypical, adding a unique touch to its overall sound.</t>
  </si>
  <si>
    <t>The music's choice of [[K01E12Y23]3 k4ey5] results in a captivating and memorable experience, spanning [[N01U12M23_34B45A56R67S78]8 b9ar0s1]. The use of a particular [ke0y1] in music can greatly impact the overall emotional response of the listener. In this case, the chosen [ke0y1] enhances the music's ability to create a captivating and memorable experience. Additionally, the length of the music, spanning [[N01U12M23_34B45A56R67S78]8 b9ar0s1], allows for a sufficient amount of time for the listener to fully immerse themselves in the music and appreciate its nuances.</t>
  </si>
  <si>
    <t>This music's pitch range of [R1A2N3G4E5] [oc0ta1ve2s3] offers a unique and memorable listening experience, complemented by its use of [[K01E12Y23]3 k4ey5], which conveys a unique and resonant sound. With a running time of [T1M213] seconds, the song captivates with its fast-paced [te0mp1o2] and is enriched by the presence of [I1N2S3T4R5U6M7E8N9T0S1]. The use of an unusual [[T01I12M23E34_45S56I67G78N89A90T01U12R23E34]4 t5im6e 7si8gn9at0ur1e2] adds further intrigue to the composition, played at a quick pace. While not easily recognizable as [G1E2N3R4E5] style, this music invites listeners into a distinctive and unforgettable sonic journey.</t>
  </si>
  <si>
    <t>The song, with a pitch range within [R1A2N3G4E5] [oc0ta1ve2s3], is in the [[K01E12Y23]3 k4ey5], giving it a special emotional quality. Lasting [T1M213] seconds, this song features a balanced rhythm and intentionally omits the incorporation of [I1N2S3T4R5U6M7E8N9T0S1]. The chosen [ti0me1 s2ig3na4tu5re6] for this composition is uncommon, marked by [T1I2M3E4_5S6I7G8N9A0T1U2R3E4]. With a brisk [te0mp1o2], the music evokes a [E1M2O3T4I5O6N7] feeling.</t>
  </si>
  <si>
    <t>With a pitch range spanning [R1A2N3G4E5] [oc0ta1ve2s3], this music offers a diverse and dynamic listening experience. The use of [[K01E12Y23]3 k4ey5] conveys a unique and resonant sound that is further enhanced by the deliberate exclusion of certain instruments in this song. Played at a high [te0mp1o2], the music radiates [E1M2O3T4I5O6N7], creating an energetic and vibrant atmosphere that captivates the listener's attention. Overall, this music delivers an exhilarating and unforgettable experience that showcases the artist's skillful use of musical techniques to evoke powerful emotions and create a truly captivating listening experience.</t>
  </si>
  <si>
    <t>This song features an unconventional [ti0me1 s2ig3na4tu5re6]. A [ti0me1 s2ig3na4tu5re6] is a musical notation that indicates the number of beats in each bar of music. Most Western music uses a [ti0me1 s2ig3na4tu5re6] with four beats per bar, but there are many other possibilities. An unconventional [ti0me1 s2ig3na4tu5re6] can create a unique rhythmic feel and challenge the listener's expectations. Some examples of unconventional [ti0me1 s2ig3na4tu5re6]s include 5/4, 7/8, and 11/16. Musicians may use these [ti0me1 s2ig3na4tu5re6]s to create complex and interesting rhythms in their compositions.</t>
  </si>
  <si>
    <t>The pitch range of [R1A2N3G4E5] [oc0ta1ve2s3] in the music adds a distinctive character to it, emphasizing its emotional depth and conveying [E1M2O3T4I5O6N7]. The range of pitches used contributes significantly to the overall emotional impact of the music, highlighting its unique qualities and enhancing the expression of [E1M2O3T4I5O6N7]. Through the skillful use of pitch, the music creates a powerful and evocative atmosphere, capturing the essence of [E1M2O3T4I5O6N7] and immersing the listener in its depth and complexity. Whether through soaring melodies or haunting harmonies, the pitch range of [R1A2N3G4E5] [oc0ta1ve2s3] plays a vital role in shaping the emotional landscape of the music, creating a truly unforgettable listening experience.</t>
  </si>
  <si>
    <t>This [T1M213]-second song offers a diverse and dynamic listening experience with a pitch range spanning [R1A2N3G4E5] [oc0ta1ve2s3]. Featuring an unconventional [ti0me1 s2ig3na4tu5re6 o7f 8[T91I02M13E24_35S46I57G68N79A80T91U02R13E24]3], the song's composition does not involve the use of [I1N2S3T4R5U6M7E8N9T0S1]. The music projects [E1M2O3T4I5O6N7], providing a unique and unconventional listening experience.</t>
  </si>
  <si>
    <t>['K1_1', 'TM1_1', 'R3_2', 'T1_2', 'EM1_1']</t>
  </si>
  <si>
    <t>The [T1M213]-second-long song with a moderate and easy-to-follow beat is enhanced by the [[K01E12Y23]3 k4ey5], giving it a special emotional quality. Played at a moderate speed, this music projects [E1M2O3T4I5O6N7].</t>
  </si>
  <si>
    <t>The non-standard [ti0me1 s2ig3na4tu5re6] chosen for this song creates a unique rhythmic feel. In addition to its distinctive [ti0me1 s2ig3na4tu5re6], this music also offers a pitch range of [R1A2N3G4E5] [oc0ta1ve2s3], providing a memorable listening experience. The use of the [[K01E12Y23]3 k4ey5] adds to the music's unique and resonant sound. To bring the music to life, a variety of [I1N2S3T4R5U6M7E8N9T0S1] are used. Together, these elements create a truly distinctive piece of music that is sure to captivate listeners.</t>
  </si>
  <si>
    <t>['P4_1', 'T1_1', 'S4_1', 'TS1_1']</t>
  </si>
  <si>
    <t>The music in question, heavily influenced by [G1E2N3R4E5] style, is played at a low [te0mp1o2] and features a pitch range of [R1A2N3G4E5] [oc0ta1ve2s3], which adds a distinctive character to the music and emphasizes its emotional depth. Additionally, the music has a [ti0me1 s2ig3na4tu5re6 o7f 8[T91I02M13E24_35S46I57G68N79A80T91U02R13E24]3].</t>
  </si>
  <si>
    <t>['K1_1', 'TM1_1', 'R3_2', 'TS1_1', 'I1_1', 'T1_2']</t>
  </si>
  <si>
    <t>This music's use of [[K01E12Y23]3 k4ey5] creates a rich and dynamic sonic palette, with a song length of [T1M213] seconds. The [te0mp1o2] of this song is in the middle range, and it has a [ti0me1 s2ig3na4tu5re6 o7f 8[T91I02M13E24_35S46I57G68N79A80T91U02R13E24]3]. [I1N2S3T4R5U6M7E8N9T0S1] are included in the music, contributing to its overall composition. The song moves at a moderate speed, resulting in an engaging musical experience.</t>
  </si>
  <si>
    <t>The use of the [[K01E12Y23]3 k4ey5] in this music creates a distinct atmosphere, complemented by the song's tranquil and peaceful rhythm. Together, these elements contribute to the overall mood and ambiance of the music, drawing the listener into a state of relaxation and tranquility.</t>
  </si>
  <si>
    <t>The music in this track has a compact pitch range spanning [R1A2N3G4E5] [oc0ta1ve2s3], which contributes to a focused and impactful performance. With a gentle [te0mp1o2] and spanning [[N01U12M23_34B45A56R67S78]8 b9ar0s1], the track runs for a duration of [T1M213] seconds, allowing for a rich and immersive listening experience that showcases the beauty and versatility of the music.</t>
  </si>
  <si>
    <t>This captivating and memorable music's pitch range is within [R1A2N3G4E5] [oc0ta1ve2s3], with the choice of [[K01E12Y23]3 k4ey5]. Running for [T1M213] seconds, the track offers a laid-back [te0mp1o2] and deliberately excludes [I1N2S3T4R5U6M7E8N9T0S1]. It follows a [ti0me1 s2ig3na4tu5re6 o7f 8[T91I02M13E24_35S46I57G68N79A80T91U02R13E24]3] and carries a medium [te0mp1o2]. Contrary to the typical sound of the [G1E2N3R4E5] style, this song features [[N01U12M23_34B45A56R67S78]8 b9ar0s1] that create a unique listening experience.</t>
  </si>
  <si>
    <t>['TS1_1', 'P4_1', 'EM1_1', 'I1_1']</t>
  </si>
  <si>
    <t>The meter of the music is [T1I2M3E4_5S6I7G8N9A0T1U2R3E4], and its pitch range spans [R1A2N3G4E5] [oc0ta1ve2s3], which together offer a unique and memorable listening experience. The music is expressive, conveying [E1M2O3T4I5O6N7] through its composition and performance. To bring this music to life, [I1N2S3T4R5U6M7E8N9T0S1] are employed, adding depth and texture to the overall sound.</t>
  </si>
  <si>
    <t>The [ti0me1 s2ig3na4tu5re6] of this song is not conventional, but it is what makes it unique. Additionally, the [[K01E12Y23]3 k4ey5] used in this music provides a powerful and memorable sound that captures the listener's attention. The track has a duration of [T1M213] seconds, and every second of it is worth listening to. The use of [I1N2S3T4R5U6M7E8N9T0S1] is vital to the music, as they create the perfect ambiance and bring the melody to life. Together, these elements make for an extraordinary listening experience that music enthusiasts will undoubtedly appreciate.</t>
  </si>
  <si>
    <t>The captivating and memorable experience of this music is a result of its choice of [[K01E12Y23]3 k4ey5], which effectively conveys the [E1M2O3T4I5O6N7] that the music expresses. Additionally, the song's heavy beat contributes to its overall impact, creating a powerful and engaging listening experience.</t>
  </si>
  <si>
    <t>This musical composition has a pitch range within [R1A2N3G4E5] [oc0ta1ve2s3] and a moderate rhythm. The song consists of [[N01U12M23_34B45A56R67S78]8 b9ar0s1] and is performed using [I1N2S3T4R5U6M7E8N9T0S1].</t>
  </si>
  <si>
    <t>The music evokes a strong sense of [E1M2O3T4I5O6N7] and is distinguished by its use of a specific pitch range spanning [R1A2N3G4E5] [oc0ta1ve2s3], resulting in a cohesive and unified sound throughout the piece. The song comprises [[N01U12M23_34B45A56R67S78]8 b9ar0s1] and runs for a total of [T1M213] seconds, allowing ample time for the emotions conveyed through the music to fully resonate with the listener.</t>
  </si>
  <si>
    <t>The musical piece is a unique composition that showcases a pitch range within [R1A2N3G4E5] [oc0ta1ve2s3]. The [[K01E12Y23]3 k4ey5] used in this piece adds a distinct flavor to the music, making it stand out from other compositions. Additionally, the song is [[N01U12M23_34B45A56R67S78]8 b9ar0s1] long, providing ample time for the listener to immerse themselves in the melody and appreciate the nuances of the piece. Overall, the combination of the pitch range, [ke0y1], and length of the song creates a captivating musical experience.</t>
  </si>
  <si>
    <t>['K1_1', 'TM1_1', 'R3_0', 'TS1_1', 'I1_1', 'T1_1']</t>
  </si>
  <si>
    <t>The addition of the [[K01E12Y23]3 k4ey5] adds a unique flavor to this music, which is played slowly and has a duration of [T1M213] seconds. The beat in this song is very soothing and is based on a [[T01I12M23E34_45S56I67G78N89A90T01U12R23E34]4 t5im6e 7si8gn9at0ur1e2]. To further enhance the overall sound, [I1N2S3T4R5U6M7E8N9T0S1] should be included in the music. Overall, this combination of [ke0y1], [te0mp1o2], beat, [ti0me1 s2ig3na4tu5re6], and instruments results in a truly unique and captivating piece of music.</t>
  </si>
  <si>
    <t>The song in question is characterized by several notable musical features. Firstly, the music spans a total of [[N01U12M23_34B45A56R67S78]8 b9ar0s1]. Secondly, the song has a playtime of [T1M213] seconds, which gives it a relatively lengthy duration. Finally, it is worth noting that the [ti0me1 s2ig3na4tu5re6] employed in this song is not typical, setting it apart from many other musical compositions. Overall, these elements come together to create a unique and distinctive musical experience that is sure to captivate listeners.</t>
  </si>
  <si>
    <t>This music offers a unique and memorable listening experience with its pitch range of [R1A2N3G4E5] [oc0ta1ve2s3]. The [[K01E12Y23]3 k4ey5] adds a unique flavor to the music, while the [I1N2S3T4R5U6M7E8N9T0S1] play an important role in creating the overall sound. Together, the pitch range, [ke0y1], and instruments work in harmony to create a truly distinctive and enjoyable listening experience. Whether you're a music aficionado or just someone looking for something new and different, this music is sure to captivate and delight your ears.</t>
  </si>
  <si>
    <t>In this song, there are a total of [[N01U12M23_34B45A56R67S78]8 b9ar0s1] and the [te0mp1o2] is very fast-paced.</t>
  </si>
  <si>
    <t>It makes me want to dance and move my body to the rhythm. The energy of the music is contagious and it puts me in a good mood. Even if I'm feeling down or tired, listening to this song can instantly lift my spirits and make me feel more alive. I love how music has the power to affect our emotions and make us feel so alive.</t>
  </si>
  <si>
    <t>In this song, you can hear [[N01U12M23_34B45A56R67S78]8 b9ar0s1] and the music is in [T1I2M3E4_5S6I7G8N9A0T1U2R3E4]. The number of bars indicates the number of measures in the song, while the [ti0me1 s2ig3na4tu5re6] shows the meter or rhythm of the music. Together, these elements provide important information about the structure and feel of the song, helping musicians and listeners to better understand and appreciate the music.</t>
  </si>
  <si>
    <t>The music being described here offers a unique and memorable listening experience due to its pitch range of [R1A2N3G4E5] [oc0ta1ve2s3]. It creates a distinct atmosphere by using the [[K01E12Y23]3 k4ey5], and has a very serene rhythm. The song runs for [T1M213] seconds and moves gently, while featuring [I1N2S3T4R5U6M7E8N9T0S1] as its primary instrumentation. Additionally, the music has a [ti0me1 s2ig3na4tu5re6 o7f 8[T91I02M13E24_35S46I57G68N79A80T91U02R13E24]3] and is steeped in the traditions of [G1E2N3R4E5] style. All of these elements come together to create a cohesive and immersive musical experience that is sure to captivate listeners.</t>
  </si>
  <si>
    <t>The song, with an unconventional [ti0me1 s2ig3na4tu5re6], is performed quickly. Despite its unique rhythm, the performers execute it with precision and energy. The use of this unusual [ti0me1 s2ig3na4tu5re6] creates a distinctive sound that adds to the song's character and makes it stand out from more conventional pieces. The fast pace and unconventional [ti0me1 s2ig3na4tu5re6] work together to create a unique and memorable musical experience for listeners.</t>
  </si>
  <si>
    <t>['I4_0', 'R3_0', 'TS1_o']</t>
  </si>
  <si>
    <t>This song is characterized by several unique musical elements. Firstly, the melody track intentionally omits a particular instrument, which adds to its distinctive sound. Additionally, the song has a very mellow rhythm that creates a relaxed and calming atmosphere. Another notable aspect of the song is its [ti0me1 s2ig3na4tu5re6], which deviates from the norm and gives it an unusual and captivating feel. Overall, these features come together to create a truly unique and memorable musical experience.</t>
  </si>
  <si>
    <t>This song has a very peaceful and easy rhythm based on a [[T01I12M23E34_45S56I67G78N89A90T01U12R23E34]4 t5im6e 7si8gn9at0ur1e2], with a low-speed [te0mp1o2]. It is worth noting that you won't find any [I1N2S3T4R5U6M7E8N9T0S1] in this piece of music, giving it a unique sound and adding to its calming nature.</t>
  </si>
  <si>
    <t>The [ti0me1 s2ig3na4tu5re6] of this song is not regular, but despite its irregularity, the rhythm in this piece is truly electrifying. The music is brought to life through the use of various instruments, each adding their unique voice to the overall sound. Despite the absence of a consistent beat, the musicians have created a captivating melody that draws the listener in, leaving them entranced by the skillful interplay of each instrument and the way they come together to create a cohesive whole.</t>
  </si>
  <si>
    <t>The music is composed in the [[K01E12Y23]3 k4ey5] and utilizes a specific pitch range of [R1A2N3G4E5] [oc0ta1ve2s3], resulting in a cohesive and unified sound throughout the musical piece. The consistent use of this pitch range contributes to the overall harmonic structure of the composition and helps to establish a distinct tonality that characterizes the piece. By employing this approach to pitch selection and range limitation, the composer is able to create a unified musical landscape that enhances the listener's experience of the piece.</t>
  </si>
  <si>
    <t>['EM1_1', 'P4_1', 'K1_1', 'B1_1']</t>
  </si>
  <si>
    <t>The music project evokes a strong emotional response. Its limited pitch range of just a few [oc0ta1ve2s3] enables a greater focus on the subtleties of tone and phrasing, while the choice of [ke0y1] contributes to a unique emotional quality. The composition consists of [[N01U12M23_34B45A56R67S78]8 b9ar0s1], and these elements all come together to create a truly captivating song.</t>
  </si>
  <si>
    <t>The compact pitch range of [R1A2N3G4E5] [oc0ta1ve2s3] results in a focused and impactful musical performance, while its use of [[K01E12Y23]3 k4ey5] conveys a unique and resonant sound. The track lasts for [T1M213] seconds and features a very peaceful and easy rhythm, with [I1N2S3T4R5U6M7E8N9T0S1] not being a part of the instrumentation. The song's [ti0me1 s2ig3na4tu5re6], [T1I2M3E4_5S6I7G8N9A0T1U2R3E4], is not typical, yet it carries a fast rhythm that is defined by [E1M2O3T4I5O6N7]. In total, there are [[N01U12M23_34B45A56R67S78]8 b9ar0s1] for this song.</t>
  </si>
  <si>
    <t>The music moves at a moderate pace and is defined by a particular emotion. It could be a variety of emotions such as joy, sadness, anger, or nostalgia, depending on the specific style and context of the music. The pace of the music may contribute to the overall emotional impact, as well as other musical elements such as melody, harmony, and rhythm. Whether it's a slow ballad or an upbeat dance tune, the emotion expressed through the music can be a powerful force in shaping the listener's experience.</t>
  </si>
  <si>
    <t>['P4_1', 'K1_1', 'TM1_1', 'TS1_o', 'T1_2', 'S4_1']</t>
  </si>
  <si>
    <t>The compact pitch range of [R1A2N3G4E5] [oc0ta1ve2s3] results in a focused and impactful musical performance, enhanced by this music's use of [[K01E12Y23]3 k4ey5], which creates a rich and dynamic sonic palette. The [T1M213]-second-long song, played at a moderate rate, features a [ti0me1 s2ig3na4tu5re6] that is not commonly used, further adding to its unique appeal. Rooted in the traditions of [G1E2N3R4E5] style, the music embodies a deep appreciation for its cultural heritage.</t>
  </si>
  <si>
    <t>['P4_1', 'K1_1', 'R3_1', 'I4_0', 'T1_0']</t>
  </si>
  <si>
    <t>The music in this track has a pitch range of [R1A2N3G4E5] [oc0ta1ve2s3] and is played in the [[K01E12Y23]3 k4ey5], which adds a unique flavor to the composition. The melody is not created using [I1N2S3T4R5U6M7E8N9T0], and instead, the rhythm in the song is highly vigorous. The [te0mp1o2] of the track is fast, making for an energetic listening experience overall.</t>
  </si>
  <si>
    <t>It is also known as "allegro". When a piece of music is marked "allegro", it is meant to be played at a brisk [te0mp1o2]. This can vary slightly depending on the performer and the specific context of the piece. However, in general, allegro music is played at a quick and lively pace, which can create a sense of energy and excitement for the listener.</t>
  </si>
  <si>
    <t>['T1_2', 'R3_0', 'S4_1']</t>
  </si>
  <si>
    <t>This [G1E2N3R4E5] song is a shining example of its style, moving at a moderate speed and featuring a very soft and smooth rhythm.</t>
  </si>
  <si>
    <t>This music features a pitch range within [R1A2N3G4E5] [oc0ta1ve2s3] and utilizes the [[K01E12Y23]3 k4ey5] to create a distinct atmosphere. The song has a balanced rhythm and is [T1M213] seconds in length. The music should prominently feature [I1N2S3T4R5U6M7E8N9T0S1], and the meter of the music is [T1I2M3E4_5S6I7G8N9A0T1U2R3E4]. Played slowly, the music conveys [E1M2O3T4I5O6N7].</t>
  </si>
  <si>
    <t>['P4_1', 'K1_1', 'R3_2', 'T1_2', 'S4_1', 'S2_1', 'B1_1']</t>
  </si>
  <si>
    <t>With a pitch range spanning [R1A2N3G4E5] [oc0ta1ve2s3], this music offers a diverse and dynamic listening experience in the [[K01E12Y23]3 k4ey5], providing a powerful and memorable sound. The [te0mp1o2] of the song is just right, moving at a moderate speed that captures the essence of the [G1E2N3R4E5] genre. It mimics [A1R2T3I4S5T6]'s style, making it a true representation of their artistic influence. The song's length extends to approximately [[N01U12M23_34B45A56R67S78]8 b9ar0s1], further enhancing its immersive qualities.</t>
  </si>
  <si>
    <t>['P4_1', 'TM1_1', 'R3_1', 'TS1_o', 'I1_1', 'S4_0']</t>
  </si>
  <si>
    <t>The compact pitch range of [R1A2N3G4E5] [oc0ta1ve2s3] results in a focused and impactful musical performance, accompanied by a song that lasts [T1M213] seconds with an extremely strong beat. The chosen [ti0me1 s2ig3na4tu5re6] for this song is not ordinary, and [I1N2S3T4R5U6M7E8N9T0S1] play an important role in the music, creating a deviation from the typical [G1E2N3R4E5] sound.</t>
  </si>
  <si>
    <t>The music project evokes a strong emotional response in listeners, as demonstrated in this particular song which employs an uncommon [ti0me1 s2ig3na4tu5re6]. The unconventional timing adds a unique layer to the music, giving it a distinct and memorable quality that captures the listener's attention. Overall, the combination of emotive content and unusual musical structure creates a powerful and engaging experience for those who listen.</t>
  </si>
  <si>
    <t>['R3_0', 'TS1_1', 'I1_0', 'T1_1', 'S4_1']</t>
  </si>
  <si>
    <t>The [te0mp1o2] in this song is very laid-back, with [T1I2M3E4_5S6I7G8N9A0T1U2R3E4] as the meter of the music. Its arrangement deliberately omits the use of [I1N2S3T4R5U6M7E8N9T0S1], contributing to its slow and relaxed pace. Furthermore, the song embodies the characteristic elements of [G1E2N3R4E5] style.</t>
  </si>
  <si>
    <t>The compact pitch range of [R1A2N3G4E5] [oc0ta1ve2s3] results in a focused and impactful musical performance with a distinct atmosphere created by the use of [[K01E12Y23]3 k4ey5]. The track, lasting [T1M213] seconds, features a very upbeat [te0mp1o2] and a fast rhythm, while omitting the use of [I1N2S3T4R5U6M7E8N9T0S1] in its arrangement. The music employs a [[T01I12M23E34_45S56I67G78N89A90T01U12R23E34]4 t5im6e 7si8gn9at0ur1e2] and evokes [E1M2O3T4I5O6N7] in nature.</t>
  </si>
  <si>
    <t>This music's pitch range of [R1A2N3G4E5] [oc0ta1ve2s3] offers a unique and memorable listening experience, while its choice of [[K01E12Y23]3 k4ey5] results in a captivating and memorable experience. With a length of [T1M213] seconds, this track showcases a fast [te0mp1o2] and upbeat energy. It distinguishes itself by excluding any [I1N2S3T4R5U6M7E8N9T0S1], creating a distinct sonic landscape. The non-standard [[T01I12M23E34_45S56I67G78N89A90T01U12R23E34]4 t5im6e 7si8gn9at0ur1e2] further contributes to its unconventional nature. Overall, this song exemplifies the [G1E2N3R4E5] style, making it a shining example of the genre's characteristics.</t>
  </si>
  <si>
    <t>['TS1_o', 'B1_1', 'R3_1', 'I1_1']</t>
  </si>
  <si>
    <t>This song's [ti0me1 s2ig3na4tu5re6] is not commonly used, but its length is around [[N01U12M23_34B45A56R67S78]8 b9ar0s1]. Despite its unconventional [ti0me1 s2ig3na4tu5re6], the beat in this song is very forceful and the [I1N2S3T4R5U6M7E8N9T0S1] add to the overall musical composition.</t>
  </si>
  <si>
    <t>The use of [[K01E12Y23]3 k4ey5] in this music creates a distinct atmosphere, and the song consists of [[N01U12M23_34B45A56R67S78]8 b9ar0s1]. The beat is very soothing, and [I1N2S3T4R5U6M7E8N9T0S1] play an important role in the music. Together, the combination of [ke0y1], bars, beat, and instruments creates a unique and immersive musical experience. The music's use of [[K01E12Y23]3 k4ey5] sets the mood, while the [I1N2S3T4R5U6M7E8N9T0S1] add depth and character to the overall sound. The soothing beat carries the listener through the [[N01U12M23_34B45A56R67S78]8 b9ar0s1] of the song, making for a truly enjoyable musical journey.</t>
  </si>
  <si>
    <t>The use of a specific pitch range of [R1A2N3G4E5] [oc0ta1ve2s3] creates a cohesive and unified sound throughout the musical piece composed in the [[K01E12Y23]3 k4ey5]. With a duration of [T1M213] seconds, the song maintains a moderate beat and excludes [I1N2S3T4R5U6M7E8N9T0S1] from its instrumentation. It features a [T1I2M3E4_5S6I7G8N9A0T1U2R3E4] meter and a sluggish [te0mp1o2], while not easily recognizable as [G1E2N3R4E5] style.</t>
  </si>
  <si>
    <t>This music's use of the [[K01E12Y23]3 k4ey5] creates a distinct atmosphere, and its pitch range is within [R1A2N3G4E5] [oc0ta1ve2s3]. The song plays for [T1M213] seconds at a low [te0mp1o2], with an unusual [ti0me1 s2ig3na4tu5re6 o7f 8[T91I02M13E24_35S46I57G68N79A80T91U02R13E24]3]. The musical performance utilizes [I1N2S3T4R5U6M7E8N9T0S1], and the song is a classic representation of [G1E2N3R4E5] music, with a [te0mp1o2] that is neither too fast nor too slow.</t>
  </si>
  <si>
    <t>The music in this song has a distinctive character that emphasizes its emotional depth, thanks to its pitch range of [R1A2N3G4E5] [oc0ta1ve2s3]. Additionally, the use of the [[K01E12Y23]3 k4ey5] creates a rich and dynamic sonic palette that further enhances the overall experience. This track has a running time of [T1M213] seconds and features a peaceful beat, brought to life through the use of [I1N2S3T4R5U6M7E8N9T0S1]. The song's [ti0me1 s2ig3na4tu5re6] is not ordinary and the slow-paced style firmly roots it in the traditions of [G1E2N3R4E5] music. Altogether, these elements create a unique and captivating musical piece.</t>
  </si>
  <si>
    <t>The musical piece showcases a pitch range within [R1A2N3G4E5] [oc0ta1ve2s3], and the [[K01E12Y23]3 k4ey5] gives this music a special emotional quality. This song plays for [T1M213] seconds, and its rhythm is very harmonious. The music is enriched by [I1N2S3T4R5U6M7E8N9T0S1], while the song's [ti0me1 s2ig3na4tu5re6] is atypical [T1I2M3E4_5S6I7G8N9A0T1U2R3E4]. With a moderate pace, the music is imbued with [E1M2O3T4I5O6N7].</t>
  </si>
  <si>
    <t>['P4_1', 'R3_1', 'TS1_o', 'I1_1', 'T1_0', 'EM1_1', 'B1_1']</t>
  </si>
  <si>
    <t>The musical piece is a dynamic composition that showcases a pitch range spanning [R1A2N3G4E5] [oc0ta1ve2s3], complemented by powerful and driving beats. It doesn't conform to a common [ti0me1 s2ig3na4tu5re6], adding to its uniqueness and complexity. The music is enriched by the use of [I1N2S3T4R5U6M7E8N9T0S1], creating a rich and layered sound. With a rapid [te0mp1o2] and an intense [E1M2O3T4I5O6N7] feeling, the song progresses over [[N01U12M23_34B45A56R67S78]8 b9ar0s1], taking the listener on an exhilarating and emotive musical journey.</t>
  </si>
  <si>
    <t>['T1_0', 'B1_1', 'TM1_1', 'S4_0']</t>
  </si>
  <si>
    <t>The song is played at a fast rate and has a length of around [[N01U12M23_34B45A56R67S78]8 b9ar0s1]. Additionally, the track has a duration of [T1M213] seconds. However, despite its energetic pace and structure, this music does not embody the essence of the [G1E2N3R4E5] genre.</t>
  </si>
  <si>
    <t>This music has a pitch range that falls within [R1A2N3G4E5] [oc0ta1ve2s3] and employs [I1N2S3T4R5U6M7E8N9T0S1] to create a rich and dynamic sonic palette. The use of [[K01E12Y23]3 k4ey5] adds to the emotional depth of the piece, which is [E1M2O3T4I5O6N7] in nature. Despite the unconventional [ti0me1 s2ig3na4tu5re6 o7f 8[T91I02M13E24_35S46I57G68N79A80T91U02R13E24]3], the music is played at a balanced pace, with a pronounced rhythm throughout. The song has a running time of [T1M213] seconds, giving ample opportunity for the listener to immerse themselves in the intricacies of the composition.</t>
  </si>
  <si>
    <t>['TM1_1', 'R3_0', 'TS1_o', 'I1_0', 'EM1_1', 'B1_1']</t>
  </si>
  <si>
    <t>This is a [T1M213]-second song with a very serene rhythm, featuring a non-conventional [ti0me1 s2ig3na4tu5re6] [T1I2M3E4_5S6I7G8N9A0T1U2R3E4]. Its composition eschews the use of [I1N2S3T4R5U6M7E8N9T0S1], while the music is characterized by [E1M2O3T4I5O6N7]. The song's length is determined by [[N01U12M23_34B45A56R67S78]8 b9ar0s1].</t>
  </si>
  <si>
    <t>The music evokes a strong sense of [E1M2O3T4I5O6N7]. It is characterized by its ability to stir up deep emotions within the listener. The melodies and harmonies work together to create a powerful and moving experience. From the hauntingly beautiful to the fiercely passionate, this music captures the essence of [E1M2O3T4I5O6N7]. Its ability to tap into the human experience is what makes it so special and beloved by so many. Whether listening alone or in a group, this music has the power to move and inspire all who hear it.</t>
  </si>
  <si>
    <t>The musical piece showcases a pitch range within [R1A2N3G4E5] [oc0ta1ve2s3] and is composed in the [[K01E12Y23]3 k4ey5]. With a length of [T1M213] seconds, this song captivates listeners with its very soft and smooth rhythm, void of any [I1N2S3T4R5U6M7E8N9T0S1]. The [ti0me1 s2ig3na4tu5re6] of the music is [T1I2M3E4_5S6I7G8N9A0T1U2R3E4], accompanied by a brisk pace, and it diverges from the typical [G1E2N3R4E5] genre, presenting a unique musical experience.</t>
  </si>
  <si>
    <t>With a pitch range spanning [R1A2N3G4E5] [oc0ta1ve2s3], this music offers a diverse and dynamic listening experience, while [[K01E12Y23]3 k4ey5] adds a unique flavor. The length of the song is [T1M213] seconds, and its rhythm remains moderate and consistent throughout. The music comes alive through the skillful use of [I1N2S3T4R5U6M7E8N9T0S1], and the [ti0me1 s2ig3na4tu5re6] is [T1I2M3E4_5S6I7G8N9A0T1U2R3E4]. Moving at a gentle pace, the composition beautifully conveys [E1M2O3T4I5O6N7].</t>
  </si>
  <si>
    <t>The music offers a unique and memorable listening experience with its pitch range of [R1A2N3G4E5] [oc0ta1ve2s3]. Additionally, the use of [[K01E12Y23]3 k4ey5] adds a unique flavor to the music. The rhythm is extremely invigorating, and although the [ti0me1 s2ig3na4tu5re6] is not standard, with [T1I2M3E4_5S6I7G8N9A0T1U2R3E4], you can hear [[N01U12M23_34B45A56R67S78]8 b9ar0s1] in the song. Overall, this combination of pitch range, [ke0y1], rhythm, and [ti0me1 s2ig3na4tu5re6] creates a distinctive and captivating musical piece.</t>
  </si>
  <si>
    <t>['P4_1', 'K1_1', 'TM1_1', 'R3_1', 'I1_0', 'TS1_1', 'R1_1', 'T1_1', 'S4_1', 'B1_1']</t>
  </si>
  <si>
    <t>The distinctive character of this music is emphasized by its pitch range of [R1A2N3G4E5] [oc0ta1ve2s3], which adds emotional depth. Additionally, the choice of [[K01E12Y23]3 k4ey5] creates a captivating and memorable experience for the listener. Despite a running time of only [T1M213] seconds, the song's powerful and driving beat leaves a lasting impression. Although [I1N2S3T4R5U6M7E8N9T0S1] are not a part of the instrumentation in this song, the danceable rhythm of its [[T01I12M23E34_45S56I67G78N89A90T01U12R23E34]4 t5im6e 7si8gn9at0ur1e2] will make you want to move. The song's gentle beat, classic [G1E2N3R4E5] style, and [[N01U12M23_34B45A56R67S78]8 b9ar0s1] of duration all contribute to its enduring popularity.</t>
  </si>
  <si>
    <t>The musical composition being referred to in this paragraph is quite unique in various ways. First and foremost, the song's [ti0me1 s2ig3na4tu5re6] is not standard, making it stand out from most other musical pieces. Additionally, the pitch range used in the song is within [R1A2N3G4E5] [oc0ta1ve2s3], which contributes to its distinctive sound. Furthermore, the song has a duration of [T1M213] seconds, giving it a specific length that sets it apart from other compositions. Lastly, in terms of instrumentation, [I1N2S3T4R5U6M7E8N9T0S1] are utilized in the musical performance, further contributing to the unique sound and style of the piece. Overall, this musical composition is quite remarkable due to its unconventional [ti0me1 s2ig3na4tu5re6], specific pitch range, duration, and use of various instruments.</t>
  </si>
  <si>
    <t>The song moves gently and is [T1M213] seconds long.</t>
  </si>
  <si>
    <t>This song is composed in the [[K01E12Y23]3 k4ey5] and has a length of approximately [[N01U12M23_34B45A56R67S78]8 b9ar0s1]. The beat of the song is very calming and soothing, creating a relaxing atmosphere.</t>
  </si>
  <si>
    <t>The use of [[K01E12Y23]3 k4ey5] in this music creates a rich and dynamic sonic palette that is defined by [E1M2O3T4I5O6N7]. To enhance the overall sound, [I1N2S3T4R5U6M7E8N9T0S1] should be included in the music. The combination of these elements results in a powerful and impactful musical experience that is sure to captivate and move listeners. The [[K01E12Y23]3 k4ey5] adds a unique tonality to the music, while the inclusion of [I1N2S3T4R5U6M7E8N9T0S1] creates a full and immersive sound that complements the emotional depth of the composition. Whether it's the stirring melodies or the intricate rhythms, this music is sure to leave a lasting impression on all who hear it.</t>
  </si>
  <si>
    <t>The music has a pitch range of [R1A2N3G4E5] [oc0ta1ve2s3] and is played in the [ke0y1] of [K1E2Y3], resulting in a powerful and memorable sound.</t>
  </si>
  <si>
    <t>This music's use of [[K01E12Y23]3 k4ey5] creates a distinct atmosphere, with its pitch range within [R1A2N3G4E5] [oc0ta1ve2s3]. The track is [T1M213] seconds in length and features a very rapid [te0mp1o2]. It has a [ti0me1 s2ig3na4tu5re6 o7f 8[T91I02M13E24_35S46I57G68N79A80T91U02R13E24]3] and employs [I1N2S3T4R5U6M7E8N9T0S1] in its musical performance. Additionally, the song deviates from the typical [G1E2N3R4E5] sound.</t>
  </si>
  <si>
    <t>['T1_0', 'K1_1', 'TM1_1', 'I1_0']</t>
  </si>
  <si>
    <t>The music played quickly, with its choice of [[K01E12Y23]3 k4ey5] resulting in a captivating and memorable experience. With a duration of [T1M213] seconds, this song has opted not to incorporate [I1N2S3T4R5U6M7E8N9T0S1].</t>
  </si>
  <si>
    <t xml:space="preserve">
The invention of the printing press in the 15th century revolutionized the way information was shared and disseminated. Prior to this invention, books were copied by hand, which was a slow and laborious process. The printing press allowed for mass production of books, making them more accessible and affordable to a wider audience. As a result, knowledge and ideas could be shared more widely and easily than ever before, paving the way for the Renaissance and the Scientific Revolution. This invention played a significant role in shaping modern society and the way we share and access information today.</t>
  </si>
  <si>
    <t>This music has a [T1I2M3E4_5S6I7G8N9A0T1U2R3E4] meter, and its unique flavor is enhanced by the [[K01E12Y23]3 k4ey5]. To fully bring out its beauty, the music should feature [I1N2S3T4R5U6M7E8N9T0S1].</t>
  </si>
  <si>
    <t>['P4_1', 'T1_0', 'TM1_1', 'R3_0']</t>
  </si>
  <si>
    <t>This music offers a unique and memorable listening experience with its pitch range of [R1A2N3G4E5] [oc0ta1ve2s3]. Despite its speedy [te0mp1o2], the song's length is [T1M213] seconds, allowing the listener to fully immerse themselves in the music. Additionally, the [te0mp1o2] in this song is very laid-back, creating a relaxing atmosphere that contrasts with the fast pace of the music. Overall, this combination of pitch range, [te0mp1o2], and song length makes for a dynamic and engaging musical experience.</t>
  </si>
  <si>
    <t>The musical performance of this song is unique in several ways. Firstly, the [ti0me1 s2ig3na4tu5re6] used is not ordinary, which adds to its distinctiveness. Additionally, the compact pitch range of [R1A2N3G4E5] [oc0ta1ve2s3] ensures a focused and impactful performance that is sure to captivate its listeners. The song has a running time of [T1M213] seconds, during which a variety of [I1N2S3T4R5U6M7E8N9T0S1] are utilized to create a rich and engaging musical experience. Overall, these elements come together to create a truly exceptional piece of music that stands out from the crowd.</t>
  </si>
  <si>
    <t>The song is [T1M213] seconds long and features a steady and moderate rhythm. Notably absent from this song are [I1N2S3T4R5U6M7E8N9T0S1].</t>
  </si>
  <si>
    <t>With a pitch range spanning [R1A2N3G4E5] [oc0ta1ve2s3], this music offers a diverse and dynamic listening experience. Listeners are treated to a wide range of sounds and emotions as the music moves through different tonalities and [ke0y1]s. The use of various instruments, rhythms, and harmonies further enhances the richness and complexity of the music, creating a captivating and engaging musical journey. Whether you are a music enthusiast or simply looking for a new and exciting listening experience, this music is sure to impress with its impressive range and depth.</t>
  </si>
  <si>
    <t>The musical piece showcases a pitch range within [R1A2N3G4E5] [oc0ta1ve2s3] and utilizes the [[K01E12Y23]3 k4ey5] to create a rich and dynamic sonic palette. Lasting [T1M213] seconds, the song captivates with its slow and relaxing [te0mp1o2], while the essential presence of [I1N2S3T4R5U6M7E8N9T0S1] enhances its overall composition. With a [T1I2M3E4_5S6I7G8N9A0T1U2R3E4] meter, the music carries a gentle beat, evoking a [E1M2O3T4I5O6N7] nature.</t>
  </si>
  <si>
    <t>['P4_1', 'K1_1', 'TM1_1', 'R3_2', 'I1_1', 'TS1_o', 'T1_2', 'S4_1', 'B1_1']</t>
  </si>
  <si>
    <t>The musical piece is a showcase of a pitch range spanning [R1A2N3G4E5] [oc0ta1ve2s3], creating a distinct atmosphere through its use of the [[K01E12Y23]3 k4ey5]. This [G1E2N3R4E5] song has a moderate and easy-to-follow beat, with a running time of [T1M213] seconds and [[N01U12M23_34B45A56R67S78]8 b9ar0s1] in total. The music is played at a balanced pace and features [I1N2S3T4R5U6M7E8N9T0S1]. Notably, this song's [ti0me1 s2ig3na4tu5re6] is not commonly used, employing [T1I2M3E4_5S6I7G8N9A0T1U2R3E4] to add an unconventional touch to its composition.</t>
  </si>
  <si>
    <t>The musical piece showcases a pitch range within [R1A2N3G4E5] [oc0ta1ve2s3], and the [[K01E12Y23]3 k4ey5] gives this music a special emotional quality. With a length of [T1M213] seconds and a slow [te0mp1o2], the song's sound is not heavily influenced by the conventions of the [G1E2N3R4E5] genre.</t>
  </si>
  <si>
    <t>['T1_1', 'TM1_1', 'R3_0']</t>
  </si>
  <si>
    <t>This music is low-speed with a running time of [T1M213] seconds, and its rhythm is very gentle.</t>
  </si>
  <si>
    <t>['K1_1', 'TM1_1', 'I1_0', 'T1_1', 'EM1_1']</t>
  </si>
  <si>
    <t>The track, with a duration of [T1M213] seconds, has opted not to incorporate [I1N2S3T4R5U6M7E8N9T0S1], giving this music a special emotional quality. It is a low-speed song that evokes a [E1M2O3T4I5O6N7] feeling.</t>
  </si>
  <si>
    <t>The music in this song features a limited pitch range of [R1A2N3G4E5] [oc0ta1ve2s3], which allows for a greater emphasis on the nuances of tone and phrasing. It's in the captivating and memorable [ke0y1] of [K1E2Y3], and has a duration of [T1M213] seconds. The calming rhythm adds to its overall effect. The arrangement of the song purposely omits the use of [I1N2S3T4R5U6M7E8N9T0S1], and the non-standard [[T01I12M23E34_45S56I67G78N89A90T01U12R23E34]4 t5im6e 7si8gn9at0ur1e2] adds to its unique character. With a slow [te0mp1o2], the music is filled with [E1M2O3T4I5O6N7] that makes for a truly powerful listening experience.</t>
  </si>
  <si>
    <t>The music in question deviates from the usual sound associated with [A1R2T3I4S5T6]. However, what sets this particular music apart is its use of the [[K01E12Y23]3 k4ey5], which creates a rich and dynamic sonic palette.</t>
  </si>
  <si>
    <t>The [te0mp1o2] of this song is moderate, and it has deliberately excluded [I1N2S3T4R5U6M7E8N9T0S1].</t>
  </si>
  <si>
    <t>The music in question has a pitch range of [R1A2N3G4E5] [oc0ta1ve2s3] and utilizes the [[K01E12Y23]3 k4ey5] to create a distinct atmosphere. Running for [T1M213] seconds, the track features an extremely strong beat, while the [I1N2S3T4R5U6M7E8N9T0S1] add to the overall musical composition. The [ti0me1 s2ig3na4tu5re6] of the music is [T1I2M3E4_5S6I7G8N9A0T1U2R3E4] and its beat is fast-paced, expressing [E1M2O3T4I5O6N7] through its sound.</t>
  </si>
  <si>
    <t>The song is played at a swift pace and has a pitch range within [R1A2N3G4E5] [oc0ta1ve2s3]. It is written in the [[K01E12Y23]3 k4ey5], which gives it a powerful and memorable sound. The length of the song is [T1M213] seconds.</t>
  </si>
  <si>
    <t>This song is composed in the [[K01E12Y23]3 k4ey5] and its length is determined by [[N01U12M23_34B45A56R67S78]8 b9ar0s1]. The rhythm in the song is very easy on the ears, making it pleasant to listen to.</t>
  </si>
  <si>
    <t>This moderately-paced song offers a diverse and dynamic listening experience with a pitch range spanning [R1A2N3G4E5] [oc0ta1ve2s3]. It is divided into [[N01U12M23_34B45A56R67S78]8 b9ar0s1], and has a length of [T1M213] seconds.</t>
  </si>
  <si>
    <t>The music is composed in the [[K01E12Y23]3 k4ey5] and its pitch range is within [R1A2N3G4E5] [oc0ta1ve2s3]. The song has a playtime of [T1M213] seconds and a [te0mp1o2] that is not too fast or too slow. Its [ti0me1 s2ig3na4tu5re6] is not typical, with [T1I2M3E4_5S6I7G8N9A0T1U2R3E4] beats per measure. This song has chosen not to incorporate [I1N2S3T4R5U6M7E8N9T0S1] and has [[N01U12M23_34B45A56R67S78]8 b9ar0s1] in total.</t>
  </si>
  <si>
    <t>This music has a pitch range within [R1A2N3G4E5] [oc0ta1ve2s3] and is played at a low speed. It consists of [[N01U12M23_34B45A56R67S78]8 b9ar0s1] in total and has a duration of [T1M213] seconds.</t>
  </si>
  <si>
    <t>['P4_1', 'K1_1', 'TM1_1', 'R3_1', 'I1_1', 'T1_0', 'S4_0']</t>
  </si>
  <si>
    <t>This music is composed in the [[K01E12Y23]3 k4ey5] and its pitch range is within [R1A2N3G4E5] [oc0ta1ve2s3]. It is a [T1M213]-second song that is played at a quick pace with a very upbeat [te0mp1o2]. The use of [I1N2S3T4R5U6M7E8N9T0S1] is vital to the music, which doesn't fall squarely within the conventions of the [G1E2N3R4E5] sound.</t>
  </si>
  <si>
    <t>The [R1A2N3G4E5]-[oc0ta1ve2] pitch range in this [T1M213]-second-long song results in a focused and impactful musical performance, complemented by its choice of [[K01E12Y23]3 k4ey5], which creates a captivating and memorable experience. The inclusion of [I1N2S3T4R5U6M7E8N9T0S1] adds to the song's highly vigorous rhythm, despite its slow [te0mp1o2]. The unusual [[T01I12M23E34_45S56I67G78N89A90T01U12R23E34]4 t5im6e 7si8gn9at0ur1e2] further distinguishes the song, adding to its unique sound. Through its use of these elements, the music successfully projects [E1M2O3T4I5O6N7], leaving a lasting impression on its listeners.</t>
  </si>
  <si>
    <t>The music in question possesses several unique features that contribute to its emotional depth and atmosphere. Firstly, the pitch range spans [R1A2N3G4E5] [oc0ta1ve2s3], adding a distinctive character to the music and emphasizing its emotional depth. Additionally, the use of [[K01E12Y23]3 k4ey5] creates a distinct atmosphere, further contributing to the overall emotional impact. The song is [T1M213] seconds long and features a slow pace, with a lulling beat that enhances the music's calming effect. The use of specific instruments, which are yet to be determined, is essential to the overall feel of the music. The [ti0me1 s2ig3na4tu5re6] of the song is [T1I2M3E4_5S6I7G8N9A0T1U2R3E4], further adding to the distinctiveness of the piece. Overall, the music has a [E1M2O3T4I5O6N7] feeling, which is amplified by the various musical elements at play.</t>
  </si>
  <si>
    <t>['P4_1', 'K1_1', 'TM1_1', 'R3_1', 'I1_1', 'T1_0', 'EM1_1']</t>
  </si>
  <si>
    <t>With a pitch range spanning [R1A2N3G4E5] [oc0ta1ve2s3], this music offers a diverse and dynamic listening experience in the [[K01E12Y23]3 k4ey5], resulting in a captivating and memorable track that runs for [T1M213] seconds. The rhythm in this song is incredibly powerful, and it moves at a fast rate, defined by [E1M2O3T4I5O6N7]. The music is given its sound through [I1N2S3T4R5U6M7E8N9T0S1], creating a unique and vibrant sound that is sure to leave a lasting impression on the listener.</t>
  </si>
  <si>
    <t>['K1_1', 'TM1_1', 'R3_1', 'TS1_o', 'I1_1', 'T1_1', 'S4_1']</t>
  </si>
  <si>
    <t>This music's use of the [[K01E12Y23]3 k4ey5] creates a rich and dynamic sonic palette, with a song length of [T1M213] seconds. The beat is very heavy, and the song's [ti0me1 s2ig3na4tu5re6] is atypical, incorporating [T1I2M3E4_5S6I7G8N9A0T1U2R3E4]. Various [I1N2S3T4R5U6M7E8N9T0S1] are utilized in the musical performance, contributing to its unique sound. The song is performed at a leisurely pace and embodies the essence of [G1E2N3R4E5] music.</t>
  </si>
  <si>
    <t>In this track, [I1N2S3T4R5U6M7E8N9T0] is not the main instrument used for the melody despite being among the instruments that give the music its sound. The song has a playtime of [T1M213] seconds and is characterized by a very serene rhythm. The overall sound of the music is produced through the combination of various [I1N2S3T4R5U6M7E8N9T0S1].</t>
  </si>
  <si>
    <t>This song offers a diverse and dynamic listening experience with a pitch range spanning [R1A2N3G4E5] [oc0ta1ve2s3]. It is divided into [[N01U12M23_34B45A56R67S78]8 b9ar0s1] and does not feature [I1N2S3T4R5U6M7E8N9T0S1].</t>
  </si>
  <si>
    <t>['P4_1', 'K1_1', 'TM1_1', 'R3_0', 'I1_0', 'EM1_1']</t>
  </si>
  <si>
    <t>The music's limited pitch range of [R1A2N3G4E5] [oc0ta1ve2s3] allows for a greater emphasis on the nuances of tone and phrasing in this composition, which is in the [[K01E12Y23]3 k4ey5]. With a running time of [T1M213] seconds, the song carries a comforting rhythm, while deliberately excluding the use of [I1N2S3T4R5U6M7E8N9T0S1]. Filled with [E1M2O3T4I5O6N7], the music captivates the listener's attention and evokes a profound response.</t>
  </si>
  <si>
    <t>The musical piece is a captivating and memorable experience that showcases a pitch range within [R1A2N3G4E5] [oc0ta1ve2s3] and is composed in the [ke0y1] of [K1E2Y3]. Filled with [E1M2O3T4I5O6N7], the music evokes a powerful emotional response from the listener. The song has a running time of [T1M213] seconds, allowing ample time to fully immerse oneself in its intricate melodies and harmonies. Overall, this musical masterpiece is a testament to the beauty and power of music in its ability to move and inspire us.</t>
  </si>
  <si>
    <t>The [ke0y1] of this music gives it a special emotional quality, which is enhanced by the duration of the track being [T1M213] seconds. The combination of these two elements creates a unique listening experience that can evoke a range of emotions in the listener. The choice of [ke0y1] can greatly influence the mood and feeling of a piece of music, while the duration of the track can determine the pace and intensity of the musical journey. Together, these factors play an important role in shaping the overall impact and appeal of the music.</t>
  </si>
  <si>
    <t>This music is characterized by a limited pitch range of [R1A2N3G4E5] [oc0ta1ve2s3], which allows for a greater emphasis on the nuances of tone and phrasing. Additionally, the choice of [[K01E12Y23]3 k4ey5] results in a captivating and memorable experience. The track is [T1M213] seconds long and features a very forceful beat. To enhance the music, [I1N2S3T4R5U6M7E8N9T0S1] should be included. The music is based on a [[T01I12M23E34_45S56I67G78N89A90T01U12R23E34]4 t5im6e 7si8gn9at0ur1e2] and spans [[N01U12M23_34B45A56R67S78]8 b9ar0s1]. Despite its leisurely pace, the music evokes a strong sense of [E1M2O3T4I5O6N7].</t>
  </si>
  <si>
    <t>With a pitch range spanning [R1A2N3G4E5] [oc0ta1ve2s3], this music offers a diverse and dynamic listening experience. The use of [[K01E12Y23]3 k4ey5] creates a distinct atmosphere, while the rhythm in this song is very dynamic. Additionally, the song's playtime is [T1M213] seconds, and it has opted not to incorporate [I1N2S3T4R5U6M7E8N9T0S1], instead utilizing an uncommon [ti0me1 s2ig3na4tu5re6] [T1I2M3E4_5S6I7G8N9A0T1U2R3E4]. The song is performed at a leisurely pace, but the music still manages to express [E1M2O3T4I5O6N7], evoking a unique emotional response in listeners. Overall, this song's blend of pitch range, [ke0y1], rhythm, [ti0me1 s2ig3na4tu5re6], and emotion creates a compelling and immersive musical experience.</t>
  </si>
  <si>
    <t>The pitch range of [R1A2N3G4E5] [oc0ta1ve2s3] adds a distinctive character to the music, emphasizing its emotional depth, while the rhythm in this song is very tranquil. Interestingly, you won't find any [I1N2S3T4R5U6M7E8N9T0S1] in this song, which further enhances the unique and understated nature of the music. The absence of [I1N2S3T4R5U6M7E8N9T0S1] allows the listener to fully appreciate the subtleties of the melody and the emotional power conveyed through the pitch range. Overall, the combination of the pitch range and rhythm in this song creates a distinct and emotive musical experience.</t>
  </si>
  <si>
    <t>This music's pitch range of [R1A2N3G4E5] [oc0ta1ve2s3] offers a unique and memorable listening experience, while its use of [[K01E12Y23]3 k4ey5] creates a rich and dynamic sonic palette. The track, [T1M213] seconds in length, captivates with a rapid [te0mp1o2] and is given its sound through [I1N2S3T4R5U6M7E8N9T0S1]. Set in [T1I2M3E4_5S6I7G8N9A0T1U2R3E4], the song is played at a slow rate, firmly rooted in the traditions of [G1E2N3R4E5] music.</t>
  </si>
  <si>
    <t>This song is characterized by a distinct pitch range of [R1A2N3G4E5] [oc0ta1ve2s3], which adds a unique and emotional depth to the music. It also uses the [[K01E12Y23]3 k4ey5], contributing to its resonant and distinctive sound. Despite having a running time of only [T1M213] seconds, the song features a forceful beat that engages the listener. Interestingly, this song opts not to incorporate [I1N2S3T4R5U6M7E8N9T0S1], resulting in a more stripped-down and raw sound. The [ti0me1 s2ig3na4tu5re6] of the song is out of the ordinary, adding to its uniqueness, and the rhythm is slow, allowing for a more reflective and contemplative mood. Overall, the music conveys a [E1M2O3T4I5O6N7] feeling, further enhancing its emotional impact.</t>
  </si>
  <si>
    <t>['TM1_1', 'TS1_o', 'I1_0', 'S4_1', 'B1_1']</t>
  </si>
  <si>
    <t>The duration of this track is [T1M213] seconds and it consists of [[N01U12M23_34B45A56R67S78]8 b9ar0s1]. The [ti0me1 s2ig3na4tu5re6] used in this song is unusual, and the arrangement has omitted the use of [I1N2S3T4R5U6M7E8N9T0S1]. This song is rooted in the conventions of [G1E2N3R4E5] music.</t>
  </si>
  <si>
    <t>The music in question is moderate-speed, consisting of a total of [[N01U12M23_34B45A56R67S78]8 b9ar0s1]. Its [te0mp1o2] can be described as neither too fast nor too slow.</t>
  </si>
  <si>
    <t>The pitch range of [R1A2N3G4E5] [oc0ta1ve2s3] adds a distinctive character to the music, emphasizing its emotional depth, while the [[K01E12Y23]3 k4ey5] adds a unique flavor. With a running time of [T1M213] seconds, this song's rhythm strikes a balance between not being too fast or too slow. Overall, the music conveys [E1M2O3T4I5O6N7].</t>
  </si>
  <si>
    <t>['P4_1', 'K1_1', 'TM1_1', 'R3_2', 'I1_1', 'TS1_1', 'S4_1', 'S2_1']</t>
  </si>
  <si>
    <t>The pitch range of [R1A2N3G4E5] [oc0ta1ve2s3] adds a distinctive character to the music, emphasizing its emotional depth, while the [[K01E12Y23]3 k4ey5] adds a unique flavor. This song plays for [T1M213] seconds with a moderate and enjoyable [te0mp1o2]. The music should feature [I1N2S3T4R5U6M7E8N9T0S1], and the [ti0me1 s2ig3na4tu5re6] of the music is [T1I2M3E4_5S6I7G8N9A0T1U2R3E4]. It is characterized by its [G1E2N3R4E5] sound and mimics [A1R2T3I4S5T6]'s style.</t>
  </si>
  <si>
    <t>The [te0mp1o2] of this song is just right, as it is played at a leisurely pace.</t>
  </si>
  <si>
    <t>The music has a [E1M2O3T4I5O6N7] feeling and a quick [te0mp1o2], with [[N01U12M23_34B45A56R67S78]8 b9ar0s1] throughout the song. It is based on a [[T01I12M23E34_45S56I67G78N89A90T01U12R23E34]4 t5im6e 7si8gn9at0ur1e2].</t>
  </si>
  <si>
    <t>['P4_1', 'R3_1', 'TS1_o', 'I1_1', 'T1_2', 'EM1_1']</t>
  </si>
  <si>
    <t>The music in question is defined by its emotional depth, which is emphasized by the pitch range of [R1A2N3G4E5] [oc0ta1ve2s3]. This, combined with the use of [I1N2S3T4R5U6M7E8N9T0S1], brings the music to life, despite being played at a moderate speed. The [te0mp1o2], however, is still intense, contributing to the overall emotional impact of the piece. Additionally, the [ti0me1 s2ig3na4tu5re6] used in this song is not commonly employed, further setting it apart from other music. All of these elements come together to create a unique musical experience, characterized by its expressive power and distinctiveness.</t>
  </si>
  <si>
    <t>['K1_1', 'P4_1', 'T1_2', 'TS1_1']</t>
  </si>
  <si>
    <t>The [[K01E12Y23]3 k4ey5] gives this music a special emotional quality, while its limited pitch range of [R1A2N3G4E5] [oc0ta1ve2s3] allows for a greater emphasis on the nuances of tone and phrasing. Played at a moderate speed, the music follows a [T1I2M3E4_5S6I7G8N9A0T1U2R3E4] meter.</t>
  </si>
  <si>
    <t>['P4_1', 'K1_1', 'R3_0', 'TS1_o', 'I1_1', 'T1_1']</t>
  </si>
  <si>
    <t>The song, performed slowly, has a very comfortable beat with an atypical [ti0me1 s2ig3na4tu5re6] [T1I2M3E4_5S6I7G8N9A0T1U2R3E4]. Its pitch range is within [R1A2N3G4E5] [oc0ta1ve2s3], and the [[K01E12Y23]3 k4ey5] provides a powerful and memorable sound. [I1N2S3T4R5U6M7E8N9T0S1] play an important role in the music.</t>
  </si>
  <si>
    <t>I'm sorry, but there are no other sentences provided to combine with the sentence "The song's length is [T1M213] seconds." Please provide additional sentences or information to include in the paragraph.</t>
  </si>
  <si>
    <t>The [[K01E12Y23]3 k4ey5] in this music provides a powerful and memorable sound, while the length of the track is [T1M213] seconds. This music stands out from the typical patterns of the [G1E2N3R4E5] genre, as it doesn't conform to the expected formulaic structure. Despite its deviation, this track still manages to captivate listeners with its unique approach, making it a refreshing addition to the genre.</t>
  </si>
  <si>
    <t>The music is composed in the [[K01E12Y23]3 k4ey5] and is filled with [E1M2O3T4I5O6N7]. The choice of [ke0y1] in music can greatly affect the mood and emotional impact of a composition, and in this case, the [[K01E12Y23]3 k4ey5] contributes to the overall feeling of [E1M2O3T4I5O6N7] that permeates the piece. Whether through the use of [mi0no1r2] or [ma0jo1r2] tonalities, [te0mp1o2], or other musical elements, the composer has created a work that evokes a powerful and distinct emotional response in the listener.</t>
  </si>
  <si>
    <t>['P4_1', 'TM1_1', 'R1_1', 'I1_1']</t>
  </si>
  <si>
    <t>The compact pitch range of [R1A2N3G4E5] [oc0ta1ve2s3] results in a focused and impactful musical performance with a playtime of [T1M213] seconds. The music, which is easy to dance to, should include [I1N2S3T4R5U6M7E8N9T0S1].</t>
  </si>
  <si>
    <t>This song's limited pitch range, which spans [R1A2N3G4E5] [oc0ta1ve2s3], provides a unique opportunity to highlight the subtleties of tone and phrasing in the music. Interestingly, the song is devoid of any [I1N2S3T4R5U6M7E8N9T0S1], which further draws attention to the vocal nuances and intricacies of the melody. By focusing on the nuances of the singer's performance and the intricacies of the melody, this song creates a distinct and memorable listening experience.</t>
  </si>
  <si>
    <t>The music's limited pitch range of [R1A2N3G4E5] [oc0ta1ve2s3] provides an opportunity for greater emphasis on the nuances of tone and phrasing. Additionally, the use of [[K01E12Y23]3 k4ey5] contributes to this music's special emotional quality. This song, which is [T1M213] seconds long, boasts a balanced rhythm and features [I1N2S3T4R5U6M7E8N9T0S1] in the musical performance. An uncommon [ti0me1 s2ig3na4tu5re6 o7f 8[T91I02M13E24_35S46I57G68N79A80T91U02R13E24]3] is also utilized, resulting in a fast-paced and [E1M2O3T4I5O6N7] musical experience.</t>
  </si>
  <si>
    <t>The use of a specific pitch range of [R1A2N3G4E5] [oc0ta1ve2s3] in a musical piece can have a significant impact on the overall sound. By utilizing a consistent range of pitches, composers and performers can create a cohesive and unified sound that ties the various elements of the composition together. This can help to establish a sense of continuity and flow throughout the piece, making it easier for listeners to engage with the music and follow its progression. Additionally, by limiting the pitch range, composers can create a specific mood or atmosphere, emphasizing certain emotions or ideas through the use of particular notes and intervals. Overall, the careful selection and use of pitch range can greatly enhance the effectiveness and impact of a musical composition.</t>
  </si>
  <si>
    <t>The compact pitch range of [R1A2N3G4E5] [oc0ta1ve2s3] results in a focused and impactful musical performance, while the [[K01E12Y23]3 k4ey5] provides a powerful and memorable sound. With a duration of [T1M213] seconds, the track allows enough time for its rhythm to comfortably moderate, creating a balanced musical experience. Enriched by the inclusion of [I1N2S3T4R5U6M7E8N9T0S1], the song's uncommon [ti0me1 s2ig3na4tu5re6] [T1I2M3E4_5S6I7G8N9A0T1U2R3E4] adds an intriguing element to the overall composition. Maintaining a moderate pace, the music projects [E1M2O3T4I5O6N7], capturing the essence of the song and engaging the listeners.</t>
  </si>
  <si>
    <t>['T1_1', 'TM1_1', 'TS1_1']</t>
  </si>
  <si>
    <t>The song that lasts [T1M213] seconds is played at a gentle pace and its music is based on a [[T01I12M23E34_45S56I67G78N89A90T01U12R23E34]4 t5im6e 7si8gn9at0ur1e2].</t>
  </si>
  <si>
    <t>When a specific pitch range of [R1A2N3G4E5] [oc0ta1ve2s3] is employed, it can result in a musical piece that has a cohesive and unified sound. This is because the use of a limited range of pitches allows for a consistent tonal color and a more focused musical expression. By employing this technique, the composer can create a musical work that feels more complete and connected, as the listener experiences a sense of coherence and unity in the piece. Furthermore, the use of a specific pitch range can also contribute to the overall mood and emotion of the piece, as different pitch ranges can evoke different feelings in the listener.</t>
  </si>
  <si>
    <t>The music is characterized by [E1M2O3T4I5O6N7]. Its melodies and rhythms evoke a deep emotional response in the listener, conveying a sense of passion, joy, or melancholy. Whether it is the uplifting harmonies of a symphony, the soulful strains of a blues guitar, or the haunting vocals of a ballad, this music has the power to stir the heart and move the soul. Its beauty lies not only in the sounds themselves, but also in the emotions they inspire, creating a connection between the listener and the music that transcends words and touches something deep within us.</t>
  </si>
  <si>
    <t>The music is brought to life through the use of instruments and is filled with emotion. The combination of skillfully played instruments and the emotional content of the music creates a powerful experience for the listener. Whether it's the soaring melody of a violin or the deep resonance of a bass guitar, the instruments add a richness and complexity to the music that would not be possible otherwise. Meanwhile, the emotions expressed in the music can range from joy and exuberance to sorrow and heartbreak, resonating with listeners on a deep and personal level. Together, the instruments and emotion in the music create a moving and unforgettable experience that can touch the soul.</t>
  </si>
  <si>
    <t>The use of a specific pitch range of [R1A2N3G4E5] [oc0ta1ve2s3] creates a cohesive and unified sound throughout the musical piece, while this music's use of [[K01E12Y23]3 k4ey5] creates a distinct atmosphere. The combination of the two elements results in a unique sonic character that contributes to the overall mood and emotional impact of the piece. By utilizing a consistent pitch range and a specific [ke0y1], the composer has created a sense of coherence and continuity that allows the listener to become fully immersed in the music. Additionally, the choice of [ke0y1] adds an extra layer of depth and meaning to the composition, emphasizing certain emotions or themes that the composer wishes to convey. Overall, the use of these musical elements showcases the composer's skill in creating a compelling and engaging piece of music.</t>
  </si>
  <si>
    <t>This music offers a diverse and dynamic listening experience with a pitch range spanning [R1A2N3G4E5] [oc0ta1ve2s3]. Its captivating and memorable experience is a result of its choice of [[K01E12Y23]3 k4ey5]. The song lasts [T1M213] seconds and features a rhythm that is not too fast or slow. The [I1N2S3T4R5U6M7E8N9T0S1] contribute to the musical composition, which is played at a balanced pace with a [[T01I12M23E34_45S56I67G78N89A90T01U12R23E34]4 t5im6e 7si8gn9at0ur1e2]. Although it does not embody the typical style of [G1E2N3R4E5], this music stands out with its unique qualities.</t>
  </si>
  <si>
    <t>['T1_1', 'K1_1', 'EM1_1', 'R3_2']</t>
  </si>
  <si>
    <t>The music played at a relaxed pace incorporates a unique flavor with the [[K01E12Y23]3 k4ey5]. It evokes [E1M2O3T4I5O6N7] feelings and features a steady and moderate rhythm throughout the song.</t>
  </si>
  <si>
    <t>['K1_1', 'TM1_1', 'R3_0', 'I1_0', 'T1_2', 'S4_0', 'B1_1']</t>
  </si>
  <si>
    <t>This track is composed in the [[K01E12Y23]3 k4ey5] and has a length of [T1M213] seconds. The rhythm in this song is easy-going and the pace is moderate. Interestingly, the composition of this song does not involve the use of [I1N2S3T4R5U6M7E8N9T0S1], which gives it a unique sound. Although this music does not embody the essence of [G1E2N3R4E5] genre, its structure follows [[N01U12M23_34B45A56R67S78]8 b9ar0s1], making it well-organized and easy to follow.</t>
  </si>
  <si>
    <t>['K1_1', 'T1_0', 'TM1_1', 'S4_0']</t>
  </si>
  <si>
    <t>This music is composed in the [[K01E12Y23]3 k4ey5] and has a speedy [te0mp1o2]. The song plays for [T1M213] seconds and is not reflective of the usual musical conventions of [G1E2N3R4E5] style.</t>
  </si>
  <si>
    <t>['T1_1', 'TM1_1', 'R3_2']</t>
  </si>
  <si>
    <t>The song has a moderate beat and moves gently, lasting for [T1M213] seconds.</t>
  </si>
  <si>
    <t>['TS1_o', 'P4_1', 'S4_0', 'I1_1']</t>
  </si>
  <si>
    <t>The unconventional [ti0me1 s2ig3na4tu5re6] of this song is combined with a pitch range spanning [R1A2N3G4E5] [oc0ta1ve2s3], adding a distinctive character to the music and emphasizing its emotional depth. Although the song belongs to the [G1E2N3R4E5] genre, its style is not reflective of its usual features. The unique sound of the music is achieved through the use of [I1N2S3T4R5U6M7E8N9T0S1].</t>
  </si>
  <si>
    <t>The musical composition features a [T1I2M3E4_5S6I7G8N9A0T1U2R3E4] meter and a compact pitch range of [R1A2N3G4E5] [oc0ta1ve2s3], resulting in a focused and impactful performance. The song has a duration of [T1M213] seconds and is accompanied by [I1N2S3T4R5U6M7E8N9T0S1], which add to the overall composition.</t>
  </si>
  <si>
    <t>The [G1E2N3R4E5] style is exemplified by this classic song, and the use of the [[K01E12Y23]3 k4ey5] gives it a unique emotional quality.</t>
  </si>
  <si>
    <t>['P4_1', 'TM1_1', 'R3_2', 'I1_1', 'T1_1', 'S4_1']</t>
  </si>
  <si>
    <t>The musical piece showcases a pitch range within [R1A2N3G4E5] [oc0ta1ve2s3] and has a duration of [T1M213] seconds. Its rhythm is relaxed and moderate, enriched by the inclusion of [I1N2S3T4R5U6M7E8N9T0S1]. This music is played at a leisurely pace and is a true representation of the classic [G1E2N3R4E5] style.</t>
  </si>
  <si>
    <t>['TM1_1', 'R3_2', 'TS1_1', 'S2_0', 'B1_1']</t>
  </si>
  <si>
    <t>This song is [T1M213] seconds long with a [te0mp1o2] in the middle range and a [ti0me1 s2ig3na4tu5re6 o7f 8[T91I02M13E24_35S46I57G68N79A80T91U02R13E24]3]. Although it does not squarely fall within [A1R2T3I4S5T6]'s musical conventions, the music covers [[N01U12M23_34B45A56R67S78]8 b9ar0s1].</t>
  </si>
  <si>
    <t>The [ti0me1 s2ig3na4tu5re6] chosen for this song is not common. It is a departure from the usual 4/4 [ti0me1 s2ig3na4tu5re6] used in most popular music. Instead, the song employs a 7/8 [ti0me1 s2ig3na4tu5re6], which gives it a unique and distinctive sound. The use of an uncommon [ti0me1 s2ig3na4tu5re6] can add complexity and interest to a song, as well as showcase the musicians' skill and creativity in arranging and performing the music. While it may take some listeners time to adjust to the unfamiliar rhythm, it can ultimately make for a more memorable and rewarding musical experience.</t>
  </si>
  <si>
    <t>The music's pitch range is within [R1A2N3G4E5] [oc0ta1ve2s3], resulting in a captivating and memorable experience with its choice of [[K01E12Y23]3 k4ey5]. Lasting [T1M213] seconds, this song features a very fast and lively rhythm, enriched by [I1N2S3T4R5U6M7E8N9T0S1]. The [ti0me1 s2ig3na4tu5re6] showcased is not conventional, and the song has a quick beat, deviating from the usual patterns of the [G1E2N3R4E5] sound.</t>
  </si>
  <si>
    <t>The music in question has several notable characteristics. Its pitch range spans [R1A2N3G4E5] [oc0ta1ve2s3], which contributes to its distinct character and emphasizes its emotional depth. Additionally, the use of the [[K01E12Y23]3 k4ey5] creates a powerful and memorable sound. The song's slow [te0mp1o2] promotes a relaxing listening experience. Unusually, the song also features a [[T01I12M23E34_45S56I67G78N89A90T01U12R23E34]4 t5im6e 7si8gn9at0ur1e2]. Furthermore, the arrangement of the song omits the use of [I1N2S3T4R5U6M7E8N9T0S1]. Overall, the song progresses over [[N01U12M23_34B45A56R67S78]8 b9ar0s1], showcasing its unique and deliberate composition.</t>
  </si>
  <si>
    <t>The [ti0me1 s2ig3na4tu5re6] of a piece of music is indicated by the number of beats in each measure and the type of note that gets one beat. In this case, the music has a [ti0me1 s2ig3na4tu5re6 o7f 8[T91I02M13E24_35S46I57G68N79A80T91U02R13E24]3], which means that there are [B1E2A3T4_5C6O7U8N9T0] beats per measure and the quarter note receives one beat. Understanding the [ti0me1 s2ig3na4tu5re6] is important for musicians as it helps them to stay in rhythm and play the piece of music correctly. Additionally, different [ti0me1 s2ig3na4tu5re6]s can create different feelings or moods in a piece of music, which can influence how it is interpreted and performed.</t>
  </si>
  <si>
    <t>['K1_1', 'T1_2', 'S4_0', 'TS1_o']</t>
  </si>
  <si>
    <t>The music employs the [[K01E12Y23]3 k4ey5] to create a distinctive and evocative sound that resonates with the listener. Played at a moderate pace, the song diverges from the typical characteristics of the [G1E2N3R4E5] genre, standing out as a unique piece of music. In addition to its unusual genre, the song also features an atypical [[T01I12M23E34_45S56I67G78N89A90T01U12R23E34]4 t5im6e 7si8gn9at0ur1e2], further contributing to its distinctive sound and appeal. Overall, the combination of [ke0y1], [te0mp1o2], genre, and [ti0me1 s2ig3na4tu5re6] work together to create a memorable and noteworthy piece of music.</t>
  </si>
  <si>
    <t>['K1_1', 'TM1_1', 'I1_1', 'T1_0', 'B1_1']</t>
  </si>
  <si>
    <t>This music's use of the [[K01E12Y23]3 k4ey5] creates a distinct atmosphere with [I1N2S3T4R5U6M7E8N9T0S1] playing an important role. The song, played at a fast rate, has a length of [T1M213] seconds and consists of [[N01U12M23_34B45A56R67S78]8 b9ar0s1] throughout.</t>
  </si>
  <si>
    <t>The [ti0me1 s2ig3na4tu5re6] chosen for this song is not common, and it's a song that lasts [T1M213] seconds. In order to bring out the desired sound, [I1N2S3T4R5U6M7E8N9T0S1] should be included in the music.</t>
  </si>
  <si>
    <t>['TM1_1', 'R3_0', 'TS1_o', 'I4_0', 'T1_1']</t>
  </si>
  <si>
    <t>The tranquilizing beat of this track moves gently through its non-standard [ti0me1 s2ig3na4tu5re6]. Clocking in at [T1M213] seconds long, this song's melody is not created using [I1N2S3T4R5U6M7E8N9T0]. Despite this departure from convention, the overall effect is calming and soothing to the listener.</t>
  </si>
  <si>
    <t>['P4_1', 'K1_1', 'TM1_1', 'R3_2', 'TS1_1', 'B1_1']</t>
  </si>
  <si>
    <t>The music's pitch range is within [R1A2N3G4E5] [oc0ta1ve2s3], creating a captivating and memorable experience with its choice of [[K01E12Y23]3 k4ey5]. Running for [T1M213] seconds, the track maintains a [te0mp1o2] that is neither too fast nor too slow. The [ti0me1 s2ig3na4tu5re6] of the music is [T1I2M3E4_5S6I7G8N9A0T1U2R3E4], and it spans [[N01U12M23_34B45A56R67S78]8 b9ar0s1] in duration.</t>
  </si>
  <si>
    <t>This music's pitch range is within [R1A2N3G4E5] [oc0ta1ve2s3], and its use of [[K01E12Y23]3 k4ey5] creates a rich and dynamic sonic palette. The music is brought to life through the use of [I1N2S3T4R5U6M7E8N9T0S1].</t>
  </si>
  <si>
    <t>The music being described offers a diverse and dynamic listening experience, with a pitch range spanning [R1A2N3G4E5] [oc0ta1ve2s3]. The choice of [[K01E12Y23]3 k4ey5] results in a captivating and memorable experience, complemented by the song's playtime of [T1M213] seconds. The rhythm in this song is very dynamic, played at a fast rate and utilizing an unusual [ti0me1 s2ig3na4tu5re6 o7f 8[T91I02M13E24_35S46I57G68N79A80T91U02R13E24]3]. Interestingly, this song has opted not to incorporate [I1N2S3T4R5U6M7E8N9T0S1], but nonetheless remains defined by [E1M2O3T4I5O6N7].</t>
  </si>
  <si>
    <t>The [ke0y1] used in this music gives it a special emotional quality that sets it apart. This song has a running time of [T1M213] seconds and features [T1I2M3E4_5S6I7G8N9A0T1U2R3E4] as its [ti0me1 s2ig3na4tu5re6]. The combination of these elements creates a unique musical experience that is both emotionally evocative and technically impressive. Whether you are a casual listener or a serious musician, there is something in this music to appreciate and enjoy. So sit back, relax, and let the sounds wash over you as you immerse yourself in this wonderful piece of music.</t>
  </si>
  <si>
    <t>The song has a fast rhythm and a length of [T1M213] seconds. However, despite its speed, the rhythm is not too fast nor too slow.</t>
  </si>
  <si>
    <t>This track runs for [T1M213] seconds and is played at a gentle pace.</t>
  </si>
  <si>
    <t>The chosen [ti0me1 s2ig3na4tu5re6] for this song is not ordinary, but when combined with the compact pitch range of [R1A2N3G4E5] [oc0ta1ve2s3], it results in a focused and impactful musical performance that moves quickly. The tight pitch range helps to emphasize the impact of the music, while the unusual [ti0me1 s2ig3na4tu5re6] adds an element of surprise and interest. Together, these elements contribute to a dynamic and engaging musical experience that stands out from the norm.</t>
  </si>
  <si>
    <t>['I4_0', 'P4_1', 'T1_0', 'TS1_o']</t>
  </si>
  <si>
    <t>The melody track of this musical piece does not feature [I1N2S3T4R5U6M7E8N9T0]. The song showcases a pitch range spanning [R1A2N3G4E5] [oc0ta1ve2s3] and is played at a fast [te0mp1o2]. However, this song's [ti0me1 s2ig3na4tu5re6] is not conventional and features [T1I2M3E4_5S6I7G8N9A0T1U2R3E4].</t>
  </si>
  <si>
    <t>In music notation, the [ti0me1 s2ig3na4tu5re6] indicates the number of beats per measure and the type of note that receives one beat. It is represented by two numbers, one above the other. The top number represents the number of beats in each measure, while the bottom number indicates the note value that represents one beat. For example, in a [ti0me1 s2ig3na4tu5re6] of 4/4, there are four beats in each measure and a quarter note represents one beat. Therefore, the [ti0me1 s2ig3na4tu5re6] of the music is a crucial element in determining the rhythm and feel of a musical piece.</t>
  </si>
  <si>
    <t>The music being described offers a unique and memorable listening experience, with a pitch range of [R1A2N3G4E5] [oc0ta1ve2s3] and a captivating choice of [[K01E12Y23]3 k4ey5]. This particular track is [T1M213] seconds long and has a very serene rhythm, brought to life by the skilled use of [I1N2S3T4R5U6M7E8N9T0S1]. The song also employs an unusual [ti0me1 s2ig3na4tu5re6 o7f 8[T91I02M13E24_35S46I57G68N79A80T91U02R13E24]3] and is high-speed, evoking a strong sense of [E1M2O3T4I5O6N7]. In total, the composition has [[N01U12M23_34B45A56R67S78]8 b9ar0s1], further adding to its complex and multifaceted nature.</t>
  </si>
  <si>
    <t>The music piece utilizes a specific pitch range of [R1A2N3G4E5] [oc0ta1ve2s3], resulting in a cohesive and unified sound. Additionally, it conveys a unique and resonant sound through the use of [[K01E12Y23]3 k4ey5]. With a running time of [T1M213] seconds, the rhythm in this song is invigorating and brought to life through the use of [I1N2S3T4R5U6M7E8N9T0S1]. It follows a [T1I2M3E4_5S6I7G8N9A0T1U2R3E4] meter and is performed at a moderate speed. Belonging to the [G1E2N3R4E5] genre, the music showcases a delightful combination of pitch range, [ke0y1], rhythm, instrumentation, meter, and [te0mp1o2].</t>
  </si>
  <si>
    <t>Each bar has [N1U2M3_4N5O6T7E8S9] notes. The song's [ti0me1 s2ig3na4tu5re6] is [T1I2M3E4_5S6I7G8N9A0T1U2R3E4]. The [te0mp1o2] of the song is [T1E2M3P4O5] beats per minute. The song is in the [ke0y1] of [K1E2Y3]. 
This song consists of [[N01U12M23_34B45A56R67S78]8 b9ar0s1], each containing [N1U2M3_4N5O6T7E8S9] notes. The [ti0me1 s2ig3na4tu5re6] of the song is [T1I2M3E4_5S6I7G8N9A0T1U2R3E4], and its [te0mp1o2] is [T1E2M3P4O5] beats per minute. Additionally, the song is in the [ke0y1] of [K1E2Y3].</t>
  </si>
  <si>
    <t>The song is a classic representation of [G1E2N3R4E5] music, with a pitch range that spans [R1A2N3G4E5] [oc0ta1ve2s3]. However, what sets it apart is the use of an unconventional [ti0me1 s2ig3na4tu5re6], [T1I2M3E4_5S6I7G8N9A0T1U2R3E4], which adds a unique and memorable aspect to the composition. Despite the non-traditional [ti0me1 s2ig3na4tu5re6], the song remains a beloved example of [G1E2N3R4E5] music, demonstrating the versatility and creativity of the genre's musicians.</t>
  </si>
  <si>
    <t>['TS1_o', 'I4_0', 'K1_1', 'I1_1']</t>
  </si>
  <si>
    <t>The unconventional [ti0me1 s2ig3na4tu5re6] of this song sets it apart. Additionally, the absence of a particular instrument in the melody track distinguishes it even further. The use of the [[K01E12Y23]3 k4ey5] contributes to the unique atmosphere created by this music. Finally, the inclusion of [I1N2S3T4R5U6M7E8N9T0S1] in the musical composition adds depth and richness to the overall sound.</t>
  </si>
  <si>
    <t>The compact pitch range of [R1A2N3G4E5] [oc0ta1ve2s3] results in a focused and impactful musical performance, complemented by the music's use of [[K01E12Y23]3 k4ey5], creating a rich and dynamic sonic palette. The song, running for [T1M213] seconds, captivates with its incredibly powerful rhythm and brings the music to life through the use of [I1N2S3T4R5U6M7E8N9T0S1]. The non-standard [[T01I12M23E34_45S56I67G78N89A90T01U12R23E34]4 t5im6e 7si8gn9at0ur1e2] adds an intriguing element, while the leisurely pace further enhances the unique character of this music, setting it apart from the typical examples of the [G1E2N3R4E5] style.</t>
  </si>
  <si>
    <t>['P4_1', 'R1_1', 'TS1_1', 'I1_0', 'T1_1', 'S4_1']</t>
  </si>
  <si>
    <t>The music's limited pitch range of [R1A2N3G4E5] [oc0ta1ve2s3] allows for a greater emphasis on the nuances of tone and phrasing. This song, perfect for a dance party, features a [T1I2M3E4_5S6I7G8N9A0T1U2R3E4] meter and is devoid of [I1N2S3T4R5U6M7E8N9T0S1]. Played at a slow rate, the music is representative of the typical [G1E2N3R4E5] sound.</t>
  </si>
  <si>
    <t>The pitch range of [R1A2N3G4E5] [oc0ta1ve2s3] in the music adds a distinctive character, which in turn emphasizes its emotional depth. The music also follows a [T1I2M3E4_5S6I7G8N9A0T1U2R3E4] meter, further contributing to its unique sound and feel. Together, these elements create a rich and memorable musical experience that captivates the listener and showcases the artistry of the composer and performers.</t>
  </si>
  <si>
    <t>This song features a soothing beat and has a duration of [T1M213] seconds.</t>
  </si>
  <si>
    <t>['P4_1', 'K1_1', 'TM1_1', 'R3_0', 'TS1_o', 'T1_2', 'S4_1']</t>
  </si>
  <si>
    <t>This music is composed in the [[K01E12Y23]3 k4ey5] and has a pitch range within [R1A2N3G4E5] [oc0ta1ve2s3]. It has a playtime of [T1M213] seconds and a moderate rhythm heavily influenced by [G1E2N3R4E5] style. The rhythm in this song is very gentle, and it features an unusual [ti0me1 s2ig3na4tu5re6 o7f 8[T91I02M13E24_35S46I57G68N79A80T91U02R13E24]3]. Overall, the song showcases a unique blend of elements that make it stand out in the [G1E2N3R4E5] genre.</t>
  </si>
  <si>
    <t>The moderate beat of this song sets a steady and easy-to-follow rhythm. This makes it a popular choice for dancing and exercise routines, as it provides an ideal [te0mp1o2] for movement and physical activity. Additionally, the moderate beat also makes it a versatile choice for various genres of music, as it can work well with slower ballads as well as faster-paced songs. Overall, the moderate beat of this song gives it a pleasant and enjoyable feel, making it a favorite among many music lovers.</t>
  </si>
  <si>
    <t>The music possesses several notable characteristics that contribute to its overall impact. The pitch range spans [R1A2N3G4E5] [oc0ta1ve2s3], lending a unique and recognizable character to the music while emphasizing its emotional depth. Additionally, the use of the [[K01E12Y23]3 k4ey5] creates a distinct atmosphere that further enhances the music's emotional impact. Finally, the meter of the music is [T1I2M3E4_5S6I7G8N9A0T1U2R3E4], adding an additional layer of complexity and interest to the overall composition. Together, these elements work in harmony to create a powerful and memorable musical experience.</t>
  </si>
  <si>
    <t>The musical piece is a unique composition that showcases a pitch range within [R1A2N3G4E5] [oc0ta1ve2s3]. The choice of [[K01E12Y23]3 k4ey5] gives this music a special emotional quality, while its serene rhythm contributes to its overall tranquility. The music is further enriched by the use of [I1N2S3T4R5U6M7E8N9T0S1], and its [ti0me1 s2ig3na4tu5re6 o7f 8[T91I02M13E24_35S46I57G68N79A80T91U02R13E24]3] gives it a distinct character. Despite its high-[te0mp1o2], the music evokes a strong sense of [E1M2O3T4I5O6N7], making it a truly captivating piece. With a running time of [T1M213] seconds, this musical masterpiece is sure to leave a lasting impression on anyone who listens to it.</t>
  </si>
  <si>
    <t>The music's limited pitch range of [R1A2N3G4E5] [oc0ta1ve2s3] allows for a greater emphasis on the nuances of tone and phrasing, while the [[K01E12Y23]3 k4ey5] gives this music a special emotional quality. With a duration of [T1M213] seconds, the song carries a balanced rhythm and follows a [T1I2M3E4_5S6I7G8N9A0T1U2R3E4] meter, creating a gentle and flowing movement.</t>
  </si>
  <si>
    <t>The music in this song is characterized by its distinctive pitch range of [R1A2N3G4E5] [oc0ta1ve2s3], which emphasizes its emotional depth. The use of [I1N2S3T4R5U6M7E8N9T0S1] is vital to the music, and the rhythm is very comforting, contributing to the music's overall impact. The song is played in [K1E2Y3], which gives it a special emotional quality that adds to its depth. It follows a [T1I2M3E4_5S6I7G8N9A0T1U2R3E4] meter and is performed at a leisurely pace, lasting [T1M213] seconds. As a result, the music radiates [E1M2O3T4I5O6N7], making it a powerful expression of feeling and artistry.</t>
  </si>
  <si>
    <t>The song has a playtime of [T1M213] seconds.</t>
  </si>
  <si>
    <t>The compact pitch range spanning [R1A2N3G4E5] [oc0ta1ve2s3] contributes to the focused and impactful nature of the musical performance. This effect is amplified by the use of the [[K01E12Y23]3 k4ey5], which lends a unique and resonant sound to the music. The track's duration is [T1M213] seconds, providing ample time for listeners to immerse themselves in the artistry on display. Together, these elements combine to create a memorable and engaging musical experience.</t>
  </si>
  <si>
    <t>['P4_1', 'K1_1', 'R3_2', 'TS1_o', 'I1_1', 'T1_0', 'S4_1']</t>
  </si>
  <si>
    <t>The music offers a unique and memorable listening experience with its pitch range of [R1A2N3G4E5] [oc0ta1ve2s3], composed in the [[K01E12Y23]3 k4ey5]. It has a steady and moderate rhythm, although the [ti0me1 s2ig3na4tu5re6] used ([T1I2M3E4_5S6I7G8N9A0T1U2R3E4]) is not commonly found in similar music of the [G1E2N3R4E5] style. [I1N2S3T4R5U6M7E8N9T0S1] play an important role in this composition, which has a quick beat and showcases a prime example of the [G1E2N3R4E5] style.</t>
  </si>
  <si>
    <t>The use of a specific pitch range of [R1A2N3G4E5] [oc0ta1ve2s3] creates a cohesive and unified sound throughout the musical piece, while the [[K01E12Y23]3 k4ey5] provides a powerful and memorable sound. This song, [T1M213] seconds long, has a [te0mp1o2] that is just right. Additionally, it is devoid of [I1N2S3T4R5U6M7E8N9T0S1], allowing the focus to be solely on the music. Moreover, the [ti0me1 s2ig3na4tu5re6] used in this song is not ordinary, adding an interesting element to the composition. With a quick performance, the music is imbued with [E1M2O3T4I5O6N7].</t>
  </si>
  <si>
    <t>['P4_1', 'K1_1', 'TM1_1', 'R3_2', 'I1_1', 'TS1_o', 'T1_1', 'B1_1']</t>
  </si>
  <si>
    <t>The compact pitch range of [R1A2N3G4E5] [oc0ta1ve2s3] results in a focused and impactful musical performance, accompanied by a unique and resonant sound conveyed through the use of [[K01E12Y23]3 k4ey5]. With a runtime of [T1M213] seconds and a moderate beat, this song is enriched by the inclusion of [I1N2S3T4R5U6M7E8N9T0S1]. Not conforming to a common [ti0me1 s2ig3na4tu5re6 o7f 8[T91I02M13E24_35S46I57G68N79A80T91U02R13E24]3], the music is played at a relaxed pace and consists of [[N01U12M23_34B45A56R67S78]8 b9ar0s1] in total.</t>
  </si>
  <si>
    <t>This song has a slow [te0mp1o2] and features [[N01U12M23_34B45A56R67S78]8 b9ar0s1] in its composition, lasting [T1M213] seconds. Interestingly, the [ti0me1 s2ig3na4tu5re6] featured in the song is not conventional, adding to its unique sound and feel.</t>
  </si>
  <si>
    <t>The music offers a unique and memorable listening experience with its pitch range of [R1A2N3G4E5] [oc0ta1ve2s3], composed in the [[K01E12Y23]3 k4ey5] and lasting [T1M213] seconds. The rhythm is gentle and relaxing, and the absence of [I1N2S3T4R5U6M7E8N9T0S1] creates a distinct ambiance. Based on a [[T01I12M23E34_45S56I67G78N89A90T01U12R23E34]4 t5im6e 7si8gn9at0ur1e2], the song embodies the characteristics of [G1E2N3R4E5] style, paying homage to [A1R2T3I4S5T6].</t>
  </si>
  <si>
    <t>The [ke0y1] and the instruments both play important roles in creating the emotional quality of the music. The [ke0y1] gives the music a special emotional quality, while the instruments contribute to the overall sound and texture of the piece. Together, they work in harmony to produce a unique and powerful musical experience for the listener. Whether it is the use of a particular [ke0y1] or the intricate interplay of different instruments, each element plays a vital part in shaping the emotional landscape of the music.</t>
  </si>
  <si>
    <t>['P4_1', 'TM1_1', 'R3_0', 'TS1_1', 'I1_1']</t>
  </si>
  <si>
    <t>This music offers a unique and memorable listening experience with its pitch range of [R1A2N3G4E5] [oc0ta1ve2s3]. It is [T1M213] seconds in length, and its smooth and relaxing beat enhances the overall ambiance. The song follows a [T1I2M3E4_5S6I7G8N9A0T1U2R3E4] meter, and it is composed to feature [I1N2S3T4R5U6M7E8N9T0S1].</t>
  </si>
  <si>
    <t>['P4_1', 'K1_1', 'TM1_1', 'R3_0', 'I1_0', 'T1_0', 'EM1_1']</t>
  </si>
  <si>
    <t>The distinctive character of this music is emphasized by its pitch range, which spans [R1A2N3G4E5] [oc0ta1ve2s3], adding depth to its emotional expression. In addition, the use of the [[K01E12Y23]3 k4ey5] provides a powerful and memorable sound that contributes to the overall impact of the piece. Despite having a relatively short runtime of [T1M213] seconds, the song's calming and soothing beat draws the listener in. The absence of [I1N2S3T4R5U6M7E8N9T0S1] further enhances the peaceful atmosphere of the music. Furthermore, the speedy [te0mp1o2] contributes to the overall energetic quality of the piece, projecting a sense of [E1M2O3T4I5O6N7].</t>
  </si>
  <si>
    <t>The musical piece showcases a pitch range within [R1A2N3G4E5] [oc0ta1ve2s3] and utilizes the [[K01E12Y23]3 k4ey5] to create a distinct atmosphere. With a length of [T1M213] seconds, the track captivates listeners with its upbeat [te0mp1o2] and incorporates [I1N2S3T4R5U6M7E8N9T0S1] that enhance the overall musical composition. Following a [T1I2M3E4_5S6I7G8N9A0T1U2R3E4] meter, the song maintains a quick beat, while projecting [E1M2O3T4I5O6N7] to evoke a powerful emotional response.</t>
  </si>
  <si>
    <t>['P4_1', 'R3_2', 'TS1_1', 'I1_0', 'S4_1']</t>
  </si>
  <si>
    <t>The music in this song is steeped in the traditions of [G1E2N3R4E5] style, and features a limited pitch range of [R1A2N3G4E5] [oc0ta1ve2s3]. This allows for a greater emphasis on the nuances of tone and phrasing, which is complemented by a [te0mp1o2] that is neither too fast nor too slow. The song has a [ti0me1 s2ig3na4tu5re6 o7f 8[T91I02M13E24_35S46I57G68N79A80T91U02R13E24]3], and notably, [I1N2S3T4R5U6M7E8N9T0S1] are absent from the arrangement. Overall, these musical elements work together to create a distinctive sound that is true to the style of [G1E2N3R4E5].</t>
  </si>
  <si>
    <t>The music presented here offers a diverse and dynamic listening experience, with a pitch range spanning [R1A2N3G4E5] [oc0ta1ve2s3]. The use of [[K01E12Y23]3 k4ey5] adds a unique flavor to the composition, further enhancing its appeal. Additionally, the [te0mp1o2] in this song is very rapid, creating a sense of urgency and energy that further adds to the overall impact of the music.</t>
  </si>
  <si>
    <t>This song has a fast rhythm, and you can hear [[N01U12M23_34B45A56R67S78]8 b9ar0s1] in it. The fast rhythm of the song is complemented by the number of bars that can be heard. Together, these elements contribute to the overall structure and feel of the song.</t>
  </si>
  <si>
    <t>['P4_1', 'R3_2', 'I1_1', 'T1_2', 'B1_1']</t>
  </si>
  <si>
    <t>The pitch range of [R1A2N3G4E5] [oc0ta1ve2s3] adds a distinctive character to the music, emphasizing its emotional depth, while the song maintains a steady and moderate rhythm. Enriched by [I1N2S3T4R5U6M7E8N9T0S1], the music showcases a moderate [te0mp1o2] and spans approximately [[N01U12M23_34B45A56R67S78]8 b9ar0s1].</t>
  </si>
  <si>
    <t>['K1_1', 'TM1_1', 'R3_0', 'EM1_1', 'B1_1']</t>
  </si>
  <si>
    <t>This captivating and memorable [T1M213]-second-long song is imbued with [E1M2O3T4I5O6N7] and features a beat that is very lulling. The choice of [[K01E12Y23]3 k4ey5] adds to the overall experience, while the song's structure follows [[N01U12M23_34B45A56R67S78]8 b9ar0s1].</t>
  </si>
  <si>
    <t>['TS1_1', 'R3_2', 'I1_0']</t>
  </si>
  <si>
    <t>The meter of the music is [T1I2M3E4_5S6I7G8N9A0T1U2R3E4], which gives it a distinctive rhythmic pattern. Despite having a moderate beat, this particular song doesn't feature any [I1N2S3T4R5U6M7E8N9T0S1] in its arrangement.</t>
  </si>
  <si>
    <t>This is a [T1M213]-second-long song filled with [E1M2O3T4I5O6N7]. The [te0mp1o2] of the music is soft and smooth, and the [ti0me1 s2ig3na4tu5re6] chosen for this song is non-standard, adding a unique touch to the composition.</t>
  </si>
  <si>
    <t>['P4_1', 'K1_1', 'EM1_1', 'R3_0']</t>
  </si>
  <si>
    <t>The musical piece is composed in the [[K01E12Y23]3 k4ey5], utilizing a specific pitch range of [R1A2N3G4E5] [oc0ta1ve2s3] to create a cohesive and unified sound. The music evokes [E1M2O3T4I5O6N7] and is characterized by a gentle and relaxing rhythm, enhancing the overall mood and feel of the piece.</t>
  </si>
  <si>
    <t>The music I am describing has several [ke0y1] features. Firstly, its pitch range is within [R1A2N3G4E5] [oc0ta1ve2s3], and it is composed in the [[K01E12Y23]3 k4ey5]. The length of the song is [T1M213] seconds and it has a steady and moderate rhythm. The music is designed to feature [I1N2S3T4R5U6M7E8N9T0S1] and is played in a [T1I2M3E4_5S6I7G8N9A0T1U2R3E4] meter. The overall pace of the song is slow, which helps to emphasize the emotions it conveys. Speaking of emotions, this music radiates [E1M2O3T4I5O6N7], creating a powerful and moving listening experience.</t>
  </si>
  <si>
    <t>['P4_1', 'K1_1', 'TM1_1', 'R3_1', 'I1_0', 'TS1_o', 'R1_1', 'T1_0', 'S4_0', 'B1_1']</t>
  </si>
  <si>
    <t>This high-speed music, with a pitch range within [R1A2N3G4E5] [oc0ta1ve2s3], captures a special emotional quality in [[K01E12Y23]3 k4ey5]. Lasting for [T1M213] seconds, the track's intense [te0mp1o2] and unconventional incorporation of [I1N2S3T4R5U6M7E8N9T0S1] create a unique sound. Featuring a rare [[T01I12M23E34_45S56I67G78N89A90T01U12R23E34]4 t5im6e 7si8gn9at0ur1e2], this song of approximately [[N01U12M23_34B45A56R67S78]8 b9ar0s1] is perfect for a dance party and deviates from the conventions of the [G1E2N3R4E5] sound.</t>
  </si>
  <si>
    <t>This music offers a unique and memorable listening experience with its pitch range of [R1A2N3G4E5] [oc0ta1ve2s3]. It conveys a unique and resonant sound by using the [[K01E12Y23]3 k4ey5]. The song is [T1M213] seconds in length and is fast-paced. [I1N2S3T4R5U6M7E8N9T0] is the most significant instrument heard in the melody track, adding to the energetic feel of the song. Overall, this music's combination of pitch range, [ke0y1], [te0mp1o2], and instrumentation creates an exhilarating listening experience.</t>
  </si>
  <si>
    <t>['P4_1', 'T1_2', 'S4_0']</t>
  </si>
  <si>
    <t>The musical piece exhibits a pitch range within [R1A2N3G4E5] [oc0ta1ve2s3] and has a moderate [te0mp1o2]. Additionally, it stands out from the usual [G1E2N3R4E5] sound, offering a unique listening experience.</t>
  </si>
  <si>
    <t>This song has a unique flavor thanks to the [[K01E12Y23]3 k4ey5], heavily influenced by [G1E2N3R4E5] style, and a slow rhythm. The pitch range falls within [R1A2N3G4E5] [oc0ta1ve2s3] and the song has a moderate [te0mp1o2] while running for [T1M213] seconds. Interestingly, the song has opted not to incorporate [I1N2S3T4R5U6M7E8N9T0S1]. The meter of the music is [T1I2M3E4_5S6I7G8N9A0T1U2R3E4], which adds to the overall atmosphere of the song.</t>
  </si>
  <si>
    <t>['P4_1', 'T1_2', 'R3_1', 'I1_0']</t>
  </si>
  <si>
    <t>The song has a moderate rhythm that is incredibly stimulating. Its pitch range is within [R1A2N3G4E5] [oc0ta1ve2s3], and it does not feature [I1N2S3T4R5U6M7E8N9T0S1].</t>
  </si>
  <si>
    <t>This music's choice of [[K01E12Y23]3 k4ey5] results in a captivating and memorable experience, representative of the typical [G1E2N3R4E5] sound, while being devoid of [I1N2S3T4R5U6M7E8N9T0S1].</t>
  </si>
  <si>
    <t>This music is based on a [[T01I12M23E34_45S56I67G78N89A90T01U12R23E34]4 t5im6e 7si8gn9at0ur1e2] and offers a diverse and dynamic listening experience with a pitch range spanning [R1A2N3G4E5] [oc0ta1ve2s3]. To fully capture the intended sound, [I1N2S3T4R5U6M7E8N9T0S1] should be included in the music.</t>
  </si>
  <si>
    <t>This music offers a unique and memorable listening experience with its pitch range of [R1A2N3G4E5] [oc0ta1ve2s3] and use of [[K01E12Y23]3 k4ey5], which creates a rich and dynamic sonic palette.</t>
  </si>
  <si>
    <t>This [T1M213]-second-long song in the [G1E2N3R4E5] style features a limited pitch range of [R1A2N3G4E5] [oc0ta1ve2s3], which allows for a greater emphasis on the nuances of tone and phrasing. In the [[K01E12Y23]3 k4ey5], the music produces a powerful and memorable sound. The dynamic rhythm, performed at a rapid pace and following a [T1I2M3E4_5S6I7G8N9A0T1U2R3E4] meter, adds to the song's energy. Interestingly, the arrangement of this music has deliberately omitted the use of [I1N2S3T4R5U6M7E8N9T0S1]. Overall, this music serves as a prime representation of the [G1E2N3R4E5] style, showcasing its unique characteristics and delivering an unforgettable listening experience.</t>
  </si>
  <si>
    <t>The pitch range of [R1A2N3G4E5] [oc0ta1ve2s3], spanning a wide range of notes from low to high, adds a distinctive character to the music and emphasizes its emotional depth. This track, which is [T1M213] seconds in length, features a [ti0me1 s2ig3na4tu5re6] that is not typical, contributing to the song's unique qualities and further setting it apart from other pieces in the same genre. The use of this non-traditional [ti0me1 s2ig3na4tu5re6] provides an interesting rhythmic structure, adding an additional layer of complexity and intrigue to the music.</t>
  </si>
  <si>
    <t>['P4_1', 'K1_1', 'TM1_1', 'R3_0', 'I1_0', 'T1_0']</t>
  </si>
  <si>
    <t>This music offers a unique and memorable listening experience with its pitch range of [R1A2N3G4E5] [oc0ta1ve2s3]. Additionally, the [[K01E12Y23]3 k4ey5] gives this music a special emotional quality that enhances the overall experience. Despite its speedy [te0mp1o2], the rhythm in this song is very comforting. Interestingly, you won't hear any [I1N2S3T4R5U6M7E8N9T0S1] in this song. Lastly, the song's length is [T1M213] seconds, allowing listeners to fully immerse themselves in the captivating sound.</t>
  </si>
  <si>
    <t>The music in this track is characterized by a distinct emotional depth, emphasized by its pitch range of [R1A2N3G4E5] [oc0ta1ve2s3]. Its use of the [[K01E12Y23]3 k4ey5] creates a unique atmosphere that reflects [G1E2N3R4E5] musical traditions. The song is played at a slow rate, with a really intense [te0mp1o2] that adds to its overall effect. Despite being devoid of [I1N2S3T4R5U6M7E8N9T0S1], the music is able to convey a powerful message. Its [[T01I12M23E34_45S56I67G78N89A90T01U12R23E34]4 t5im6e 7si8gn9at0ur1e2] is also a notable feature. In total, the track is [T1M213] seconds long and its style reflects a deep connection to the genre's roots.</t>
  </si>
  <si>
    <t>The [[K01E12Y23]3 k4ey5] gives this music a special emotional quality, while the track is [T1M213] seconds in length and features a [[T01I12M23E34_45S56I67G78N89A90T01U12R23E34]4 t5im6e 7si8gn9at0ur1e2]. The composition of this song does not involve the use of [I1N2S3T4R5U6M7E8N9T0S1], yet it is performed at a rapid pace with [[N01U12M23_34B45A56R67S78]8 b9ar0s1] that can be heard throughout.</t>
  </si>
  <si>
    <t>The song is performed at a rapid pace. This means that the [te0mp1o2] is quite fast, and the performers need to keep up with the beat to maintain the rhythm. It can be challenging to sing or play an instrument at such a quick [te0mp1o2], but it can also create a sense of excitement and energy in the music. A fast-paced song can be particularly effective for genres like rock or dance music, where the beat is a central element of the composition. Overall, performing a song at a rapid pace requires skill, focus, and a deep understanding of the music.</t>
  </si>
  <si>
    <t>The musical piece under consideration does not conform to a common [ti0me1 s2ig3na4tu5re6]. Instead, it features a unique [ti0me1 s2ig3na4tu5re6] that sets it apart from more traditional compositions. Additionally, the song utilizes a specific pitch range spanning [R1A2N3G4E5] [oc0ta1ve2s3], which contributes to its cohesive and unified sound. Clocking in at [T1M213] seconds, this piece is relatively brief but packs a lot of musical content into its runtime. Finally, the use of [I1N2S3T4R5U6M7E8N9T0S1] is essential to the composition, as they play a vital role in shaping its overall character and tone.</t>
  </si>
  <si>
    <t>The [ti0me1 s2ig3na4tu5re6] of this song is not usual. It deviates from the typical 4/4 or 3/4 [ti0me1 s2ig3na4tu5re6] commonly found in most music. This unusual [ti0me1 s2ig3na4tu5re6] may contribute to the unique and distinct feel of the song, making it stand out from other pieces. It can also pose a challenge for musicians who are used to playing in more traditional [ti0me1 s2ig3na4tu5re6]s, as they may need to adjust their playing style and timing to accommodate the changes in the music. Despite its unconventional nature, an unusual [ti0me1 s2ig3na4tu5re6] can add an element of creativity and interest to a piece of music, making it all the more memorable and enjoyable to listen to.</t>
  </si>
  <si>
    <t>This is a [T1M213]-second song in [T1I2M3E4_5S6I7G8N9A0T1U2R3E4]. The music is composed in the specified [ti0me1 s2ig3na4tu5re6], which indicates the number of beats in each measure of the song. The [te0mp1o2], or speed, of the song can also be determined by the [ti0me1 s2ig3na4tu5re6], as well as the overall feel and rhythm of the music. Whether it's a fast-paced, energetic song or a slow, melancholy ballad, the [ti0me1 s2ig3na4tu5re6] plays a crucial role in defining the musical structure and setting the tone for the piece.</t>
  </si>
  <si>
    <t>['K1_1', 'TM1_1', 'R3_2', 'I1_1', 'S4_1', 'B1_1']</t>
  </si>
  <si>
    <t>The use of [[K01E12Y23]3 k4ey5] in this [T1M213]-second [G1E2N3R4E5]-style song creates a rich and dynamic sonic palette that is brought to life through the use of [I1N2S3T4R5U6M7E8N9T0S1]. With a moderate and enjoyable [te0mp1o2], the song features [[N01U12M23_34B45A56R67S78]8 b9ar0s1] that are steeped in the conventions of its genre. Overall, the music's [ke0y1], [te0mp1o2], instrumentation, and style work together to create a cohesive and compelling musical experience.</t>
  </si>
  <si>
    <t>This song, which does not involve the use of instruments, plays for [T1M213] seconds.</t>
  </si>
  <si>
    <t>The pitch range of [R1A2N3G4E5] [oc0ta1ve2s3] adds a distinctive character to the music, emphasizing its emotional depth. Additionally, this music's choice of [[K01E12Y23]3 k4ey5] results in a captivating and memorable experience. The song has a duration of [T1M213] seconds and is based on a [[T01I12M23E34_45S56I67G78N89A90T01U12R23E34]4 t5im6e 7si8gn9at0ur1e2]. Despite being of the [G1E2N3R4E5] style, this song is not reflective of the usual musical conventions. With [[N01U12M23_34B45A56R67S78]8 b9ar0s1] in its composition, this song features a unique arrangement that sets it apart from other songs in the same genre.</t>
  </si>
  <si>
    <t>The music in question boasts a unique character due to its pitch range of [R1A2N3G4E5] [oc0ta1ve2s3], which serves to highlight its emotional depth. The use of the [[K01E12Y23]3 k4ey5] further contributes to a captivating and memorable experience. The song's duration spans [T1M213] seconds, and it features a calm and moderate rhythm that deliberately excludes the incorporation of [I1N2S3T4R5U6M7E8N9T0S1]. The meter of the music is [T1I2M3E4_5S6I7G8N9A0T1U2R3E4], and it moves at a balanced rate, effectively imbuing the music with [E1M2O3T4I5O6N7].</t>
  </si>
  <si>
    <t>The music in this song is characterized by several unique elements. Firstly, the pitch range covers [R1A2N3G4E5] [oc0ta1ve2s3], adding a distinct emotional depth to the music. Additionally, the use of the [[K01E12Y23]3 k4ey5] creates a specific atmosphere, while the absence of [I1N2S3T4R5U6M7E8N9T0S1] further shapes the song's instrumentation. The music is played at a moderate [te0mp1o2], using the [[T01I12M23E34_45S56I67G78N89A90T01U12R23E34]4 t5im6e 7si8gn9at0ur1e2], and [[N01U12M23_34B45A56R67S78]8 b9ar0s1] can be counted in the track. Overall, this song's sound is steeped in the conventions of [G1E2N3R4E5] style, making it a notable example of the genre.</t>
  </si>
  <si>
    <t>['P4_1', 'K1_1', 'TM1_1', 'I1_1', 'I4_1']</t>
  </si>
  <si>
    <t>This music offers a diverse and dynamic listening experience with a pitch range spanning [R1A2N3G4E5] [oc0ta1ve2s3]. The distinct atmosphere of the music is created by its use of [[K01E12Y23]3 k4ey5]. The track runs for [T1M213] seconds and should feature [I1N2S3T4R5U6M7E8N9T0S1]. The main instrument for the melody track is [I1N2S3T4R5U6M7E8N9T0].</t>
  </si>
  <si>
    <t>['K1_1', 'TM1_1', 'TS1_o', 'I1_1', 'B1_1']</t>
  </si>
  <si>
    <t>The [[K01E12Y23]3 k4ey5] in this music provides a powerful and memorable sound, and the length of the track is [T1M213] seconds. This song's [ti0me1 s2ig3na4tu5re6] is out of the ordinary, and [I1N2S3T4R5U6M7E8N9T0S1] play an important role in the music. The song's length is around [[N01U12M23_34B45A56R67S78]8 b9ar0s1], making it a complex and unique composition that showcases the talent of the musicians involved. Overall, this piece is an impressive example of how creative and innovative musicians can push the boundaries of traditional music genres to create something new and exciting.</t>
  </si>
  <si>
    <t>The music being referred to here offers a unique and memorable listening experience with its pitch range of [R1A2N3G4E5] [oc0ta1ve2s3]. The use of [[K01E12Y23]3 k4ey5] in the composition creates a rich and dynamic sonic palette, while the song's balanced rhythm adds to its overall appeal. Although the arrangement of the song has omitted the use of [I1N2S3T4R5U6M7E8N9T0S1], it still manages to maintain a moderate [te0mp1o2], and listeners can hear [[N01U12M23_34B45A56R67S78]8 b9ar0s1] in the song. Altogether, these elements come together to create a distinctive and enjoyable musical experience.</t>
  </si>
  <si>
    <t>The music's limited pitch range of [R1A2N3G4E5] [oc0ta1ve2s3] not only sets boundaries but also creates opportunities for a greater emphasis on the nuances of tone and phrasing. Additionally, the use of the [[K01E12Y23]3 k4ey5] adds a unique flavor to this music, further enhancing its expressiveness. The combination of these factors results in a distinctive musical style that emphasizes subtlety and nuance over technical complexity.</t>
  </si>
  <si>
    <t>This song has a length of [T1M213] seconds.</t>
  </si>
  <si>
    <t>This captivating and memorable music, representing the classic [G1E2N3R4E5] style, is played at a moderate pace with a fast-paced [te0mp1o2]. Its pitch range is within [R1A2N3G4E5] [oc0ta1ve2s3], and the choice of [[K01E12Y23]3 k4ey5] adds to the immersive experience. With a duration of [T1M213] seconds, this song lacks any [I1N2S3T4R5U6M7E8N9T0S1] and features a non-regular [ti0me1 s2ig3na4tu5re6 o7f 8[T91I02M13E24_35S46I57G68N79A80T91U02R13E24]3].</t>
  </si>
  <si>
    <t>['TM1_1', 'R1_1', 'R3_1', 'T1_0', 'S4_0', 'B1_1']</t>
  </si>
  <si>
    <t>The exceptionally energetic beat of this [G1E2N3R4E5]-genre track creates a great dance experience despite being played at a rapid pace. At [T1M213] seconds long and progressing over [[N01U12M23_34B45A56R67S78]8 b9ar0s1], this song stands out for its non-typical characteristics of the [G1E2N3R4E5] genre.</t>
  </si>
  <si>
    <t>['TM1_1', 'T1_2', 'EM1_1', 'R3_2']</t>
  </si>
  <si>
    <t>The music is of moderate [te0mp1o2] and its length is [T1M213] seconds. It is filled with [E1M2O3T4I5O6N7], and its rhythm is not too fast or too slow.</t>
  </si>
  <si>
    <t>The compact pitch range of [R1A2N3G4E5] [oc0ta1ve2s3], coupled with the music's use of [[K01E12Y23]3 k4ey5], results in a focused and impactful musical performance that creates a rich and dynamic sonic palette. Additionally, the music is in [T1I2M3E4_5S6I7G8N9A0T1U2R3E4], which further contributes to its unique sound and rhythmic structure. Together, these elements come together to form a cohesive musical experience that is both memorable and engaging.</t>
  </si>
  <si>
    <t>The [[K01E12Y23]3 k4ey5] in this music provides a powerful and memorable sound, while the song itself has a playtime of [T1M213] seconds. Although the [te0mp1o2] is very rapid, the song employs an uncommon [ti0me1 s2ig3na4tu5re6] [T1I2M3E4_5S6I7G8N9A0T1U2R3E4], and [I1N2S3T4R5U6M7E8N9T0S1] are not a part of the instrumentation. Despite the rapid [te0mp1o2], the song is slow-paced and radiates [E1M2O3T4I5O6N7], making it a unique and memorable piece of music.</t>
  </si>
  <si>
    <t>This music offers a unique and memorable listening experience with its pitch range of [R1A2N3G4E5] [oc0ta1ve2s3]. The [[K01E12Y23]3 k4ey5] gives it a special emotional quality, while its duration spans [T1M213] seconds. With a very fast and lively rhythm, the song's [I1N2S3T4R5U6M7E8N9T0S1] contribute to its musical composition. It follows a [[T01I12M23E34_45S56I67G78N89A90T01U12R23E34]4 t5im6e 7si8gn9at0ur1e2] and maintains a low-[te0mp1o2]. Blending elements from various genres, this music is not firmly rooted in the traditions of any specific genre. Its composition comprises [[N01U12M23_34B45A56R67S78]8 b9ar0s1], creating a distinctive musical arrangement.</t>
  </si>
  <si>
    <t>I woke up early this morning. The sun was just rising over the mountains. I decided to go for a hike before it got too hot. The trail was challenging, but the views were worth it. I made it to the summit in a few hours and had a picnic with a stunning vista before heading back down.</t>
  </si>
  <si>
    <t>['P4_1', 'K1_1', 'TM1_1', 'TS1_o', 'S4_1', 'S2_1', 'B1_1']</t>
  </si>
  <si>
    <t>This song embodies the essence of [G1E2N3R4E5] music, and its pitch range is within [R1A2N3G4E5] [oc0ta1ve2s3]. [[K01E12Y23]3 k4ey5] adds a unique flavor to the music, which is similar to [A1R2T3I4S5T6]'s style. The song lasts [T1M213] seconds and employs an uncommon [ti0me1 s2ig3na4tu5re6 o7f 8[T91I02M13E24_35S46I57G68N79A80T91U02R13E24]3]. In total, the song consists of [[N01U12M23_34B45A56R67S78]8 b9ar0s1], showcasing its intricate musical composition and experimental approach.</t>
  </si>
  <si>
    <t>['T1_2', 'I4_1', 'P4_1', 'K1_1']</t>
  </si>
  <si>
    <t>The music in question moves at a balanced rate, with the main instrument being utilized for the melody track. The compact pitch range of [R1A2N3G4E5] [oc0ta1ve2s3] results in a focused and impactful musical performance, while the choice of [[K01E12Y23]3 k4ey5] adds to the captivating and memorable experience. Overall, this combination of musical elements creates a cohesive and powerful listening experience.</t>
  </si>
  <si>
    <t>This music is played at a relaxed pace and with its use of [[K01E12Y23]3 k4ey5], it conveys a unique and resonant sound.</t>
  </si>
  <si>
    <t>['K1_1', 'R3_0', 'TS1_1', 'I1_1', 'T1_2', 'B1_1']</t>
  </si>
  <si>
    <t>The choice of [[K01E12Y23]3 k4ey5] in this music creates a captivating and memorable experience, complemented by a very relaxing [te0mp1o2]. The meter of the music follows [T1I2M3E4_5S6I7G8N9A0T1U2R3E4], while the inclusion of [I1N2S3T4R5U6M7E8N9T0S1] enhances its overall composition. With a moderate speed, this song comprises [[N01U12M23_34B45A56R67S78]8 b9ar0s1], further adding to its musical structure and appeal.</t>
  </si>
  <si>
    <t>['P4_1', 'K1_1', 'TM1_1', 'R3_0', 'I1_0']</t>
  </si>
  <si>
    <t>The music's limited pitch range of [R1A2N3G4E5] [oc0ta1ve2s3] allows for a greater emphasis on the nuances of tone and phrasing, while its use of [[K01E12Y23]3 k4ey5] creates a distinct atmosphere. With a length of [T1M213] seconds, the song showcases a harmonious rhythm, and [I1N2S3T4R5U6M7E8N9T0S1] are not included in its instrumentation.</t>
  </si>
  <si>
    <t>['P4_1', 'K1_1', 'R3_1', 'I1_0', 'T1_0', 'S4_1']</t>
  </si>
  <si>
    <t>The music has a distinctive character emphasized by its emotional depth, which is due in part to the pitch range of [R1A2N3G4E5] [oc0ta1ve2s3]. Additionally, the use of the [[K01E12Y23]3 k4ey5] adds a unique flavor to the music. The [te0mp1o2] is rapid and intense, contributing to the overall feel of the song. Interestingly, the deliberate exclusion of certain instruments adds an extra layer of complexity to the music. This song's sound is heavily influenced by the [G1E2N3R4E5] style, which further adds to its unique and captivating nature.</t>
  </si>
  <si>
    <t>This music offers a diverse and dynamic listening experience with a pitch range spanning [R1A2N3G4E5] [oc0ta1ve2s3]. Adding to its appeal, the [[K01E12Y23]3 k4ey5] provides a special emotional quality. The track runs for [T1M213] seconds, with a soothing and peaceful [te0mp1o2]. Notably absent are [I1N2S3T4R5U6M7E8N9T0S1], while the unconventional [[T01I12M23E34_45S56I67G78N89A90T01U12R23E34]4 t5im6e 7si8gn9at0ur1e2] adds to its uniqueness. The slow [te0mp1o2] and atypical sound of the [G1E2N3R4E5] style make this song a truly distinct listening experience.</t>
  </si>
  <si>
    <t>The use of [[K01E12Y23]3 k4ey5] in this music creates a distinct atmosphere that is further enhanced by its calm and moderate rhythm. The combination of the two elements provides a cohesive and harmonious experience for the listener. The [ke0y1] choice sets the foundation for the overall mood, while the rhythm ensures a steady pace that allows the listener to fully immerse themselves in the music. Together, these aspects make for a memorable and enjoyable musical experience.</t>
  </si>
  <si>
    <t>The musical piece features a pitch range that spans [R1A2N3G4E5] [oc0ta1ve2s3] and consists of [[N01U12M23_34B45A56R67S78]8 b9ar0s1]. This song has a duration of [T1M213] seconds, offering ample time for listeners to immerse themselves in its melodic and rhythmic intricacies. Whether you are a music enthusiast looking for an engaging listening experience or a musician seeking inspiration, this song's impressive range and length are sure to captivate and inspire you.</t>
  </si>
  <si>
    <t>['P4_1', 'K1_1', 'TS1_o', 'I1_1', 'T1_1', 'B1_1']</t>
  </si>
  <si>
    <t>The music's limited pitch range of [R1A2N3G4E5] [oc0ta1ve2s3] allows for a greater emphasis on the nuances of tone and phrasing, while its use of [[K01E12Y23]3 k4ey5] creates a rich and dynamic sonic palette. Additionally, the song's atypical [[T01I12M23E34_45S56I67G78N89A90T01U12R23E34]4 t5im6e 7si8gn9at0ur1e2], coupled with the incorporation of [I1N2S3T4R5U6M7E8N9T0S1], further enhances the musical composition. The deliberate slow [te0mp1o2] of the performance and the song structure comprising of [[N01U12M23_34B45A56R67S78]8 b9ar0s1] complete the unique characteristics of this piece.</t>
  </si>
  <si>
    <t>['P4_1', 'TM1_1', 'TS1_1', 'T1_2', 'S4_1']</t>
  </si>
  <si>
    <t>The quintessential example of [G1E2N3R4E5] genre, this music offers a unique and memorable listening experience with its pitch range of [R1A2N3G4E5] [oc0ta1ve2s3]. The song, [T1M213] seconds in length, is in [T1I2M3E4_5S6I7G8N9A0T1U2R3E4] and features a moderate [te0mp1o2], creating a distinct and enjoyable sound.</t>
  </si>
  <si>
    <t>['TM1_1', 'R3_1', 'TS1_o', 'I1_1', 'B1_1']</t>
  </si>
  <si>
    <t>This song has a running time of [T1M213] seconds and features a very dynamic rhythm, along with an unusual [ti0me1 s2ig3na4tu5re6 o7f 8[T91I02M13E24_35S46I57G68N79A80T91U02R13E24]3]. The musical performance employs [I1N2S3T4R5U6M7E8N9T0S1] and there are approximately [[N01U12M23_34B45A56R67S78]8 b9ar0s1] in the composition.</t>
  </si>
  <si>
    <t>The use of a specific pitch range of [R1A2N3G4E5] [oc0ta1ve2s3] creates a cohesive and unified sound throughout the musical piece, complemented by its use of [[K01E12Y23]3 k4ey5], conveying a unique and resonant sound. With a playtime of [T1M213] seconds, the rhythm in this invigorating song energizes the listener. Devoid of [I1N2S3T4R5U6M7E8N9T0S1], this music is based on a [[T01I12M23E34_45S56I67G78N89A90T01U12R23E34]4 t5im6e 7si8gn9at0ur1e2] and carries a relaxed [te0mp1o2], defining its overall [E1M2O3T4I5O6N7].</t>
  </si>
  <si>
    <t>['P4_1', 'K1_1', 'R3_1', 'I1_1', 'T1_2', 'B1_1']</t>
  </si>
  <si>
    <t>This musical piece showcases a pitch range that spans [R1A2N3G4E5] [oc0ta1ve2s3]. The emotional quality of the music is heightened by its use of the [[K01E12Y23]3 k4ey5]. The rhythm of the song is particularly lively and engaging, and it features a variety of [I1N2S3T4R5U6M7E8N9T0S1] to create a rich, layered sound. The song progresses at a moderate pace, moving through [[N01U12M23_34B45A56R67S78]8 b9ar0s1] as it builds to a satisfying conclusion. Overall, this piece is a masterful example of musical composition, utilizing a range of techniques and elements to create a powerful and memorable listening experience.</t>
  </si>
  <si>
    <t>This is a [G1E2N3R4E5] song that lasts [T1M213] seconds, but it does not follow the typical patterns of the genre. Its composition and structure deviate from the expected norms, creating a unique sound that sets it apart from other songs in the same genre.</t>
  </si>
  <si>
    <t>['P4_1', 'T1_1', 'R1_1', 'R3_0']</t>
  </si>
  <si>
    <t>The pitch range of this song is within [R1A2N3G4E5] [oc0ta1ve2s3], and it moves gently. Its rhythm is perfect for dancing and very easy-going.</t>
  </si>
  <si>
    <t>The pitch range of [R1A2N3G4E5] [oc0ta1ve2s3] adds a distinctive character to the music, emphasizing its emotional depth. Composed in the [[K01E12Y23]3 k4ey5], this song plays for [T1M213] seconds, featuring an exceptionally energetic beat. The arrangement of this song deliberately omits the use of [I1N2S3T4R5U6M7E8N9T0S1], while employing a non-typical [[T01I12M23E34_45S56I67G78N89A90T01U12R23E34]4 t5im6e 7si8gn9at0ur1e2]. With a medium [te0mp1o2], the music evokes a [E1M2O3T4I5O6N7] feeling.</t>
  </si>
  <si>
    <t>This music conveys a unique and resonant sound with its use of [[K01E12Y23]3 k4ey5], and its pitch range is within [R1A2N3G4E5] [oc0ta1ve2s3]. The song has a playtime of [T1M213] seconds and features a very energetic beat. Notably absent in this song are [I1N2S3T4R5U6M7E8N9T0S1]. The chosen [ti0me1 s2ig3na4tu5re6], [T1I2M3E4_5S6I7G8N9A0T1U2R3E4], is not ordinary, and the music moves at a moderate pace. Overall, this composition, consisting of [[N01U12M23_34B45A56R67S78]8 b9ar0s1], conveys [E1M2O3T4I5O6N7].</t>
  </si>
  <si>
    <t>This [G1E2N3R4E5] genre song has a duration of [T1M213] seconds and features a compact pitch range of [R1A2N3G4E5] [oc0ta1ve2s3]. This limited range creates a focused and impactful musical performance, highlighting the distinct characteristics of the melody and supporting instrumentation. Overall, the song offers a true representation of the genre, delivering a memorable listening experience for fans and newcomers alike.</t>
  </si>
  <si>
    <t>The musical piece in [T1I2M3E4_5S6I7G8N9A0T1U2R3E4] showcases a pitch range within [R1A2N3G4E5] [oc0ta1ve2s3] and has [[N01U12M23_34B45A56R67S78]8 b9ar0s1] in total. Interestingly, you won't hear any [I1N2S3T4R5U6M7E8N9T0S1] in this song, which adds to its unique character.</t>
  </si>
  <si>
    <t>This song's [ti0me1 s2ig3na4tu5re6] is out of the norm, meaning it deviates from the typical [ti0me1 s2ig3na4tu5re6]s found in most music. A [ti0me1 s2ig3na4tu5re6] is a musical notation that indicates the number of beats in each measure and the type of note that receives one beat. The most common [ti0me1 s2ig3na4tu5re6]s in music are 4/4, 3/4, and 6/8, but there are many other possibilities. The use of an unconventional [ti0me1 s2ig3na4tu5re6] can add a unique and interesting rhythmic element to a piece of music and challenge the listener's expectations.</t>
  </si>
  <si>
    <t>The music in this piece features a [T1I2M3E4_5S6I7G8N9A0T1U2R3E4] meter and a moderate beat. With a pitch range spanning [R1A2N3G4E5] [oc0ta1ve2s3], it offers a diverse and dynamic listening experience. Interestingly, this song is devoid of [I1N2S3T4R5U6M7E8N9T0S1], creating a unique and distinctive sound.</t>
  </si>
  <si>
    <t>This music offers a diverse and dynamic listening experience with a pitch range spanning [R1A2N3G4E5] [oc0ta1ve2s3] and the use of [[K01E12Y23]3 k4ey5], which creates a rich and dynamic sonic palette. The song lasts [T1M213] seconds with a very laid-back [te0mp1o2], and you won't hear any [I1N2S3T4R5U6M7E8N9T0S1]. The music has a [ti0me1 s2ig3na4tu5re6 o7f 8[T91I02M13E24_35S46I57G68N79A80T91U02R13E24]3] and is of moderate [te0mp1o2]. Firmly rooted in the traditions of [G1E2N3R4E5] music, the song's style is unmistakable.</t>
  </si>
  <si>
    <t>The song utilizes an unusual [ti0me1 s2ig3na4tu5re6], while also featuring a very pronounced rhythm. Its length spans [T1M213] seconds, and intentionally excludes certain instruments.</t>
  </si>
  <si>
    <t>The music's compact pitch range spanning [R1A2N3G4E5] [oc0ta1ve2s3] delivers a concentrated and impactful performance. Additionally, the use of the [[K01E12Y23]3 k4ey5] in this track creates a distinct atmosphere. Although the duration of the song is [T1M213] seconds, its fast-paced [te0mp1o2] sets the pace. To make the music complete, [I1N2S3T4R5U6M7E8N9T0S1] should be included. Furthermore, this song's [ti0me1 s2ig3na4tu5re6] is out of the norm, marked by [T1I2M3E4_5S6I7G8N9A0T1U2R3E4], while its [te0mp1o2] is slow. The music's defining characteristic is [E1M2O3T4I5O6N7], and in total, the song consists of [[N01U12M23_34B45A56R67S78]8 b9ar0s1].</t>
  </si>
  <si>
    <t>The musical piece I am describing showcases a pitch range within [R1A2N3G4E5] [oc0ta1ve2s3] and is composed in the [[K01E12Y23]3 k4ey5]. It is [T1M213] seconds long, with a comfortably moderate rhythm and a balanced beat. This song's composition does not involve the use of [I1N2S3T4R5U6M7E8N9T0S1], and its [ti0me1 s2ig3na4tu5re6] is unconventional, with [T1I2M3E4_5S6I7G8N9A0T1U2R3E4] indicating its uniqueness. The music conveys [E1M2O3T4I5O6N7] and is comprised of [[N01U12M23_34B45A56R67S78]8 b9ar0s1], providing a full and comprehensive experience to listeners.</t>
  </si>
  <si>
    <t>['P4_1', 'K1_1', 'R3_2', 'TS1_1', 'I1_0', 'T1_1', 'S4_1']</t>
  </si>
  <si>
    <t>The pitch range of [R1A2N3G4E5] [oc0ta1ve2s3] adds a distinctive character to the music, emphasizing its emotional depth, while the use of [[K01E12Y23]3 k4ey5] creates a rich and dynamic sonic palette. With a moderate and enjoyable [te0mp1o2], the [[T01I12M23E34_45S56I67G78N89A90T01U12R23E34]4 t5im6e 7si8gn9at0ur1e2] is employed in the music. Notably absent are [I1N2S3T4R5U6M7E8N9T0S1], allowing the music to move at a slow rate. Overall, this music serves as a perfect example of the [G1E2N3R4E5] sound.</t>
  </si>
  <si>
    <t>['K1_1', 'TM1_1', 'R3_1', 'I1_1', 'S4_0']</t>
  </si>
  <si>
    <t>The use of [[K01E12Y23]3 k4ey5] in this music creates a distinct atmosphere, with a track duration of [T1M213] seconds. The forceful beat and the important role played by [I1N2S3T4R5U6M7E8N9T0S1] contribute to its unique sound, diverging from the usual patterns of the [G1E2N3R4E5].</t>
  </si>
  <si>
    <t>The music conveys [E1M2O3T4I5O6N7].</t>
  </si>
  <si>
    <t>The music is composed in the [[K01E12Y23]3 k4ey5] but it does not have the classic features of the [G1E2N3R4E5] sound. Despite being in the [[K01E12Y23]3 k4ey5], this music differs from the typical characteristics of the [G1E2N3R4E5] genre.</t>
  </si>
  <si>
    <t>This music offers a unique and memorable listening experience with its pitch range of [R1A2N3G4E5] [oc0ta1ve2s3] and choice of [[K01E12Y23]3 k4ey5]. The beat is very calming and soothing, and the [I1N2S3T4R5U6M7E8N9T0S1] play an important role in the music. Overall, the song moves gently, creating a captivating and memorable experience for the listener.</t>
  </si>
  <si>
    <t>The length of this song is [T1M213] seconds, and it features an unusual [ti0me1 s2ig3na4tu5re6]. Despite this uncommon choice, the rhythm in the song is very harmonious.</t>
  </si>
  <si>
    <t>['P4_1', 'K1_1', 'R3_1', 'I1_0', 'TS1_o', 'T1_1', 'EM1_1', 'B1_1']</t>
  </si>
  <si>
    <t>The musical piece I'm describing showcases a pitch range within [R1A2N3G4E5] [oc0ta1ve2s3], and its use of [[K01E12Y23]3 k4ey5] creates a rich and dynamic sonic palette. Despite omitting the use of [I1N2S3T4R5U6M7E8N9T0S1] in its arrangement, this song has an exceptionally energetic beat that doesn't conform to a common [ti0me1 s2ig3na4tu5re6] like [T1I2M3E4_5S6I7G8N9A0T1U2R3E4]. While the music is slow-paced, it's characterized by [E1M2O3T4I5O6N7], and the overall composition spans [[N01U12M23_34B45A56R67S78]8 b9ar0s1].</t>
  </si>
  <si>
    <t>This song exemplifies the [G1E2N3R4E5] style with its fast and lively rhythm. The music captures the essence of the genre, showcasing its distinct characteristics and unique flavor. From the beat to the instrumentation, every element of the song comes together seamlessly to create a cohesive and energetic piece of music that will have listeners tapping their feet and moving to the rhythm. Whether you're a fan of the genre or not, this song is sure to impress with its infectious energy and catchy melodies.</t>
  </si>
  <si>
    <t>['P4_1', 'TM1_1', 'R3_0', 'TS1_1', 'I1_1', 'T1_1', 'B1_1']</t>
  </si>
  <si>
    <t>The musical piece is a comforting composition that is played at a leisurely pace. It showcases a pitch range within [R1A2N3G4E5] [oc0ta1ve2s3] and has [[N01U12M23_34B45A56R67S78]8 b9ar0s1] in total. The song's running time is [T1M213] seconds, and the rhythm is particularly soothing. [I1N2S3T4R5U6M7E8N9T0S1] play an essential role in the music, and the [ti0me1 s2ig3na4tu5re6] of the piece is [T1I2M3E4_5S6I7G8N9A0T1U2R3E4].</t>
  </si>
  <si>
    <t>The musical piece offers a unique and memorable listening experience with its pitch range of [R1A2N3G4E5] [oc0ta1ve2s3]. The [[K01E12Y23]3 k4ey5] used in this music gives it a special emotional quality, while its duration spans [T1M213] seconds. The beat of the song is highly energetic, and the musical performance employs [I1N2S3T4R5U6M7E8N9T0S1] to bring out its best qualities. The song's meter is in [T1I2M3E4_5S6I7G8N9A0T1U2R3E4], with a slow rhythm that sets it apart from the defining characteristics of [G1E2N3R4E5] style. Overall, this musical piece offers a captivating and distinct listening experience, showcasing a range of musical elements that make it truly memorable.</t>
  </si>
  <si>
    <t>['T1_2', 'TM1_1', 'S4_0', 'I1_0']</t>
  </si>
  <si>
    <t>The song has a moderate [te0mp1o2] and a duration of [T1M213] seconds. It does not fall squarely within the conventions of the [G1E2N3R4E5] sound, as [I1N2S3T4R5U6M7E8N9T0S1] are not a part of the instrumentation in this music.</t>
  </si>
  <si>
    <t>['TS1_o', 'B1_1', 'R3_2', 'I1_0']</t>
  </si>
  <si>
    <t>This song is unique in its [ti0me1 s2ig3na4tu5re6], as it is not commonly used. The music consists of a total of [[N01U12M23_34B45A56R67S78]8 b9ar0s1], with a moderate [te0mp1o2] that sets the pace. Interestingly, the arrangement of this song omits the use of [I1N2S3T4R5U6M7E8N9T0S1], adding to its distinctiveness and setting it apart from other pieces in the same genre.</t>
  </si>
  <si>
    <t>['P4_1', 'K1_1', 'TM1_1', 'S4_1']</t>
  </si>
  <si>
    <t>This music offers a diverse and dynamic listening experience with a pitch range spanning [R1A2N3G4E5] [oc0ta1ve2s3]. It is composed in the [[K01E12Y23]3 k4ey5] and lasts [T1M213] seconds. The song embodies the characteristics of [G1E2N3R4E5] style, providing a unique and distinctive sound.</t>
  </si>
  <si>
    <t>It has a unique style that incorporates elements from various genres. The artist's innovative approach to music-making is evident in their use of unconventional instruments and arrangements. Despite not conforming to the traditional sound of [G1E2N3R4E5], the music is still able to captivate listeners with its creativity and originality. Overall, the artist's nonconformist style offers a refreshing take on [G1E2N3R4E5] music and showcases the potential for experimentation within the genre.</t>
  </si>
  <si>
    <t>The song belongs to the [G1E2N3R4E5] genre.</t>
  </si>
  <si>
    <t>This music offers a diverse and dynamic listening experience with a pitch range spanning [R1A2N3G4E5] [oc0ta1ve2s3]. It is composed in the [[K01E12Y23]3 k4ey5] and has a running time of [T1M213] seconds. The beat is very soothing, and the [I1N2S3T4R5U6M7E8N9T0S1] add to the musical composition. The meter of the music is [T1I2M3E4_5S6I7G8N9A0T1U2R3E4], and the song is performed at a rapid pace. It is defined by [E1M2O3T4I5O6N7] and has a duration of [[N01U12M23_34B45A56R67S78]8 b9ar0s1].</t>
  </si>
  <si>
    <t>The music in this song is enhanced by the use of [I1N2S3T4R5U6M7E8N9T0S1], which are vital to the overall sound. With a runtime of [T1M213] seconds, every moment of the song is elevated by the presence of these instruments. Whether it's the driving beat of the drums, the soaring melodies of the guitar, or the intricate rhythms of the piano, each instrument adds its own unique flavor to the music and helps to create a dynamic and engaging listening experience. Without these essential components, the song simply wouldn't be the same.</t>
  </si>
  <si>
    <t>The use of [[K01E12Y23]3 k4ey5] in this music creates a rich and dynamic sonic palette that is complemented by the [[N01U12M23_34B45A56R67S78]8 b9ar0s1] throughout the song. The choice of [ke0y1] in music can greatly affect the overall mood and atmosphere of a piece, and in this case, it has been used to great effect to create a complex and engaging listening experience. Additionally, the number of bars in the song adds to its structure and flow, providing a sense of cohesion and direction that keeps the listener engaged from beginning to end. Overall, the combination of the [ke0y1] and the number of bars in this music has resulted in a captivating and memorable piece of music.</t>
  </si>
  <si>
    <t>['P4_1', 'K1_1', 'TM1_1', 'TS1_1', 'I1_1', 'EM1_1']</t>
  </si>
  <si>
    <t>The musical performance in [[K01E12Y23]3 k4ey5] utilizes a compact pitch range of [R1A2N3G4E5] [oc0ta1ve2s3], resulting in a focused and impactful sound. The song runs for [T1M213] seconds and is played in [T1I2M3E4_5S6I7G8N9A0T1U2R3E4] meter, while [I1N2S3T4R5U6M7E8N9T0S1] are utilized in the performance. This combination creates a unique flavor to the music, projecting a strong sense of [E1M2O3T4I5O6N7] to the listener.</t>
  </si>
  <si>
    <t>The length of a song is determined by the number of bars it contains. If a song has [[N01U12M23_34B45A56R67S78]8 b9ar0s1], then its length is based on that. Additionally, the duration of a song can be measured in seconds, and if a song has a duration of [T1M213] seconds, it means that the length of the song has been determined by the number of bars, and the duration of the song is equivalent to [T1M213] seconds.</t>
  </si>
  <si>
    <t>The musical piece showcases a pitch range within [R1A2N3G4E5] [oc0ta1ve2s3], and the [[K01E12Y23]3 k4ey5] adds a unique flavor to this music. This track is [T1M213] seconds in length and features a very rapid [te0mp1o2]. It is devoid of [I1N2S3T4R5U6M7E8N9T0S1] and has a unique [ti0me1 s2ig3na4tu5re6 o7f 8[T91I02M13E24_35S46I57G68N79A80T91U02R13E24]3]. Despite being low-[te0mp1o2], this music is imbued with [E1M2O3T4I5O6N7].</t>
  </si>
  <si>
    <t>['P4_1', 'T1_2', 'TS1_o']</t>
  </si>
  <si>
    <t>The musical piece that I am describing showcases a pitch range within [R1A2N3G4E5] [oc0ta1ve2s3] and is played at a balanced pace. What makes this song unique is the uncommon [ti0me1 s2ig3na4tu5re6] that is utilized, which adds an interesting element to the overall composition. The combination of these musical elements creates a distinctive and engaging piece of music that is sure to captivate the listener's attention.</t>
  </si>
  <si>
    <t>['P4_1', 'K1_1', 'TM1_1', 'I1_1', 'EM1_1', 'B1_1']</t>
  </si>
  <si>
    <t>The music in question is defined by a distinct emotional quality that is emphasized by its pitch range of [R1A2N3G4E5] [oc0ta1ve2s3]. In addition to this, the music is played in the [[K01E12Y23]3 k4ey5], providing a powerful and memorable sound. The song has a duration of [T1M213] seconds and is brought to life through the use of [I1N2S3T4R5U6M7E8N9T0S1]. Overall, the music comprises of [[N01U12M23_34B45A56R67S78]8 b9ar0s1], each contributing to the unique character of the piece. Together, these elements come together to create a truly impactful musical experience.</t>
  </si>
  <si>
    <t>The music in this song is characterized by several unique elements. Its pitch range spans [R1A2N3G4E5] [oc0ta1ve2s3], which gives it a distinctive character and emphasizes its emotional depth. The use of the [[K01E12Y23]3 k4ey5] creates a distinct atmosphere that further adds to the song's emotional impact. Despite its powerful and driving beat, [I1N2S3T4R5U6M7E8N9T0S1] are notably absent, which creates a unique texture. The [ti0me1 s2ig3na4tu5re6] of the song is not regular, as indicated by [T1I2M3E4_5S6I7G8N9A0T1U2R3E4], which adds to its unpredictable nature. This music has a relaxed [te0mp1o2] and is imbued with [E1M2O3T4I5O6N7]. The song is [T1M213] seconds long and features [[N01U12M23_34B45A56R67S78]8 b9ar0s1] in its composition, making it a memorable and emotionally resonant piece of music.</t>
  </si>
  <si>
    <t>['T1_2', 'TM1_1', 'R3_1', 'I1_1']</t>
  </si>
  <si>
    <t>This song is a dynamic piece of music that combines a moderate pace with a very fast and lively rhythm. With a runtime of [T1M213] seconds, it showcases the importance of [I1N2S3T4R5U6M7E8N9T0S1] in creating its unique sound. The skilled use of these instruments is vital to the music and helps to create a sense of energy and excitement that is sure to capture the attention of anyone listening. Whether you're a fan of fast-paced music or you prefer something a little more mellow, this song has something to offer everyone, making it a must-listen for anyone who loves great music.</t>
  </si>
  <si>
    <t>The pitch range of [R1A2N3G4E5] [oc0ta1ve2s3] adds a distinctive character to the music, emphasizing its emotional depth, while the [[K01E12Y23]3 k4ey5] adds a unique flavor. With a duration of [T1M213] seconds, this song carries a very mellow rhythm and employs [I1N2S3T4R5U6M7E8N9T0S1] for its musical performance. Its atypical [[T01I12M23E34_45S56I67G78N89A90T01U12R23E34]4 t5im6e 7si8gn9at0ur1e2], leisurely pace, and [E1M2O3T4I5O6N7] nature contribute to the overall composition.</t>
  </si>
  <si>
    <t>The pitch range of a musical instrument refers to the span of pitches it can produce, from its lowest note to its highest note. This range is typically measured in [oc0ta1ve2s3], with one [oc0ta1ve2] representing a doubling or halving of the frequency of a given pitch. Depending on the type of instrument, the range may be relatively narrow, spanning just a few notes, or quite wide, encompassing several [oc0ta1ve2s3] or more. Ultimately, the range of an instrument has a significant impact on its overall sound and musical capabilities, and can vary widely from one instrument to the next. Therefore, it is important for musicians to be aware of the pitch range of their chosen instrument in order to make the most of its potential.</t>
  </si>
  <si>
    <t>This song has a consistent and moderate beat, and its pitch range is within [R1A2N3G4E5] [oc0ta1ve2s3]. Additionally, the use of [[K01E12Y23]3 k4ey5] in the composition conveys a unique and resonant sound, further enhancing the musical experience.</t>
  </si>
  <si>
    <t>The music, which covers [[N01U12M23_34B45A56R67S78]8 b9ar0s1], effectively conveys [E1M2O3T4I5O6N7] through its composition. The various elements of the music, such as the melody, harmony, and rhythm, work together to create a cohesive and powerful emotional experience for the listener. From the opening notes to the final cadence, the music takes the listener on a journey that evokes feelings of [E1M2O3T4I5O6N7], leaving a lasting impact long after the final chord has faded away.</t>
  </si>
  <si>
    <t>The [G1E2N3R4E5] sound of this song is characterized by its use of the [[K01E12Y23]3 k4ey5], which conveys a unique and resonant sound.</t>
  </si>
  <si>
    <t>['P4_1', 'TM1_1', 'R3_2', 'I4_1', 'B1_1']</t>
  </si>
  <si>
    <t>The pitch range of [R1A2N3G4E5] [oc0ta1ve2s3] in this [T1M213]-second-long song adds a distinctive character to the music, emphasizing its emotional depth. The rhythm of the song is neither too fast nor too slow, allowing the listener to fully appreciate the melodic progression. Speaking of which, the melody track heavily relies on the use of [I1N2S3T4R5U6M7E8N9T0], which adds to the overall aesthetic of the composition. The song progresses over [[N01U12M23_34B45A56R67S78]8 b9ar0s1], each bar building upon the previous one to create a cohesive and satisfying musical experience.</t>
  </si>
  <si>
    <t>['P4_1', 'K1_1', 'TM1_1', 'I1_0', 'I4_0']</t>
  </si>
  <si>
    <t>This music offers a diverse and dynamic listening experience with a pitch range spanning [R1A2N3G4E5] [oc0ta1ve2s3]. The [[K01E12Y23]3 k4ey5] used in the composition gives the music a special emotional quality. The duration of the song is [T1M213] seconds, and it doesn't feature [I1N2S3T4R5U6M7E8N9T0S1]. As a result, the signature sound of [I1N2S3T4R5U6M7E8N9T0] is absent from the melody track.</t>
  </si>
  <si>
    <t>This song features a calm and moderate rhythm that sets a relaxed mood for the listener. Its genre classification, however, is not easily defined as it does not fit neatly into any specific style. Despite its ambiguous genre, the song's soothing melody and [te0mp1o2] make it a pleasant listening experience.</t>
  </si>
  <si>
    <t>The song, with a runtime of [T1M213] seconds, showcases a very serene rhythm and a leisurely pace. Its pitch range spans [R1A2N3G4E5] [oc0ta1ve2s3], providing a powerful and memorable sound in the [[K01E12Y23]3 k4ey5]. The musical performance incorporates [I1N2S3T4R5U6M7E8N9T0S1], while adhering to the [ti0me1 s2ig3na4tu5re6 o7f 8[T91I02M13E24_35S46I57G68N79A80T91U02R13E24]3]. It defies the typical patterns associated with the [G1E2N3R4E5] genre.</t>
  </si>
  <si>
    <t>['P4_1', 'K1_1', 'R3_2', 'I1_0', 'TS1_1', 'T1_2', 'S4_1', 'B1_1']</t>
  </si>
  <si>
    <t>This musical piece rooted in the conventions of [G1E2N3R4E5] music showcases a pitch range within [R1A2N3G4E5] [oc0ta1ve2s3]. The [[K01E12Y23]3 k4ey5] provides a powerful and memorable sound, while the [te0mp1o2] of the song is just right, moving at a balanced rate. The deliberate exclusion of [I1N2S3T4R5U6M7E8N9T0S1] adds to the distinctiveness of the music. The meter of the music is [T1I2M3E4_5S6I7G8N9A0T1U2R3E4], and the song consists of [[N01U12M23_34B45A56R67S78]8 b9ar0s1]. Overall, this piece is a well-crafted example of [G1E2N3R4E5] music, with a memorable sound, balanced pace, and deliberate instrumentation choices.</t>
  </si>
  <si>
    <t>The pitch range of [R1A2N3G4E5] [oc0ta1ve2s3] adds a distinctive character to the music, emphasizing its emotional depth, while the [[K01E12Y23]3 k4ey5] provides a powerful and memorable sound. With a duration of [T1M213] seconds and a moderate pace, the song's rhythm is not too fast or too slow. The inclusion of [I1N2S3T4R5U6M7E8N9T0S1] adds to the musical composition, while the music itself is based on a [[T01I12M23E34_45S56I67G78N89A90T01U12R23E34]4 t5im6e 7si8gn9at0ur1e2]. Characterized by [E1M2O3T4I5O6N7], this song spans [[N01U12M23_34B45A56R67S78]8 b9ar0s1], showcasing its unique qualities.</t>
  </si>
  <si>
    <t>['T1_1', 'P4_1', 'K1_1', 'I1_0']</t>
  </si>
  <si>
    <t>The slow-paced beat of the song is complemented by its pitch range, which is within [R1A2N3G4E5] [oc0ta1ve2s3]. The music is composed in the [[K01E12Y23]3 k4ey5], and the arrangement intentionally omits the use of [I1N2S3T4R5U6M7E8N9T0S1]. Despite the absence of those instruments, the song's composition and arrangement create a unique atmosphere that captures the listener's attention.</t>
  </si>
  <si>
    <t>This [T1M213]-second-long song has a pitch range of [R1A2N3G4E5] [oc0ta1ve2s3] and is composed in the [[K01E12Y23]3 k4ey5], conveying a unique and resonant sound. The music has a moderate beat and includes [I1N2S3T4R5U6M7E8N9T0S1]. It moves at a slow rate and is composed in the [[T01I12M23E34_45S56I67G78N89A90T01U12R23E34]4 t5im6e 7si8gn9at0ur1e2]. Despite not being representative of the usual [G1E2N3R4E5] sound, this music showcases its own distinctive style and atmosphere.</t>
  </si>
  <si>
    <t>['P4_1', 'K1_1', 'TM1_1', 'R3_1', 'I1_0']</t>
  </si>
  <si>
    <t>The compact pitch range of [R1A2N3G4E5] [oc0ta1ve2s3] in this music creates a focused and impactful musical performance. Additionally, the use of [[K01E12Y23]3 k4ey5] results in a rich and dynamic sonic palette. Despite being only [T1M213] seconds long, this song features a very fast and lively rhythm. Interestingly, the composition of this song does not involve the use of [I1N2S3T4R5U6M7E8N9T0S1].</t>
  </si>
  <si>
    <t>The music has the power to convey a wide range of emotions to the listener. Whether it's a joyful melody that lifts the spirits, a mournful tune that brings tears to the eyes, or a haunting refrain that sends shivers down the spine, music can evoke powerful feelings and stir the soul. From the soaring crescendos of classical symphonies to the pounding beats of modern pop songs, music has the ability to communicate emotion in a way that words alone cannot. It's no wonder that music has been an integral part of human culture for thousands of years, and continues to hold such a special place in our hearts today.</t>
  </si>
  <si>
    <t>The use of the [[K01E12Y23]3 k4ey5] in this music creates a rich and dynamic sonic palette.</t>
  </si>
  <si>
    <t>The choice of [[K01E12Y23]3 k4ey5] in this music creates a captivating and memorable experience for the listeners. Additionally, the song features a [ti0me1 s2ig3na4tu5re6] that is not commonly found, adding to its uniqueness and overall appeal. The combination of the unusual [ti0me1 s2ig3na4tu5re6] and the carefully chosen [ke0y1] demonstrates the creativity and skill of the composer in crafting a distinctive musical piece. Overall, this song stands out as a testament to the artistry and innovation that can be achieved through music.</t>
  </si>
  <si>
    <t>['P4_1', 'K1_1', 'TM1_1', 'R3_0', 'I1_1', 'TS1_1', 'S4_1', 'B1_1']</t>
  </si>
  <si>
    <t>This music's pitch range is within [R1A2N3G4E5] [oc0ta1ve2s3], and its choice of [[K01E12Y23]3 k4ey5] results in a captivating and memorable experience. With a duration of [T1M213] seconds, the song showcases a soft and smooth [te0mp1o2]. The use of [I1N2S3T4R5U6M7E8N9T0S1] is vital to the music, while the [ti0me1 s2ig3na4tu5re6] of the composition is [T1I2M3E4_5S6I7G8N9A0T1U2R3E4]. Unmistakably [G1E2N3R4E5] in character, this song progresses over [[N01U12M23_34B45A56R67S78]8 b9ar0s1].</t>
  </si>
  <si>
    <t>The focused and impactful musical performance of this piece is a result of its compact pitch range spanning [R1A2N3G4E5] [oc0ta1ve2s3]. Furthermore, the choice of [[K01E12Y23]3 k4ey5] creates a captivating and memorable experience for the listener. Additionally, the beat in this song is very tranquilizing, further enhancing the overall listening experience.</t>
  </si>
  <si>
    <t>The musical piece utilizes a specific pitch range of [R1A2N3G4E5] [oc0ta1ve2s3], which creates a cohesive and unified sound throughout the composition. Additionally, the [[K01E12Y23]3 k4ey5] provides a powerful and memorable sound. Although [I1N2S3T4R5U6M7E8N9T0S1] are not featured in this song, [I1N2S3T4R5U6M7E8N9T0] is not the primary instrument used to create the melody in this track. With a playtime of [T1M213] seconds, the song showcases a unique sound that is both cohesive and memorable.</t>
  </si>
  <si>
    <t>['K1_1', 'TM1_1', 'TS1_1', 'I1_1', 'T1_0']</t>
  </si>
  <si>
    <t>The music's choice of [[K01E12Y23]3 k4ey5] creates a captivating and memorable experience that is enhanced by the use of a fast rhythm. The song, which lasts [T1M213] seconds, utilizes a [[T01I12M23E34_45S56I67G78N89A90T01U12R23E34]4 t5im6e 7si8gn9at0ur1e2] to maintain a consistent beat throughout. The addition of [I1N2S3T4R5U6M7E8N9T0S1] further enhances the musical composition and adds to the overall appeal of the song. Together, these elements come together to create a dynamic and engaging musical experience.</t>
  </si>
  <si>
    <t>['P4_1', 'K1_1', 'TM1_1', 'R3_2', 'I1_1', 'TS1_1', 'S4_1', 'B1_1']</t>
  </si>
  <si>
    <t>The musical piece showcases a pitch range within [R1A2N3G4E5] [oc0ta1ve2s3] and is in the [[K01E12Y23]3 k4ey5], providing a powerful and memorable sound. With a length of [T1M213] seconds, this song maintains a steady and moderate rhythm. It features [I1N2S3T4R5U6M7E8N9T0S1] and is composed in [T1I2M3E4_5S6I7G8N9A0T1U2R3E4]. The song's sound is heavily influenced by [G1E2N3R4E5] style, and you can count [[N01U12M23_34B45A56R67S78]8 b9ar0s1] in this song.</t>
  </si>
  <si>
    <t>This song is characterized by its highly vigorous rhythm and follows a [T1I2M3E4_5S6I7G8N9A0T1U2R3E4] meter. Its length is approximately [[N01U12M23_34B45A56R67S78]8 b9ar0s1], showcasing the song's adherence to a well-structured composition. The cohesive combination of these musical elements creates a powerful and energetic sound that captivates the listener from start to finish.</t>
  </si>
  <si>
    <t>The track in question has a duration of [T1M213] seconds and features a [T1I2M3E4_5S6I7G8N9A0T1U2R3E4] meter. However, it does not embody the typical features of [G1E2N3R4E5] style.</t>
  </si>
  <si>
    <t>The music's limited pitch range of [R1A2N3G4E5] [oc0ta1ve2s3] allows for a greater emphasis on the nuances of tone and phrasing, while the [[K01E12Y23]3 k4ey5] gives this music a special emotional quality. This song lasts [T1M213] seconds and features a very upbeat [te0mp1o2], devoid of any [I1N2S3T4R5U6M7E8N9T0S1]. With a [ti0me1 s2ig3na4tu5re6 o7f 8[T91I02M13E24_35S46I57G68N79A80T91U02R13E24]3], the music maintains a rapid [te0mp1o2], while being imbued with [E1M2O3T4I5O6N7]. Overall, this song spans [[N01U12M23_34B45A56R67S78]8 b9ar0s1] in duration.</t>
  </si>
  <si>
    <t>['TS1_1', 'I4_0', 'K1_1', 'I1_1']</t>
  </si>
  <si>
    <t>This track's music is enriched by various instruments, although [I1N2S3T4R5U6M7E8N9T0] is not the main instrument used for the melody. It features a [T1I2M3E4_5S6I7G8N9A0T1U2R3E4] meter and utilizes the [[K01E12Y23]3 k4ey5] to create a distinct atmosphere. The overall effect of the music is enhanced by the use of multiple instruments.</t>
  </si>
  <si>
    <t>This music offers a diverse and dynamic listening experience with a pitch range spanning [R1A2N3G4E5] [oc0ta1ve2s3]. It employs an uncommon [ti0me1 s2ig3na4tu5re6 o7f 8[T91I02M13E24_35S46I57G68N79A80T91U02R13E24]3] and is played at a slow [te0mp1o2], characterized by [E1M2O3T4I5O6N7]. The use of [[K01E12Y23]3 k4ey5] creates a rich and dynamic sonic palette for the moderate beat track lasting [T1M213] seconds. Despite opting not to incorporate [I1N2S3T4R5U6M7E8N9T0S1], this song still manages to have [[N01U12M23_34B45A56R67S78]8 b9ar0s1] in total, making for a unique and compelling listening experience.</t>
  </si>
  <si>
    <t>This song has a gentle pace and a running time of [T1M213] seconds. However, what sets it apart is its atypical [ti0me1 s2ig3na4tu5re6].</t>
  </si>
  <si>
    <t>['P4_1', 'K1_1', 'TM1_1', 'R3_1', 'TS1_o', 'T1_2', 'S4_1']</t>
  </si>
  <si>
    <t>The musical piece employs a specific pitch range of [R1A2N3G4E5] [oc0ta1ve2s3], resulting in a cohesive and unified sound. Additionally, the use of the [[K01E12Y23]3 k4ey5] conveys a unique and resonant sound that characterizes the [T1M213]-second song. The dynamic rhythm and atypical [[T01I12M23E34_45S56I67G78N89A90T01U12R23E34]4 t5im6e 7si8gn9at0ur1e2] of the song add to its musical complexity. Performed at a moderate pace, this song embodies the essence of [G1E2N3R4E5] music.</t>
  </si>
  <si>
    <t>The use of the [[K01E12Y23]3 k4ey5] in this music creates a distinct atmosphere that contributes to its overall emotional feeling. The song's balanced rhythm complements the music's mood, resulting in a cohesive and enjoyable listening experience. To fully realize its potential, the music should feature the appropriate instruments, which will enhance the overall impact and quality of the performance.</t>
  </si>
  <si>
    <t>The pitch range of [R1A2N3G4E5] [oc0ta1ve2s3] adds a distinctive character to the music, emphasizing its emotional depth. Additionally, this music's use of [[K01E12Y23]3 k4ey5] creates a distinct atmosphere. The song's running time is [T1M213] seconds, and it is set at a moderate [te0mp1o2]. Notably, [I1N2S3T4R5U6M7E8N9T0S1] are not a part of the instrumentation in this song. The [ti0me1 s2ig3na4tu5re6] of the music is [T1I2M3E4_5S6I7G8N9A0T1U2R3E4], and overall, the music has a [E1M2O3T4I5O6N7] feeling with a moderate speed.</t>
  </si>
  <si>
    <t>The music played at a rapid pace has a pitch range within [R1A2N3G4E5] [oc0ta1ve2s3].</t>
  </si>
  <si>
    <t>The use of a specific pitch range of [R1A2N3G4E5] [oc0ta1ve2s3] creates a cohesive and unified sound throughout the musical piece, which lasts [T1M213] seconds and is in [T1I2M3E4_5S6I7G8N9A0T1U2R3E4]. With a moderate rhythm, this song is rooted in the conventions of [G1E2N3R4E5] music.</t>
  </si>
  <si>
    <t>['P4_1', 'R1_1', 'R3_0', 'I1_0', 'T1_2', 'S4_0']</t>
  </si>
  <si>
    <t>The use of a specific pitch range of [R1A2N3G4E5] [oc0ta1ve2s3] creates a cohesive and unified sound throughout the musical piece, while the catchy rhythm of this song will have you dancing in no time. Despite its serene rhythm, [I1N2S3T4R5U6M7E8N9T0S1] are notably absent, maintaining a minimalist approach. With a medium [te0mp1o2], this music deviates from the usual features of the [G1E2N3R4E5] genre, showcasing a unique style.</t>
  </si>
  <si>
    <t>This song, a shining example of the [G1E2N3R4E5] style, features a unique flavor in the [[K01E12Y23]3 k4ey5], with a pitch range of [R1A2N3G4E5] [oc0ta1ve2s3]. It boasts a very fast and lively rhythm and a length of [T1M213] seconds. The music should prominently showcase [I1N2S3T4R5U6M7E8N9T0S1], while deviating from the norm in its [ti0me1 s2ig3na4tu5re6 o7f 8[T91I02M13E24_35S46I57G68N79A80T91U02R13E24]3]. Despite its sluggish pace, this song encapsulates the essence of the [G1E2N3R4E5] style.</t>
  </si>
  <si>
    <t>The compact pitch range of [R1A2N3G4E5] [oc0ta1ve2s3] in this music contributes to a focused and impactful performance, while the use of [I1N2S3T4R5U6M7E8N9T0S1] is vital to its sound. The [[K01E12Y23]3 k4ey5] adds a powerful and memorable quality, and the comfortably moderate rhythm, with a fast pace, creates an engaging and energetic experience. Even though this song does not conform to a common [ti0me1 s2ig3na4tu5re6], its duration of [T1M213] seconds allows enough time for the music to build and convey [E1M2O3T4I5O6N7], leaving a lasting impression on the listener.</t>
  </si>
  <si>
    <t>The song has a running time of [T1M213] seconds.</t>
  </si>
  <si>
    <t>The music I'm listening to right now is not evocative of the classic [G1E2N3R4E5] sound, despite its attempt to do so. The song is [T1M213] seconds in length, with a meter of [T1I2M3E4_5S6I7G8N9A0T1U2R3E4]. It's interesting to see how the artist has blended different elements of the genre, but the end result feels somewhat disjointed and lacks the cohesive flow that's typically associated with [G1E2N3R4E5]. Nevertheless, the experimentation with different musical styles and techniques is always welcome, and it will be interesting to see how the artist continues to evolve their sound in the future.</t>
  </si>
  <si>
    <t>The pitch range of [R1A2N3G4E5] [oc0ta1ve2s3] adds a distinctive character to the music, emphasizing its emotional depth, while the [[K01E12Y23]3 k4ey5] provides a powerful and memorable sound. With a length of [T1M213] seconds, the track unfolds at a slow and relaxing [te0mp1o2], enhanced by the vital use of [I1N2S3T4R5U6M7E8N9T0S1]. The [ti0me1 s2ig3na4tu5re6] of this unconventional song is [T1I2M3E4_5S6I7G8N9A0T1U2R3E4], contributing to its unique composition. Despite its sluggish [te0mp1o2], the music's sound deviates from the conventions typically associated with the [G1E2N3R4E5] genre.</t>
  </si>
  <si>
    <t>['R1_0', 'TM1_1', 'TS1_1', 'T1_0', 'EM1_1']</t>
  </si>
  <si>
    <t>This song, with a running time of [T1M213] seconds and played at a swift pace, might not let you groove to its rhythm. However, the [ti0me1 s2ig3na4tu5re6] of the music is [T1I2M3E4_5S6I7G8N9A0T1U2R3E4], and it is [E1M2O3T4I5O6N7] in nature.</t>
  </si>
  <si>
    <t>['K1_1', 'TM1_1', 'R3_0', 'I1_1', 'T1_2', 'S4_1', 'B1_1']</t>
  </si>
  <si>
    <t>The song's style is firmly rooted in the traditions of [G1E2N3R4E5] music, and the beat is very calming and soothing, moving at a balanced rate as it progresses through [[N01U12M23_34B45A56R67S78]8 b9ar0s1]. [K1E2Y3] adds a unique flavor to this music, and [I1N2S3T4R5U6M7E8N9T0S1] should be included to enhance the overall sound. With a playtime of [T1M213] seconds, this song offers a delightful musical experience that is sure to please fans of [G1E2N3R4E5] music.</t>
  </si>
  <si>
    <t>The music in this song is based on a [[T01I12M23E34_45S56I67G78N89A90T01U12R23E34]4 t5im6e 7si8gn9at0ur1e2], which creates a very tranquil rhythm.</t>
  </si>
  <si>
    <t>['K1_1', 'TM1_1', 'TS1_o', 'T1_0', 'B1_1']</t>
  </si>
  <si>
    <t>With its use of the [[K01E12Y23]3 k4ey5], this music conveys a unique and resonant sound. The song's running time is [T1M213] seconds, featuring an unconventional [ti0me1 s2ig3na4tu5re6 o7f 8[T91I02M13E24_35S46I57G68N79A80T91U02R13E24]3] and a fast-paced beat. Composed of approximately [[N01U12M23_34B45A56R67S78]8 b9ar0s1], this song showcases a captivating blend of musical elements.</t>
  </si>
  <si>
    <t>The musical piece that I am describing is a prime example of the [G1E2N3R4E5] genre. It showcases a pitch range that spans [R1A2N3G4E5] [oc0ta1ve2s3], which is further enhanced by the unique flavor that the [[K01E12Y23]3 k4ey5] adds to the music. With a duration of [T1M213] seconds, the song's beat is balanced and falls in the sweet spot, being neither too fast nor too slow. For the best result, it should include [I1N2S3T4R5U6M7E8N9T0S1] instruments and use the [[T01I12M23E34_45S56I67G78N89A90T01U12R23E34]4 t5im6e 7si8gn9at0ur1e2], which adds to its rhythmic appeal. Overall, this musical piece is an exceptional representation of its genre and deserves appreciation for its well-crafted composition and balanced sound.</t>
  </si>
  <si>
    <t>['K1_1', 'S4_1', 'TS1_1']</t>
  </si>
  <si>
    <t>The [G1E2N3R4E5] song is a classic representation of its musical style, with a [[T01I12M23E34_45S56I67G78N89A90T01U12R23E34]4 t5im6e 7si8gn9at0ur1e2] that underpins its powerful and memorable sound. One of the [ke0y1] factors that contribute to the song's impact is the [[K01E12Y23]3 k4ey5] in which it is composed, providing a distinct tonality that helps to make it instantly recognizable and iconic. Altogether, these elements combine to create a musical experience that is both timeless and unforgettable.</t>
  </si>
  <si>
    <t>['P4_1', 'K1_1', 'TM1_1', 'R3_1', 'TS1_1', 'I1_0']</t>
  </si>
  <si>
    <t>This music's pitch range of [R1A2N3G4E5] [oc0ta1ve2s3] offers a unique and memorable listening experience, while the [[K01E12Y23]3 k4ey5] provides a powerful and memorable sound. With a running time of [T1M213] seconds, the song captivates with its highly vigorous rhythm and adheres to a [T1I2M3E4_5S6I7G8N9A0T1U2R3E4] meter. Notably absent in this composition are [I1N2S3T4R5U6M7E8N9T0S1], allowing the music to shine in its purest form.</t>
  </si>
  <si>
    <t>The song features [[N01U12M23_34B45A56R67S78]8 b9ar0s1] and follows a [T1I2M3E4_5S6I7G8N9A0T1U2R3E4] meter throughout the music.</t>
  </si>
  <si>
    <t>The musical piece showcases a pitch range within [R1A2N3G4E5] [oc0ta1ve2s3], while the [[K01E12Y23]3 k4ey5] provides a powerful and memorable sound. With a running time of [T1M213] seconds, the song captivates listeners with its soothing beat. [I1N2S3T4R5U6M7E8N9T0S1] are absent from this composition, allowing the focus to remain on the melody. The [T1I2M3E4_5S6I7G8N9A0T1U2R3E4] meter establishes a rhythmic foundation for the balanced pace at which the music unfolds, effectively conveying [E1M2O3T4I5O6N7].</t>
  </si>
  <si>
    <t>['P4_1', 'K1_1', 'TS1_o', 'EM1_1', 'B1_1']</t>
  </si>
  <si>
    <t>The music in question showcases several distinct characteristics that contribute to its unique and captivating sound. Its pitch range spans [R1A2N3G4E5] [oc0ta1ve2s3], lending the music a distinctive character and emphasizing its emotional depth. In addition, the use of the [[K01E12Y23]3 k4ey5] creates a rich and dynamic sonic palette that adds to its overall appeal. Furthermore, the song's [ti0me1 s2ig3na4tu5re6] is atypical, adding an additional layer of interest and intrigue. Across its [[N01U12M23_34B45A56R67S78]8 b9ar0s1], the music radiates a powerful sense of [E1M2O3T4I5O6N7], making it a truly standout piece in its genre.</t>
  </si>
  <si>
    <t>This song is slow-paced and has a runtime of [T1M213] seconds. You can count [[N01U12M23_34B45A56R67S78]8 b9ar0s1] in this song.</t>
  </si>
  <si>
    <t>The music being discussed has a limited pitch range of [R1A2N3G4E5] [oc0ta1ve2s3], which allows for a greater emphasis on the nuances of tone and phrasing. Additionally, the use of [[K01E12Y23]3 k4ey5] gives the music a unique and resonant sound. The rhythm of the song is comfortably moderate and the [ti0me1 s2ig3na4tu5re6] is [T1I2M3E4_5S6I7G8N9A0T1U2R3E4]. While the pace of the song is slow, it does not fit into the conventions of [G1E2N3R4E5] style. Overall, the music's emphasis on tone and phrasing, unique sound, and moderate rhythm make it a distinctive and interesting piece to listen to.</t>
  </si>
  <si>
    <t>When creating a musical piece, using a specific pitch range of [R1A2N3G4E5] [oc0ta1ve2s3] can help to establish a cohesive and unified sound. In addition, choosing the [[K01E12Y23]3 k4ey5] can add a special emotional quality to the music, which in turn can help to radiate [E1M2O3T4I5O6N7]. To fully realize this sound, the music should feature [I1N2S3T4R5U6M7E8N9T0S1] as part of the arrangement. By incorporating these elements, a composer can create a musical work that is both emotionally evocative and musically coherent.</t>
  </si>
  <si>
    <t>['T1_1', 'R3_0', 'S4_0']</t>
  </si>
  <si>
    <t>The song has a very peaceful and easy rhythm that is also slow. It deviates from the typical sound of classic [G1E2N3R4E5] music, offering a unique listening experience.</t>
  </si>
  <si>
    <t>The use of [[K01E12Y23]3 k4ey5] in this music creates a unique and resonant sound that sets it apart. However, the song does not possess the defining characteristics of the [G1E2N3R4E5] style, making it stand out even more as an original piece of music.</t>
  </si>
  <si>
    <t>The pitch range of [R1A2N3G4E5] [oc0ta1ve2s3] adds a distinctive character to the music, emphasizing its emotional depth. The music is brought to life through the use of [I1N2S3T4R5U6M7E8N9T0S1]. The [I1N2S3T4R5U6M7E8N9T0S1] work in tandem to create a rich and dynamic sound that fully utilizes the range of pitches available. From the lower notes that provide a foundation to the soaring high notes, the range of [R1A2N3G4E5] [oc0ta1ve2s3] allows for an expressive and nuanced musical experience. Together, the pitch range and the [I1N2S3T4R5U6M7E8N9T0S1] create a powerful and evocative musical composition that captivates the listener.</t>
  </si>
  <si>
    <t>['T1_2', 'K1_1', 'EM1_1', 'R3_1']</t>
  </si>
  <si>
    <t>The music played at a medium [te0mp1o2] in the [[K01E12Y23]3 k4ey5] gives it a special emotional quality that effectively expresses [E1M2O3T4I5O6N7]. Moreover, the rhythm in this song is incredibly stimulating, adding to its overall impact.</t>
  </si>
  <si>
    <t>This [T1M213]-second song embodies the essence of [G1E2N3R4E5] music.</t>
  </si>
  <si>
    <t>The compact pitch range of [R1A2N3G4E5] [oc0ta1ve2s3] provides a focused and impactful musical performance that is enhanced by the unique flavor added by the [[K01E12Y23]3 k4ey5]. The track, which lasts for [T1M213] seconds, benefits from this combination, resulting in a powerful and distinctive musical experience. The use of a limited pitch range, combined with the choice of a specific [ke0y1], creates a coherent and memorable sound that is sure to captivate the listener. Overall, the deliberate use of these musical elements contributes to the effectiveness of the track and showcases the creativity and skill of the performer.</t>
  </si>
  <si>
    <t>['P4_1', 'T1_1', 'I1_0']</t>
  </si>
  <si>
    <t>This slow-paced song with a limited pitch range of [R1A2N3G4E5] [oc0ta1ve2s3] emphasizes the nuances of tone and phrasing, and does not feature any [I1N2S3T4R5U6M7E8N9T0S1]. The constrained pitch range allows for a more focused exploration of the subtleties of tone and phrasing, creating a space for the listener to fully immerse themselves in the emotive qualities of the music. Additionally, the absence of [I1N2S3T4R5U6M7E8N9T0S1] creates a stripped-down atmosphere that further highlights the expressive qualities of the piece.</t>
  </si>
  <si>
    <t>This song is devoid of instruments.</t>
  </si>
  <si>
    <t>['K1_1', 'TM1_1', 'R3_0', 'TS1_1']</t>
  </si>
  <si>
    <t>The music in this track runs for [T1M213] seconds and features a [T1I2M3E4_5S6I7G8N9A0T1U2R3E4] meter. The [te0mp1o2] is very relaxing, and what gives it a special emotional quality is the [ke0y1] in which it is played.</t>
  </si>
  <si>
    <t>The music's limited pitch range of [R1A2N3G4E5] [oc0ta1ve2s3] allows for a greater emphasis on the nuances of tone and phrasing, while its use of [[K01E12Y23]3 k4ey5] creates a rich and dynamic sonic palette. With a duration of [T1M213] seconds, the song maintains a balanced beat that is neither too fast nor too slow. The inclusion of [I1N2S3T4R5U6M7E8N9T0S1] enhances the composition, and the unconventional [[T01I12M23E34_45S56I67G78N89A90T01U12R23E34]4 t5im6e 7si8gn9at0ur1e2] adds to its uniqueness. This music defies the traditions of the [G1E2N3R4E5] genre, offering a distinct and innovative sound.</t>
  </si>
  <si>
    <t>This song offers a unique and memorable listening experience with its pitch range of [R1A2N3G4E5] [oc0ta1ve2s3]. The tranquilizing beat and [T1I2M3E4_5S6I7G8N9A0T1U2R3E4] meter add to its overall charm. In total, the song consists of [[N01U12M23_34B45A56R67S78]8 b9ar0s1], making it a well-structured piece of music that is not only relaxing but also enjoyable to listen to.</t>
  </si>
  <si>
    <t>The length of a song is determined by the number of bars it contains. The number of bars in a song depends on the [ti0me1 s2ig3na4tu5re6] and the [te0mp1o2]. In general, the higher the [te0mp1o2] and the shorter the [ti0me1 s2ig3na4tu5re6], the more bars a song will have. Conversely, a slower [te0mp1o2] and a longer [ti0me1 s2ig3na4tu5re6] will result in fewer bars. Therefore, the number of bars in a song can vary greatly, from just a few bars in a short piece to hundreds of bars in a longer composition.</t>
  </si>
  <si>
    <t>['P4_1', 'T1_0', 'TM1_1', 'I1_1']</t>
  </si>
  <si>
    <t>This music's pitch range of [R1A2N3G4E5] [oc0ta1ve2s3] offers a unique and memorable listening experience, played at a brisk pace, and spanning [T1M213] seconds in length. The music is brought to life through the use of [I1N2S3T4R5U6M7E8N9T0S1].</t>
  </si>
  <si>
    <t>['P4_1', 'K1_1', 'TM1_1', 'R3_0', 'I1_1', 'TS1_1', 'T1_0', 'S4_1', 'B1_1']</t>
  </si>
  <si>
    <t>This music, falling squarely within the [G1E2N3R4E5] genre, features a rich and dynamic sonic palette created by its use of the [[K01E12Y23]3 k4ey5]. Its pitch range is within [R1A2N3G4E5] [oc0ta1ve2s3], and the duration of the song is [T1M213] seconds, consisting of [[N01U12M23_34B45A56R67S78]8 b9ar0s1]. The [te0mp1o2] in this song varies, with a relaxing overall pace but a fast [te0mp1o2] at certain points. The music showcases [I1N2S3T4R5U6M7E8N9T0S1] and follows a [[T01I12M23E34_45S56I67G78N89A90T01U12R23E34]4 t5im6e 7si8gn9at0ur1e2].</t>
  </si>
  <si>
    <t>With a pitch range spanning [R1A2N3G4E5] [oc0ta1ve2s3], this music offers a diverse and dynamic listening experience. The range of pitches in the music creates variation and contrast, which can make the listening experience more interesting and engaging. The listener may be taken on a journey through different emotional states as the music moves through its range, from the lowest to the highest notes. This broad range of pitches allows the music to express a wide range of moods and emotions, from the contemplative to the exuberant, and can leave a lasting impression on the listener. Overall, the pitch range of this music is an important factor in its ability to captivate and move its audience.</t>
  </si>
  <si>
    <t>The musical composition is focused and impactful, thanks to the compact pitch range spanning [R1A2N3G4E5] [oc0ta1ve2s3]. The composition is in the [[K01E12Y23]3 k4ey5], and the track's duration is [T1M213] seconds. Despite being devoid of [I1N2S3T4R5U6M7E8N9T0S1], the song's calming and soothing beat offers a delightful listening experience. The music follows a [T1I2M3E4_5S6I7G8N9A0T1U2R3E4] meter and is played at a moderate [te0mp1o2]. The song does not adhere to the traditions of the classic [G1E2N3R4E5] style, making it a unique and refreshing musical experience.</t>
  </si>
  <si>
    <t>['P4_1', 'K1_1', 'R3_0', 'I1_0', 'TS1_1', 'T1_1', 'EM1_1', 'B1_1']</t>
  </si>
  <si>
    <t>This music conveys a unique and resonant sound within [R1A2N3G4E5] [oc0ta1ve2s3], utilizing the [[K01E12Y23]3 k4ey5]. The soothing beat, absence of [I1N2S3T4R5U6M7E8N9T0S1], and utilization of [[T01I12M23E34_45S56I67G78N89A90T01U12R23E34]4 t5im6e 7si8gn9at0ur1e2] contribute to its distinctiveness. With a slow rhythm, the song exudes [E1M2O3T4I5O6N7], while its structure consists of [[N01U12M23_34B45A56R67S78]8 b9ar0s1], forming a cohesive musical composition.</t>
  </si>
  <si>
    <t>The music in question boasts a unique character that can be attributed to its pitch range of [R1A2N3G4E5] [oc0ta1ve2s3], which emphasizes its emotional depth. Furthermore, the use of the [[K01E12Y23]3 k4ey5] creates a rich and dynamic sonic palette that enhances the overall listening experience. The song's heavy beat, played for [T1M213] seconds, is further complemented by the absence of any instruments. This, in addition to the utilization of an unusual [[T01I12M23E34_45S56I67G78N89A90T01U12R23E34]4 t5im6e 7si8gn9at0ur1e2] and a moderate speed, further accentuates the music's distinctive qualities. Above all, the music radiates a powerful [E1M2O3T4I5O6N7] that captures the listener's attention and immerses them in its unique atmosphere.</t>
  </si>
  <si>
    <t>This music offers a unique and memorable listening experience with its pitch range of [R1A2N3G4E5] [oc0ta1ve2s3]. Its use of [[K01E12Y23]3 k4ey5] creates a distinct atmosphere that is imbued with [E1M2O3T4I5O6N7]. The rhythm in this song is incredibly stimulating, making it a slow-paced but engaging track that runs for [T1M213] seconds. [I1N2S3T4R5U6M7E8N9T0S1] should be included in the music to enhance its overall impact. The [ti0me1 s2ig3na4tu5re6] of the music is [T1I2M3E4_5S6I7G8N9A0T1U2R3E4], contributing to its unique and memorable sound. Overall, this music's combination of pitch range, [ke0y1], rhythm, instruments, [ti0me1 s2ig3na4tu5re6], and emotional depth makes it a truly special listening experience.</t>
  </si>
  <si>
    <t>The music conveys [E1M2O3T4I5O6N7] and consists of [[N01U12M23_34B45A56R67S78]8 b9ar0s1], while its rhythm creates a harmonious experience.</t>
  </si>
  <si>
    <t>This song has a runtime of [T1M213] seconds and features a [T1I2M3E4_5S6I7G8N9A0T1U2R3E4] meter.</t>
  </si>
  <si>
    <t>The musical piece is a unique and resonant creation that showcases a pitch range within [R1A2N3G4E5] [oc0ta1ve2s3]. Its use of [[K01E12Y23]3 k4ey5], together with the soft and smooth rhythm, imbues the music with a distinctive sound. This track runs for [T1M213] seconds and features [I1N2S3T4R5U6M7E8N9T0S1], with an unconventional [[T01I12M23E34_45S56I67G78N89A90T01U12R23E34]4 t5im6e 7si8gn9at0ur1e2] that adds to its uniqueness. The music moves at a balanced rate, evoking a powerful sense of [E1M2O3T4I5O6N7] in the listener. Overall, this musical piece is a beautiful and emotionally impactful work that stands out for its innovative use of instrumentation, rhythm, and [ke0y1].</t>
  </si>
  <si>
    <t>The use of a specific pitch range of [R1A2N3G4E5] [oc0ta1ve2s3] creates a cohesive and unified sound throughout the musical piece, while the music's use of [[K01E12Y23]3 k4ey5] adds to the creation of a distinct atmosphere. The duration of the song, which is [T1M213] seconds, and the meter of the music, which is [T1I2M3E4_5S6I7G8N9A0T1U2R3E4], both contribute to the overall structure and feel of the piece. Additionally, this music moves at a balanced rate, ensuring that the listener can stay engaged and connected with the piece throughout its entirety.</t>
  </si>
  <si>
    <t>['P4_1', 'K1_1', 'R3_0', 'I1_0', 'EM1_1', 'B1_1']</t>
  </si>
  <si>
    <t>With a pitch range spanning [R1A2N3G4E5] [oc0ta1ve2s3], this music offers a diverse and dynamic listening experience. Its use of [[K01E12Y23]3 k4ey5] creates a distinct atmosphere, while the rhythm in the song is very gentle and relaxing. Devoid of [I1N2S3T4R5U6M7E8N9T0S1], the music conveys [E1M2O3T4I5O6N7], and there are roughly [[N01U12M23_34B45A56R67S78]8 b9ar0s1] in this song.</t>
  </si>
  <si>
    <t>The music in question has a distinctive character, emphasized by its pitch range of [R1A2N3G4E5] [oc0ta1ve2s3], which adds depth to its emotional expression. The [te0mp1o2] is relaxed, contributing to the overall mood. The song is composed of [[N01U12M23_34B45A56R67S78]8 b9ar0s1] and does not feature any [I1N2S3T4R5U6M7E8N9T0S1].</t>
  </si>
  <si>
    <t>Instead, the focus is on the rhythm and harmony of the accompanying instruments. The absence of [I1N2S3T4R5U6M7E8N9T0] allows other instruments to shine and create a unique sound for the track. The choice to omit [I1N2S3T4R5U6M7E8N9T0] also adds to the overall atmosphere and mood of the music. By prioritizing the rhythm and harmony, the listener is drawn into a different aspect of the music and can appreciate the complexity and interplay of the accompanying instruments.</t>
  </si>
  <si>
    <t>The song has a very fast and lively rhythm and its pitch range is within [R1A2N3G4E5] [oc0ta1ve2s3]. Additionally, the music's use of [[K01E12Y23]3 k4ey5] creates a rich and dynamic sonic palette, adding to the overall energy and vibrancy of the composition.</t>
  </si>
  <si>
    <t>The compact pitch range of [R1A2N3G4E5] [oc0ta1ve2s3] results in a focused and impactful musical performance, which is further enhanced by its use of [[K01E12Y23]3 k4ey5], conveying a unique and resonant sound. This song has a length of [T1M213] seconds and a gentle [te0mp1o2] with a calming and soothing beat, and interestingly, it does not feature any [I1N2S3T4R5U6M7E8N9T0S1]. The [ti0me1 s2ig3na4tu5re6] of the song is also unusual, being [T1I2M3E4_5S6I7G8N9A0T1U2R3E4]. The music is defined by [E1M2O3T4I5O6N7] and consists of [[N01U12M23_34B45A56R67S78]8 b9ar0s1] in total. Overall, this composition offers a distinctive and emotive listening experience with its focused range and unusual characteristics.</t>
  </si>
  <si>
    <t>The [[K01E12Y23]3 k4ey5] in this music provides a powerful and memorable sound, and the music covers [[N01U12M23_34B45A56R67S78]8 b9ar0s1] with a moderate beat.</t>
  </si>
  <si>
    <t>['P4_1', 'K1_1', 'TM1_1', 'R3_0', 'TS1_o', 'T1_2', 'S4_0', 'B1_1']</t>
  </si>
  <si>
    <t>This song has a pitch range of [R1A2N3G4E5] [oc0ta1ve2s3] and is in the [[K01E12Y23]3 k4ey5], which gives it a special emotional quality. Its length is [T1M213] seconds and has a very meditative beat. The [ti0me1 s2ig3na4tu5re6] is out of the norm, [T1I2M3E4_5S6I7G8N9A0T1U2R3E4], and is performed at a moderate speed. The sound of the song is not heavily influenced by the conventions of [G1E2N3R4E5] genre. The song is divided into [[N01U12M23_34B45A56R67S78]8 b9ar0s1].</t>
  </si>
  <si>
    <t>This music's pitch range of [R1A2N3G4E5] [oc0ta1ve2s3] offers a unique and memorable listening experience, as the song plays for [T1M213] seconds and features a very powerful and driving beat. The music is further enriched by the addition of [I1N2S3T4R5U6M7E8N9T0S1], creating a dynamic and immersive sound. With a length of around [[N01U12M23_34B45A56R67S78]8 b9ar0s1], this song encompasses an impressive range of musical elements.</t>
  </si>
  <si>
    <t>['R1_0', 'R3_1', 'S4_1']</t>
  </si>
  <si>
    <t>The rhythm in this song is very dynamic and heavily influenced by the [G1E2N3R4E5] genre. However, it is important to note that this song is not meant to be danced to. Despite its strong musical elements, the intention behind the composition is not to encourage physical movement or to create a danceable beat. Instead, the focus is on showcasing the musical intricacies and unique sound of the [G1E2N3R4E5] style, allowing listeners to appreciate and enjoy the music in a different way.</t>
  </si>
  <si>
    <t>The musical piece is an impressive showcase of pitch range within [R1A2N3G4E5] [oc0ta1ve2s3]. It is played in the powerful and memorable [[K01E12Y23]3 k4ey5], with a runtime of [T1M213] seconds. The song's beat is very smooth and relaxing, and there are no [I1N2S3T4R5U6M7E8N9T0S1] heard throughout. The music follows a [T1I2M3E4_5S6I7G8N9A0T1U2R3E4] meter, moving at a fast rate and radiating [E1M2O3T4I5O6N7]. Overall, this musical piece is an outstanding composition that highlights impressive pitch range and powerful [ke0y1], while also evoking a smooth, relaxing, and fast-paced emotional experience.</t>
  </si>
  <si>
    <t>['P4_1', 'TM1_1', 'I1_1', 'EM1_1', 'B1_1']</t>
  </si>
  <si>
    <t>This musical performance employs [I1N2S3T4R5U6M7E8N9T0S1] to create a unique and memorable listening experience. The music's pitch range spans [R1A2N3G4E5] [oc0ta1ve2s3] and is imbued with [E1M2O3T4I5O6N7], evoking powerful feelings in its audience. The song's [[N01U12M23_34B45A56R67S78]8 b9ar0s1] in total and runs for [T1M213] seconds, providing ample time for the music to unfold and captivate the listener's attention.</t>
  </si>
  <si>
    <t>This music has a meter of [T1I2M3E4_5S6I7G8N9A0T1U2R3E4] and a balanced beat. Its playtime is [T1M213] seconds. The use of [I1N2S3T4R5U6M7E8N9T0S1] is vital to the music's overall sound and performance.</t>
  </si>
  <si>
    <t>This music offers a unique and memorable listening experience with its pitch range of [R1A2N3G4E5] [oc0ta1ve2s3] and captivating choice of [[K01E12Y23]3 k4ey5]. Its running time of [T1M213] seconds allows for a thorough immersion in its calm and moderate rhythm, where [I1N2S3T4R5U6M7E8N9T0S1] play an important role. Not following the usual [ti0me1 s2ig3na4tu5re6 o7f 8[T91I02M13E24_35S46I57G68N79A80T91U02R13E24]3], the song's fast [te0mp1o2] enhances its ability to radiate [E1M2O3T4I5O6N7].</t>
  </si>
  <si>
    <t>The music in this song has a limited pitch range of [R1A2N3G4E5] [oc0ta1ve2s3], which enables a greater emphasis on the nuances of tone and phrasing. The use of the [[K01E12Y23]3 k4ey5] creates a rich and dynamic sonic palette that enhances the emotional projection of the music. Despite its short playtime of [T1M213] seconds, the rhythm in this song is extremely invigorating, and the fast [te0mp1o2] adds to its energy. Interestingly, this song's composition does not involve the use of [I1N2S3T4R5U6M7E8N9T0S1]. Instead, it employs a non-ordinary [[T01I12M23E34_45S56I67G78N89A90T01U12R23E34]4 t5im6e 7si8gn9at0ur1e2] that further enriches its unique sonic character. Overall, this music projects [E1M2O3T4I5O6N7] that is sure to captivate and engage any listener.</t>
  </si>
  <si>
    <t>This [G1E2N3R4E5] song features a compact pitch range of [R1A2N3G4E5] [oc0ta1ve2s3], resulting in a focused and impactful musical performance. The beat is very soothing, and [I1N2S3T4R5U6M7E8N9T0S1] are not included in the instrumentation. Overall, the unique combination of a narrow pitch range and absence of certain instruments contributes to the distinctive sound of this song.</t>
  </si>
  <si>
    <t>This song has a length of [T1M213] seconds and you won't hear any [I1N2S3T4R5U6M7E8N9T0S1] in it.</t>
  </si>
  <si>
    <t>This music offers a diverse and dynamic listening experience, with a pitch range spanning [R1A2N3G4E5] [oc0ta1ve2s3] and a duration of [T1M213] seconds.</t>
  </si>
  <si>
    <t>The music is played at a brisk pace, which, combined with its pitch range of [R1A2N3G4E5] [oc0ta1ve2s3], offers a unique and memorable listening experience. Additionally, the use of the [[K01E12Y23]3 k4ey5] adds a unique flavor to this music, making it even more distinct and enjoyable to hear.</t>
  </si>
  <si>
    <t>The musical piece I am describing showcases a pitch range within [R1A2N3G4E5] [oc0ta1ve2s3] and makes use of the [[K01E12Y23]3 k4ey5], resulting in a unique and resonant sound. The track itself is [T1M213] seconds long and features a lively rhythm that energizes the listener. Interestingly, the song is devoid of any instruments, allowing the vocals and natural sounds to shine through. The music has a [ti0me1 s2ig3na4tu5re6 o7f 8[T91I02M13E24_35S46I57G68N79A80T91U02R13E24]3] and is played at a low [te0mp1o2], creating a peaceful and meditative atmosphere. Despite the mellow pace, the music is imbued with [E1M2O3T4I5O6N7], making it a captivating and emotionally resonant piece.</t>
  </si>
  <si>
    <t>The rhythm of this song is relaxed and moderate, but what sets it apart is the chosen [ti0me1 s2ig3na4tu5re6], which is not ordinary. The [ti0me1 s2ig3na4tu5re6] determines the number of beats in a measure and the type of note that gets the beat, and typically, most songs have a common [ti0me1 s2ig3na4tu5re6] like 4/4 or 3/4. However, in this song, the [ti0me1 s2ig3na4tu5re6] is different, which contributes to its unique and distinctive sound.</t>
  </si>
  <si>
    <t>['P4_1', 'TM1_1', 'R3_1', 'TS1_o']</t>
  </si>
  <si>
    <t>In this musical piece, the use of a specific pitch range of [R1A2N3G4E5] [oc0ta1ve2s3] creates a cohesive and unified sound, which is maintained throughout the entire [T1M213]-second runtime. The beat is notably forceful, contributing to the song's overall energy and impact. Additionally, the song features an unconventional [ti0me1 s2ig3na4tu5re6 o7f 8[T91I02M13E24_35S46I57G68N79A80T91U02R13E24]3], adding to its distinctiveness and uniqueness.</t>
  </si>
  <si>
    <t>['K1_1', 'TS1_1', 'I4_0', 'T1_0', 'B1_1']</t>
  </si>
  <si>
    <t>The [[K01E12Y23]3 k4ey5] in this music provides a powerful and memorable sound, accompanied by a fast [te0mp1o2]. The song has [T1I2M3E4_5S6I7G8N9A0T1U2R3E4] as its [ti0me1 s2ig3na4tu5re6] and features a melody track that notably excludes the sound of [I1N2S3T4R5U6M7E8N9T0]. Counting [[N01U12M23_34B45A56R67S78]8 b9ar0s1] in this song can be a helpful way to stay on beat and fully appreciate its musical composition.</t>
  </si>
  <si>
    <t>It gets your heart racing and your feet moving. The energetic [te0mp1o2] and strong rhythm make it an ideal choice for dancing or exercise. With its catchy melody and pulsating beat, the song has the ability to lift your mood and energize you, creating a truly immersive experience. Whether you're in the car, at a party, or working out, this song is sure to get you moving and grooving.</t>
  </si>
  <si>
    <t>['K1_1', 'R1_0', 'TM1_1', 'R3_2', 'S4_1']</t>
  </si>
  <si>
    <t>This music's use of the [[K01E12Y23]3 k4ey5] creates a distinct atmosphere, as the song's length spans [T1M213] seconds. Although this song is not meant to be danced to, its rhythm remains moderate and consistent throughout, showcasing its unmistakable [G1E2N3R4E5] style.</t>
  </si>
  <si>
    <t>The song, with its pitch range within [R1A2N3G4E5] [oc0ta1ve2s3], is complemented by the unique flavor that [[K01E12Y23]3 k4ey5] adds to the music. Lasting [T1M213] seconds, the song maintains a comfortably moderate rhythm while deliberately excluding [I1N2S3T4R5U6M7E8N9T0S1]. Following a [T1I2M3E4_5S6I7G8N9A0T1U2R3E4] meter, the music is played at a slow rate, conveying a [E1M2O3T4I5O6N7] feeling throughout.</t>
  </si>
  <si>
    <t>With a pitch range spanning [R1A2N3G4E5] [oc0ta1ve2s3], this music offers a diverse and dynamic listening experience. Its use of [[K01E12Y23]3 k4ey5] creates a distinct atmosphere, while its mellow rhythm and slow [te0mp1o2] contribute to its soothing nature. Lasting [T1M213] seconds, this song's composition eschews the use of [I1N2S3T4R5U6M7E8N9T0S1] and instead focuses on showcasing the prime example of [G1E2N3R4E5] style. The music's [ti0me1 s2ig3na4tu5re6 o7f 8[T91I02M13E24_35S46I57G68N79A80T91U02R13E24]3] adds further depth to its overall composition.</t>
  </si>
  <si>
    <t>['TS1_1', 'TM1_1', 'R3_1', 'I1_0']</t>
  </si>
  <si>
    <t>The music in this song follows a [T1I2M3E4_5S6I7G8N9A0T1U2R3E4] meter and has a playtime of [T1M213] seconds. The rhythm is extremely invigorating, but you won't hear any [I1N2S3T4R5U6M7E8N9T0S1].</t>
  </si>
  <si>
    <t>['K1_1', 'TS1_o', 'I1_0', 'T1_0', 'EM1_1', 'B1_1']</t>
  </si>
  <si>
    <t>This music conveys a unique and resonant sound through its use of the [[K01E12Y23]3 k4ey5]. The [ti0me1 s2ig3na4tu5re6] chosen for this song is not common, and the song's arrangement has omitted the use of [I1N2S3T4R5U6M7E8N9T0S1]. Despite this, the song has a quick beat that spans [[N01U12M23_34B45A56R67S78]8 b9ar0s1]. The music is defined by a strong sense of [E1M2O3T4I5O6N7], which permeates throughout the composition and adds to its overall impact.</t>
  </si>
  <si>
    <t>The music being described has a pitch range within [R1A2N3G4E5] [oc0ta1ve2s3] and is played in the meter of [T1I2M3E4_5S6I7G8N9A0T1U2R3E4]. Its sound is produced through the use of [I1N2S3T4R5U6M7E8N9T0S1]. The [te0mp1o2] of this music is moderate, and it is intended to convey a specific emotion to the listener.</t>
  </si>
  <si>
    <t>The musical piece is a composition that demonstrates a pitch range spanning [R1A2N3G4E5] [oc0ta1ve2s3] and consists of [[N01U12M23_34B45A56R67S78]8 b9ar0s1]. The track has a total duration of [T1M213] seconds and is brought to life through the use of various instruments, giving the music its distinctive sound.</t>
  </si>
  <si>
    <t>['K1_1', 'TM1_1', 'R3_1', 'I1_1', 'TS1_1', 'T1_0', 'S4_1', 'B1_1']</t>
  </si>
  <si>
    <t>This music's use of the [[K01E12Y23]3 k4ey5] creates a rich and dynamic sonic palette, while the song's running time of [T1M213] seconds allows for a complete and immersive listening experience. The rhythm in this electrifying composition adds an extra layer of excitement, and its sound is achieved through the skillful use of [I1N2S3T4R5U6M7E8N9T0S1]. With a [T1I2M3E4_5S6I7G8N9A0T1U2R3E4] meter, the song moves swiftly, capturing the listener's attention. Its sound is heavily influenced by the [G1E2N3R4E5] style, spanning approximately [[N01U12M23_34B45A56R67S78]8 b9ar0s1], showcasing the artist's versatility and creativity.</t>
  </si>
  <si>
    <t>The music is composed in the [[K01E12Y23]3 k4ey5] with a limited pitch range of [R1A2N3G4E5] [oc0ta1ve2s3]. This constrained range allows for a greater emphasis on the nuances of tone and phrasing. The song has a duration of [T1M213] seconds, with a beat that is neither too fast nor too slow. In total, the song comprises [[N01U12M23_34B45A56R67S78]8 b9ar0s1].</t>
  </si>
  <si>
    <t>The [[K01E12Y23]3 k4ey5] in this music provides a powerful and memorable sound that is complemented by the tranquil rhythm of the song. Interestingly, [I1N2S3T4R5U6M7E8N9T0S1] are not featured in this composition, which adds to its unique character. The music is [E1M2O3T4I5O6N7] in nature and is comprised of [[N01U12M23_34B45A56R67S78]8 b9ar0s1], making it a well-structured piece that is both emotionally stirring and musically engaging.</t>
  </si>
  <si>
    <t>This music's pitch range of [R1A2N3G4E5] [oc0ta1ve2s3] offers a unique and memorable listening experience, while the [[K01E12Y23]3 k4ey5] adds a unique flavor to this song. With a length of [T1M213] seconds, the song captivates through its pronounced rhythm, notable absence of [I1N2S3T4R5U6M7E8N9T0S1], and unconventional [ti0me1 s2ig3na4tu5re6 o7f 8[T91I02M13E24_35S46I57G68N79A80T91U02R13E24]3]. Played quickly, this music expresses [E1M2O3T4I5O6N7] in a truly distinctive manner.</t>
  </si>
  <si>
    <t>The distinctive character of this music is emphasized by the pitch range, spanning [R1A2N3G4E5] [oc0ta1ve2s3], which adds depth to its emotional expression. Additionally, the music is in [[K01E12Y23]3 k4ey5], giving it a unique emotional quality. Although the track is [T1M213] seconds long and has a high [te0mp1o2], [I1N2S3T4R5U6M7E8N9T0S1] are not included in the instrumentation. Despite its high [te0mp1o2], the music is in [T1I2M3E4_5S6I7G8N9A0T1U2R3E4] and does not have the typical characteristics of the [G1E2N3R4E5] genre. Overall, this song is a unique blend of musical elements that come together to create a distinct emotional atmosphere.</t>
  </si>
  <si>
    <t>This music offers a unique and memorable listening experience with its pitch range of [R1A2N3G4E5] [oc0ta1ve2s3] and captivating choice of [[K01E12Y23]3 k4ey5]. The song's playtime is [T1M213] seconds and has a very tranquil and peaceful rhythm. Deliberately excluding [I1N2S3T4R5U6M7E8N9T0S1], the music features a [T1I2M3E4_5S6I7G8N9A0T1U2R3E4] meter and moves at a gentle pace, all of which contribute to its ability to convey [E1M2O3T4I5O6N7]. Overall, this song provides a soothing and emotionally stirring musical experience that lingers long after the final note fades away.</t>
  </si>
  <si>
    <t>The music composition has a distinct character emphasized by its pitch range of [R1A2N3G4E5] [oc0ta1ve2s3], adding emotional depth to the piece. It is composed in the [[K01E12Y23]3 k4ey5] and has a duration of [T1M213] seconds. The rhythm is incredibly powerful, and the song intentionally omits the use of [I1N2S3T4R5U6M7E8N9T0S1]. Additionally, an unusual [ti0me1 s2ig3na4tu5re6 o7f 8[T91I02M13E24_35S46I57G68N79A80T91U02R13E24]3] is utilized, rooted in the conventions of [G1E2N3R4E5] music. The song's structure is composed of [[N01U12M23_34B45A56R67S78]8 b9ar0s1], making it a unique and noteworthy piece within the genre.</t>
  </si>
  <si>
    <t>This music offers a diverse and dynamic listening experience with a pitch range spanning [R1A2N3G4E5] [oc0ta1ve2s3]. The captivating and memorable experience is a result of its choice of [[K01E12Y23]3 k4ey5]. The song has a running time of [T1M213] seconds, a steady and moderate rhythm, and features [I1N2S3T4R5U6M7E8N9T0S1]. The music is based on a [[T01I12M23E34_45S56I67G78N89A90T01U12R23E34]4 t5im6e 7si8gn9at0ur1e2] and has a moderate [te0mp1o2]. It is a classic representation of [G1E2N3R4E5] music.</t>
  </si>
  <si>
    <t>The musical piece utilizes a specific pitch range spanning [R1A2N3G4E5] [oc0ta1ve2s3], resulting in a cohesive and unified sound that carries throughout. This is further enhanced by the use of the [[K01E12Y23]3 k4ey5], which gives the music a unique and resonant quality. The [te0mp1o2] of the song is moderate, allowing for a balanced and consistent pace. Finally, the music is brought to life through the skillful use of [I1N2S3T4R5U6M7E8N9T0S1], which add depth and texture to the overall composition.</t>
  </si>
  <si>
    <t>The music being played has a quick pace and the [[K01E12Y23]3 k4ey5] used in it creates a powerful and memorable sound. This song also has a duration of [T1M213] seconds.</t>
  </si>
  <si>
    <t>The choice of [[K01E12Y23]3 k4ey5] in this music creates a captivating and memorable experience. Interestingly, the song has intentionally avoided incorporating [I1N2S3T4R5U6M7E8N9T0S1]. Despite the absence of these instruments, the music still manages to engage the listener and make an impact. The artist's decision to take such an unconventional approach adds a unique flavor to the composition and showcases their creative talent. Overall, this music offers a refreshing perspective on the possibilities of musical expression.</t>
  </si>
  <si>
    <t>This song, rooted in the conventions of [G1E2N3R4E5] music, conveys a unique and resonant sound with its use of [[K01E12Y23]3 k4ey5]. Its pitch range is within [R1A2N3G4E5] [oc0ta1ve2s3], and it plays for [T1M213] seconds. The soothing and peaceful [te0mp1o2], along with the significant role played by [I1N2S3T4R5U6M7E8N9T0S1], creates a captivating musical experience. Set in [T1I2M3E4_5S6I7G8N9A0T1U2R3E4], the slow [te0mp1o2] of this song further enhances its enchanting allure.</t>
  </si>
  <si>
    <t>The song has a duration of [T1M213] seconds, consisting of [[N01U12M23_34B45A56R67S78]8 b9ar0s1]. It features a relaxing and tranquil rhythm, complemented by an unusual [ti0me1 s2ig3na4tu5re6 o7f 8[T91I02M13E24_35S46I57G68N79A80T91U02R13E24]3].</t>
  </si>
  <si>
    <t>The musical piece utilizes a specific pitch range of [R1A2N3G4E5] [oc0ta1ve2s3] to create a cohesive and unified sound. Additionally, the use of [[K01E12Y23]3 k4ey5] adds a unique flavor to this [T1M213]-second song, which progresses over [[N01U12M23_34B45A56R67S78]8 b9ar0s1]. The musical performance employs [I1N2S3T4R5U6M7E8N9T0S1], and the meter of the music is [T1I2M3E4_5S6I7G8N9A0T1U2R3E4], while maintaining a consistent and moderate beat with a slow [te0mp1o2]. Throughout the music, a strong sense of [E1M2O3T4I5O6N7] is projected, making for a captivating and emotive listening experience.</t>
  </si>
  <si>
    <t>The [ti0me1 s2ig3na4tu5re6] of this song deviates from the norm, creating a unique rhythm. The use of the [[K01E12Y23]3 k4ey5] provides a powerful and memorable sound that captures the listener's attention. Interestingly, [I1N2S3T4R5U6M7E8N9T0S1] are notably absent in this song, giving it a stripped-down feel that allows the melody to shine through. Overall, the combination of these musical elements creates a distinct and compelling listening experience.</t>
  </si>
  <si>
    <t>['K1_1', 'T1_1', 'TS1_1']</t>
  </si>
  <si>
    <t>The song moves gently and is based on a [[T01I12M23E34_45S56I67G78N89A90T01U12R23E34]4 t5im6e 7si8gn9at0ur1e2], while the addition of the [[K01E12Y23]3 k4ey5] creates a unique flavor in the music.</t>
  </si>
  <si>
    <t>The music's limited pitch range of [R1A2N3G4E5] [oc0ta1ve2s3] allows for a greater emphasis on the nuances of tone and phrasing, while its use of [[K01E12Y23]3 k4ey5] creates a rich and dynamic sonic palette. With a playtime of [T1M213] seconds, this song's composition does not involve the use of [I1N2S3T4R5U6M7E8N9T0S1], maintaining a moderate [te0mp1o2] throughout.</t>
  </si>
  <si>
    <t>['I4_1']</t>
  </si>
  <si>
    <t>The melody track is a [ke0y1] component of any musical composition, and its success often depends on the instrumentation used. In the case of this particular track, the use of [I1N2S3T4R5U6M7E8N9T0] plays a critical role in defining the overall sound and feel of the piece. Without this instrument, the melody would lack its signature quality and may not be as impactful or memorable. The skilled use of this instrument in the melody track is a testament to the composer's expertise and attention to detail in creating a cohesive and engaging musical work.</t>
  </si>
  <si>
    <t>The use of a specific pitch range of [R1A2N3G4E5] [oc0ta1ve2s3] creates a cohesive and unified sound throughout the musical piece composed in the [[K01E12Y23]3 k4ey5], playing for [T1M213] seconds. The rhythm of this song is moderate and consistent, devoid of [I1N2S3T4R5U6M7E8N9T0S1]. It follows a [T1I2M3E4_5S6I7G8N9A0T1U2R3E4] meter while being sluggish, defining the music with [E1M2O3T4I5O6N7].</t>
  </si>
  <si>
    <t>The song moves moderately and offers a diverse and dynamic listening experience with a pitch range spanning [R1A2N3G4E5] [oc0ta1ve2s3]. Additionally, the music is in the [[K01E12Y23]3 k4ey5], which gives it a special emotional quality.</t>
  </si>
  <si>
    <t>['K1_1', 'TM1_1', 'R3_1', 'I1_1', 'TS1_o', 'T1_2', 'S4_0', 'B1_1']</t>
  </si>
  <si>
    <t>The music in question is composed in the [[K01E12Y23]3 k4ey5] and lasts for [T1M213] seconds. It features a very upbeat [te0mp1o2] and makes vital use of [I1N2S3T4R5U6M7E8N9T0S1]. Interestingly, the song also showcases a [ti0me1 s2ig3na4tu5re6] that is not commonly found, namely [T1I2M3E4_5S6I7G8N9A0T1U2R3E4]. Despite this unique feature, the music is played at a moderate pace. It does not conform to the usual standards of the [G1E2N3R4E5] genre and consists of [[N01U12M23_34B45A56R67S78]8 b9ar0s1].</t>
  </si>
  <si>
    <t>['P4_1', 'EM1_1', 'R3_0', 'I1_0']</t>
  </si>
  <si>
    <t>The music in this song, with a compact pitch range of [R1A2N3G4E5] [oc0ta1ve2s3], creates a focused and impactful performance. It is filled with [E1M2O3T4I5O6N7] and has a very meditative beat, but notably lacks any [I1N2S3T4R5U6M7E8N9T0S1]. Overall, the combination of a narrow pitch range and the absence of instruments creates a unique and powerful listening experience that can deeply resonate with the listener's emotions.</t>
  </si>
  <si>
    <t>The pitch range of [R1A2N3G4E5] [oc0ta1ve2s3] in music is notable for adding a distinct character and emphasizing its emotional depth. By spanning a wider range of notes, this allows for greater flexibility in melody and harmony, resulting in a more dynamic and expressive sound. Additionally, the extended range provides opportunities for singers and instrumentalists to showcase their skills and add nuance to their performance, further enhancing the overall impact of the music. Therefore, the pitch range of [R1A2N3G4E5] [oc0ta1ve2s3] is a crucial element in creating music that is both powerful and evocative.</t>
  </si>
  <si>
    <t>The rhythm of this song is just right, as it's neither too fast nor too slow. It's set to a [ti0me1 s2ig3na4tu5re6 o7f 8[T91I02M13E24_35S46I57G68N79A80T91U02R13E24]3], which contributes to its well-balanced [te0mp1o2] and overall musical feel. The music is likely to be easy to dance or sing along to, thanks to the carefully chosen rhythm and [ti0me1 s2ig3na4tu5re6]. Whether you're a fan of upbeat or mellow music, this song's [te0mp1o2] strikes a pleasing balance that many listeners can appreciate.</t>
  </si>
  <si>
    <t>['K1_1', 'TM1_1', 'R3_2', 'I1_0', 'T1_1', 'S4_1', 'B1_1']</t>
  </si>
  <si>
    <t>The [G1E2N3R4E5]-style song has a powerful and memorable sound, thanks to the prominent use of the [[K01E12Y23]3 k4ey5]. It has a steady and moderate rhythm and a leisurely pace, with a total length of [T1M213] seconds. Interestingly, the song's composition does not involve the use of [I1N2S3T4R5U6M7E8N9T0S1]. Throughout the piece, listeners will encounter [[N01U12M23_34B45A56R67S78]8 b9ar0s1] that help to structure the music and contribute to its overall impact.</t>
  </si>
  <si>
    <t>The pitch range of [R1A2N3G4E5] [oc0ta1ve2s3] adds a distinctive character to the music, emphasizing its emotional depth, while its use of [[K01E12Y23]3 k4ey5] conveys a unique and resonant sound. This song has a runtime of [T1M213] seconds and features a very upbeat [te0mp1o2]. The musical performance employs [I1N2S3T4R5U6M7E8N9T0S1] and follows a [ti0me1 s2ig3na4tu5re6 o7f 8[T91I02M13E24_35S46I57G68N79A80T91U02R13E24]3]. With a moderate [te0mp1o2], this music is not firmly rooted in the traditions of the [G1E2N3R4E5] genre.</t>
  </si>
  <si>
    <t>['P4_1', 'K1_1', 'TM1_1', 'R3_0', 'I1_0', 'TS1_o', 'R1_0', 'T1_1', 'S4_1']</t>
  </si>
  <si>
    <t>The musical piece employs a specific pitch range of [R1A2N3G4E5] [oc0ta1ve2s3], resulting in a cohesive and unified sound. Its use of [[K01E12Y23]3 k4ey5] gives the music a unique and resonant quality. This [T1M213]-second-long song features a tranquil and peaceful rhythm and does not include any [I1N2S3T4R5U6M7E8N9T0S1]. Moreover, it does not conform to a common [ti0me1 s2ig3na4tu5re6], as it follows [T1I2M3E4_5S6I7G8N9A0T1U2R3E4]. Its slow-paced [te0mp1o2] makes it unsuitable for dancing. This song falls into the category of [G1E2N3R4E5] music.</t>
  </si>
  <si>
    <t>['T1_2', 'EM1_1', 'R3_1', 'I1_1']</t>
  </si>
  <si>
    <t>This song is played at a medium [te0mp1o2] and is characterized by a particular emotion. Additionally, it has an exceptionally energetic beat and should feature certain instruments in the music.</t>
  </si>
  <si>
    <t>This music conveys a unique and resonant sound with its use of the [[K01E12Y23]3 k4ey5] and a pitch range within [R1A2N3G4E5] [oc0ta1ve2s3]. The song has a playtime of [T1M213] seconds and features a highly vigorous rhythm. The use of [I1N2S3T4R5U6M7E8N9T0S1] is vital to the music, while the [ti0me1 s2ig3na4tu5re6] is not conventional, being [T1I2M3E4_5S6I7G8N9A0T1U2R3E4]. Played at a moderate [te0mp1o2], this music does not fall squarely within the conventions of the [G1E2N3R4E5] sound.</t>
  </si>
  <si>
    <t>The [ti0me1 s2ig3na4tu5re6] chosen for this song is not common, and there are [[N01U12M23_34B45A56R67S78]8 b9ar0s1] throughout the song. The length of this song is [T1M213] seconds, and it does not feature [I1N2S3T4R5U6M7E8N9T0S1].</t>
  </si>
  <si>
    <t>['I4_1', 'P4_1', 'T1_1', 'TM1_1']</t>
  </si>
  <si>
    <t>In the melody track, [I1N2S3T4R5U6M7E8N9T0] takes center stage, with a specific pitch range of [R1A2N3G4E5] [oc0ta1ve2s3] creating a cohesive and unified sound throughout the slow-paced musical piece. This track has a length of [T1M213] seconds.</t>
  </si>
  <si>
    <t>['P4_1', 'T1_1', 'R3_2', 'I1_0']</t>
  </si>
  <si>
    <t>This slow-paced song offers a diverse and dynamic listening experience with a pitch range spanning [R1A2N3G4E5] [oc0ta1ve2s3] and a moderate, enjoyable [te0mp1o2]. Interestingly, you won't find any [I1N2S3T4R5U6M7E8N9T0S1] in this composition, making for a unique and perhaps even more immersive auditory experience.</t>
  </si>
  <si>
    <t>The [T1M213]-second song with a compact pitch range of [R1A2N3G4E5] [oc0ta1ve2s3] creates a focused and impactful musical performance that is played at a fast [te0mp1o2] in the [[K01E12Y23]3 k4ey5], providing a powerful and memorable sound. The music, expressed with [E1M2O3T4I5O6N7], consists of [[N01U12M23_34B45A56R67S78]8 b9ar0s1] that captivate the listener's attention from start to finish.</t>
  </si>
  <si>
    <t>The music's use of the [[K01E12Y23]3 k4ey5] creates a rich and dynamic sonic palette, while its unconventional [[T01I12M23E34_45S56I67G78N89A90T01U12R23E34]4 t5im6e 7si8gn9at0ur1e2] adds an extraordinary touch. The arrangement intentionally excludes the use of [I1N2S3T4R5U6M7E8N9T0S1], contributing to the unique and distinct nature of the music. With its [E1M2O3T4I5O6N7] quality, the music spans across [[N01U12M23_34B45A56R67S78]8 b9ar0s1], captivating listeners with its expressive range.</t>
  </si>
  <si>
    <t>['P4_1', 'K1_1', 'TM1_1', 'TS1_1', 'I1_0', 'T1_2']</t>
  </si>
  <si>
    <t>This music offers a unique and memorable listening experience with its pitch range of [R1A2N3G4E5] [oc0ta1ve2s3]. The [[K01E12Y23]3 k4ey5] provides a powerful and memorable sound, while the length of the track spans [T1M213] seconds. It follows a [T1I2M3E4_5S6I7G8N9A0T1U2R3E4] meter and its arrangement intentionally omits the use of [I1N2S3T4R5U6M7E8N9T0S1]. The song maintains a moderate rhythm throughout.</t>
  </si>
  <si>
    <t>The compact pitch range of [R1A2N3G4E5] [oc0ta1ve2s3] results in a focused and impactful musical performance, while the music's use of [[K01E12Y23]3 k4ey5] creates a rich and dynamic sonic palette. With a duration of [T1M213] seconds, this song captivates listeners with its invigorating rhythm. The musical performance employs [I1N2S3T4R5U6M7E8N9T0S1] and features a [T1I2M3E4_5S6I7G8N9A0T1U2R3E4] meter, all played at a leisurely pace. Not representative of the usual [G1E2N3R4E5] sound, this music stands out in its uniqueness.</t>
  </si>
  <si>
    <t>The music of this song features a [T1I2M3E4_5S6I7G8N9A0T1U2R3E4] meter and has a [te0mp1o2] in the middle range. Interestingly, you won't hear any [I1N2S3T4R5U6M7E8N9T0S1] in the song, giving it a unique and perhaps unexpected sound.</t>
  </si>
  <si>
    <t>['T1_1', 'I1_0']</t>
  </si>
  <si>
    <t>This song has a low-[te0mp1o2] and does not include [I1N2S3T4R5U6M7E8N9T0S1] in its instrumentation.</t>
  </si>
  <si>
    <t>['P4_1', 'T1_0', 'S4_1']</t>
  </si>
  <si>
    <t>The music's limited pitch range of [R1A2N3G4E5] [oc0ta1ve2s3] is representative of the typical [G1E2N3R4E5] sound and allows for a greater emphasis on the nuances of tone and phrasing. Additionally, the song moves at a rapid rate, further contributing to the distinct style of the music.</t>
  </si>
  <si>
    <t>['P4_1', 'R1_1', 'R3_0', 'TS1_1', 'T1_1', 'S4_1', 'B1_1']</t>
  </si>
  <si>
    <t>The musical piece showcases a pitch range within [R1A2N3G4E5] [oc0ta1ve2s3] and is sure to get people up and dancing with its very soft and smooth rhythm. The [ti0me1 s2ig3na4tu5re6] of the music is [T1I2M3E4_5S6I7G8N9A0T1U2R3E4], and it is played at a leisurely pace, rooted in the conventions of [G1E2N3R4E5] music. This song consists of roughly [[N01U12M23_34B45A56R67S78]8 b9ar0s1].</t>
  </si>
  <si>
    <t>The pitch range of [R1A2N3G4E5] [oc0ta1ve2s3] adds a distinctive character to the music, emphasizing its emotional depth, while its use of [[K01E12Y23]3 k4ey5] conveys a unique and resonant sound. This [T1M213]-second song features a harmonious rhythm, excluding [I1N2S3T4R5U6M7E8N9T0S1], and showcases an unconventional [ti0me1 s2ig3na4tu5re6 o7f 8[T91I02M13E24_35S46I57G68N79A80T91U02R13E24]3]. With its fast-paced [te0mp1o2] and style that defies the typical characteristics of [G1E2N3R4E5] genre, this song offers a captivating musical experience.</t>
  </si>
  <si>
    <t>This track is a musical composition that conveys [E1M2O3T4I5O6N7]. It spans [[N01U12M23_34B45A56R67S78]8 b9ar0s1] and lasts for [T1M213] seconds. Interestingly, this song was composed without the use of [I1N2S3T4R5U6M7E8N9T0S1]. The music stands on its own, expressing its intended emotion without any instrumental accompaniment. Whether through melody, harmony, or rhythm, this piece showcases the power of music to elicit emotions and connect with its listeners.</t>
  </si>
  <si>
    <t>['P4_1', 'K1_1', 'TS1_o', 'I1_0', 'S4_1']</t>
  </si>
  <si>
    <t>The pitch range of [R1A2N3G4E5] [oc0ta1ve2s3] adds a distinctive character to the music, emphasizing its emotional depth, while the use of [[K01E12Y23]3 k4ey5] creates a rich and dynamic sonic palette. This song also employs an uncommon [T1I2M3E4_5S6I7G8N9A0T1U2R3E4], contributing to its unique rhythmic structure. Surprisingly, you won't hear any [I1N2S3T4R5U6M7E8N9T0S1] in this composition, as its sound is steeped in the conventions of [G1E2N3R4E5] style.</t>
  </si>
  <si>
    <t>['P4_1', 'K1_1', 'R3_0', 'TS1_1', 'B1_1']</t>
  </si>
  <si>
    <t>The music's limited pitch range of [R1A2N3G4E5] [oc0ta1ve2s3] allows for a greater emphasis on the nuances of tone and phrasing, while the [[K01E12Y23]3 k4ey5] adds a unique flavor to this music. The gentle and calming beat complements the overall atmosphere of the song, which is further enhanced by the [[T01I12M23E34_45S56I67G78N89A90T01U12R23E34]4 t5im6e 7si8gn9at0ur1e2]. With a length of around [[N01U12M23_34B45A56R67S78]8 b9ar0s1], this composition showcases its distinctive qualities in a precise and measured manner.</t>
  </si>
  <si>
    <t>This music offers a diverse and dynamic listening experience with a pitch range spanning [R1A2N3G4E5] [oc0ta1ve2s3]. The song comprises [[N01U12M23_34B45A56R67S78]8 b9ar0s1] and has a length of [T1M213] seconds. Additionally, it has opted not to incorporate [I1N2S3T4R5U6M7E8N9T0S1].</t>
  </si>
  <si>
    <t>The compact pitch range of [R1A2N3G4E5] [oc0ta1ve2s3] results in a focused and impactful musical performance, while the [[K01E12Y23]3 k4ey5] adds a unique flavor to this music. The song, [T1M213] seconds in length, carries a heavy beat and utilizes [I1N2S3T4R5U6M7E8N9T0S1] in the musical performance. With a [T1I2M3E4_5S6I7G8N9A0T1U2R3E4] meter, the music maintains a relaxed [te0mp1o2] and evokes a [E1M2O3T4I5O6N7] feeling.</t>
  </si>
  <si>
    <t>The musical composition is a beautiful combination of various elements. The music is imbued with [E1M2O3T4I5O6N7], which adds depth and feeling to the piece. The song structure is made up of [[N01U12M23_34B45A56R67S78]8 b9ar0s1], giving it a rhythmic flow and structure. The [I1N2S3T4R5U6M7E8N9T0S1] used in the composition add to the overall musical experience, creating a beautiful harmony of sound and emotion. Together, these elements create a captivating and memorable piece of music.</t>
  </si>
  <si>
    <t>This music has a fast [te0mp1o2] and uses the [[K01E12Y23]3 k4ey5] to convey a unique and resonant sound. The track is [T1M213] seconds long.</t>
  </si>
  <si>
    <t>['K1_1', 'B1_1', 'R1_0', 'S4_0']</t>
  </si>
  <si>
    <t>The use of the [[K01E12Y23]3 k4ey5] in this song creates a distinct atmosphere, despite the fact that the rhythm is too slow for dancing. The song is not rooted in the traditions of the classic [G1E2N3R4E5] style, and it consists of roughly [[N01U12M23_34B45A56R67S78]8 b9ar0s1].</t>
  </si>
  <si>
    <t>['P4_1', 'K1_1', 'I1_0', 'T1_0', 'S4_1']</t>
  </si>
  <si>
    <t>The pitch range of [R1A2N3G4E5] [oc0ta1ve2s3] adds a distinctive character to the music, emphasizing its emotional depth, while its use of [[K01E12Y23]3 k4ey5] creates a rich and dynamic sonic palette. Opting not to incorporate [I1N2S3T4R5U6M7E8N9T0S1], this song is performed at a rapid pace, showcasing a classic representation of [G1E2N3R4E5] music.</t>
  </si>
  <si>
    <t>In this song, there are approximately [[N01U12M23_34B45A56R67S78]8 b9ar0s1].</t>
  </si>
  <si>
    <t>The musical piece is a unique composition that showcases a pitch range within [R1A2N3G4E5] [oc0ta1ve2s3]. The use of the [[K01E12Y23]3 k4ey5] adds a distinctive flavor to the music. It plays for [T1M213] seconds, and its rhythm is neither too fast nor too slow. Interestingly, [I1N2S3T4R5U6M7E8N9T0S1] are notably absent from this song. Furthermore, the [ti0me1 s2ig3na4tu5re6] of this unconventional piece is [T1I2M3E4_5S6I7G8N9A0T1U2R3E4]. The music is played slowly, allowing for a deeply emotional experience. In fact, the music is characterized by [E1M2O3T4I5O6N7], making it a truly remarkable piece.</t>
  </si>
  <si>
    <t>The [te0mp1o2] in this song is very laid-back, and the [ke0y1] gives the music a special emotional quality. The combination of the two elements creates a unique atmosphere that can evoke a range of emotions in the listener. The relaxed pace of the music can help to create a sense of calm or introspection, while the choice of [ke0y1] can enhance feelings of joy, sadness, or longing. Overall, the interplay between the [te0mp1o2] and [ke0y1] in this song contributes to its overall impact and emotional resonance.</t>
  </si>
  <si>
    <t>This music is characterized by a limited pitch range of [R1A2N3G4E5] [oc0ta1ve2s3], which allows for a greater emphasis on the nuances of tone and phrasing. Its use of [[K01E12Y23]3 k4ey5] creates a rich and dynamic sonic palette, enhanced by the addition of [I1N2S3T4R5U6M7E8N9T0S1]. The music is in [T1I2M3E4_5S6I7G8N9A0T1U2R3E4], with a medium [te0mp1o2] and a beat that's neither too fast nor too slow. Its [T1M213]-second duration provides enough time for the listener to fully immerse themselves in the emotions conveyed, which are [E1M2O3T4I5O6N7] in nature. Overall, the musical composition is a well-crafted work of art that showcases the beauty and power of music.</t>
  </si>
  <si>
    <t>With a pitch range spanning [R1A2N3G4E5] [oc0ta1ve2s3], this [G1E2N3R4E5] song offers a diverse and dynamic listening experience that embodies the essence of the genre. Its [[K01E12Y23]3 k4ey5] gives the music a special emotional quality that is enhanced by the energetic beat and moderate [te0mp1o2]. Notably absent are [I1N2S3T4R5U6M7E8N9T0S1], which creates a unique sonic landscape. Additionally, the song's [ti0me1 s2ig3na4tu5re6] deviates from the norm, marked by [T1I2M3E4_5S6I7G8N9A0T1U2R3E4]. At [T1M213] seconds in length, this song is a standout example of the genre.</t>
  </si>
  <si>
    <t>The music is a prime example of [G1E2N3R4E5] style, and this song's [ti0me1 s2ig3na4tu5re6] is not commonly used. This unique [ti0me1 s2ig3na4tu5re6] adds a distinct flavor to the music, setting it apart from other songs in the same genre. Despite its unconventional [ti0me1 s2ig3na4tu5re6], the song remains a popular choice among fans of the [G1E2N3R4E5] style, showcasing the versatility and creativity of the musicians who created it.</t>
  </si>
  <si>
    <t>['P4_1', 'T1_2', 'TM1_1', 'R3_2']</t>
  </si>
  <si>
    <t>The pitch range of [R1A2N3G4E5] [oc0ta1ve2s3] in this music adds a distinctive character that emphasizes its emotional depth. Played at a medium [te0mp1o2], this song has a running time of [T1M213] seconds and a steady and moderate rhythm, further contributing to its unique sound.</t>
  </si>
  <si>
    <t>This music is not a typical representation of the classic [G1E2N3R4E5] sound, as its pitch range is within [R1A2N3G4E5] [oc0ta1ve2s3] and the song is devoid of [I1N2S3T4R5U6M7E8N9T0S1]. Despite not adhering to the traditional conventions of the genre, this unique composition stands out with its unconventional approach and absence of familiar instrumentation.</t>
  </si>
  <si>
    <t>The [[K01E12Y23]3 k4ey5] is a vital component in conveying the unique and resonant sound of this music. By utilizing this specific [ke0y1], the music is able to achieve a distinct tone and atmosphere that sets it apart from other compositions. The use of the [[K01E12Y23]3 k4ey5] allows for a range of emotions and expressions to be conveyed through the music, creating a powerful and memorable listening experience for the audience. Overall, the incorporation of the [[K01E12Y23]3 k4ey5] is an essential element in shaping the identity and impact of this musical piece.</t>
  </si>
  <si>
    <t>In music, the choice of [ke0y1] can have a significant impact on the overall mood and atmosphere. When a piece of music is composed in a particular [ke0y1], it can create a distinct feeling that is unique to that [ke0y1]. For example, the use of the [[K01E12Y23]3 k4ey5] in a composition can create a particular atmosphere that is different from other [ke0y1]s. This is because each [ke0y1] has its own unique set of harmonies, chords, and melodic patterns that contribute to its overall character. Therefore, the use of the [[K01E12Y23]3 k4ey5] in this music creates a specific atmosphere that is essential to its overall composition.</t>
  </si>
  <si>
    <t>The pitch range of [R1A2N3G4E5] [oc0ta1ve2s3] adds a distinctive character to the music, emphasizing its emotional depth, while the use of [[K01E12Y23]3 k4ey5] conveys a unique and resonant sound. This track is [T1M213] seconds long with a soothing beat, excluding [I1N2S3T4R5U6M7E8N9T0S1]. The music is in [T1I2M3E4_5S6I7G8N9A0T1U2R3E4] and has a moderate [te0mp1o2]. Falling into the category of [G1E2N3R4E5] music, the song comprises [[N01U12M23_34B45A56R67S78]8 b9ar0s1].</t>
  </si>
  <si>
    <t>The song's rhythm moves at a very fast pace, with a quick [te0mp1o2] that energizes the music and keeps it moving forward. Despite the rapid pace, the song's melody and harmony remain coherent and structured, creating a sense of urgency and excitement that captures the listener's attention. The [te0mp1o2] contributes to the song's overall mood and energy, and is a [ke0y1] element in the composition of the music. Overall, the rapid [te0mp1o2] of this song adds a dynamic quality that enhances the overall musical experience.</t>
  </si>
  <si>
    <t>The utilization of instruments in the musical performance is enhanced by the addition of the [ke0y1], which adds a unique flavor to the music.</t>
  </si>
  <si>
    <t>The musical piece utilizes a specific pitch range spanning [R1A2N3G4E5] [oc0ta1ve2s3] to create a cohesive and unified sound, complemented by the distinct atmosphere created through the use of [[K01E12Y23]3 k4ey5]. With a duration of [T1M213] seconds, the track's electrifying rhythm further adds to its overall impact. Notably, the song deliberately omits the incorporation of [I1N2S3T4R5U6M7E8N9T0S1]. Set to a [[T01I12M23E34_45S56I67G78N89A90T01U12R23E34]4 t5im6e 7si8gn9at0ur1e2] and a moderate [te0mp1o2], the music evokes the classic sound of [G1E2N3R4E5], spanning [[N01U12M23_34B45A56R67S78]8 b9ar0s1] in total.</t>
  </si>
  <si>
    <t>The [ke0y1] of this [T1M213]-second-long song gives it a special emotional quality.</t>
  </si>
  <si>
    <t>The musical piece employs a specific pitch range of [R1A2N3G4E5] [oc0ta1ve2s3] to create a cohesive and unified sound that is complemented by the unique flavor brought by the [[K01E12Y23]3 k4ey5]. The rhythm is incredibly stimulating, and the use of [I1N2S3T4R5U6M7E8N9T0S1] adds to the musical composition, which is played at a high [te0mp1o2]. Furthermore, the song employs an uncommon [ti0me1 s2ig3na4tu5re6 o7f 8[T91I02M13E24_35S46I57G68N79A80T91U02R13E24]3], and despite not being a true representation of the typical [G1E2N3R4E5] genre, it runs for [T1M213] seconds, leaving a lasting impression on the listener.</t>
  </si>
  <si>
    <t>The compact pitch range of [R1A2N3G4E5] [oc0ta1ve2s3] results in a focused and impactful musical performance, complemented by its use of [[K01E12Y23]3 k4ey5], conveying a unique and resonant sound. With a duration of [T1M213] seconds, the comfortably moderate rhythm of this song is enhanced by the addition of [I1N2S3T4R5U6M7E8N9T0S1] to the musical composition. Although its [ti0me1 s2ig3na4tu5re6] is not standard, [T1I2M3E4_5S6I7G8N9A0T1U2R3E4], the music maintains a moderate [te0mp1o2] and radiates [E1M2O3T4I5O6N7] throughout its [[N01U12M23_34B45A56R67S78]8 b9ar0s1].</t>
  </si>
  <si>
    <t>['P4_1', 'K1_1', 'TM1_1', 'R3_0', 'I1_0', 'T1_1', 'S4_1', 'S2_1']</t>
  </si>
  <si>
    <t>This music's pitch range is within [R1A2N3G4E5] [oc0ta1ve2s3], and its use of the [[K01E12Y23]3 k4ey5] creates a distinct atmosphere. The song plays for [T1M213] seconds, and its rhythm is very easy on the ears. Deliberately excluding [I1N2S3T4R5U6M7E8N9T0S1], this slow-paced song's sound is heavily influenced by the [G1E2N3R4E5] genre, paying homage to [A1R2T3I4S5T6].</t>
  </si>
  <si>
    <t>With a pitch range spanning [R1A2N3G4E5] [oc0ta1ve2s3], this music offers a diverse and dynamic listening experience, complemented by its use of [[K01E12Y23]3 k4ey5], which creates a rich and dynamic sonic palette. This song, with a length of [T1M213] seconds, showcases a harmonious rhythm and deliberately excludes [I1N2S3T4R5U6M7E8N9T0S1]. The music utilizes a [[T01I12M23E34_45S56I67G78N89A90T01U12R23E34]4 t5im6e 7si8gn9at0ur1e2] and maintains a fast pace, embodying the true essence of the [G1E2N3R4E5] genre.</t>
  </si>
  <si>
    <t>The musical piece showcases a pitch range within [R1A2N3G4E5] [oc0ta1ve2s3] and uses the [[K01E12Y23]3 k4ey5] to create a rich and dynamic sonic palette. It has a playtime of [T1M213] seconds and features a very meditative beat. The performance employs [I1N2S3T4R5U6M7E8N9T0S1] and does not conform to a common [ti0me1 s2ig3na4tu5re6], instead opting for [T1I2M3E4_5S6I7G8N9A0T1U2R3E4]. Despite being sluggish, the song's style breaks away from the typical characteristics of the [G1E2N3R4E5] genre.</t>
  </si>
  <si>
    <t>['P4_1', 'TM1_1', 'R3_2', 'TS1_1', 'EM1_1']</t>
  </si>
  <si>
    <t>The musical piece is a [E1M2O3T4I5O6N7]-imbued composition that showcases a pitch range within [R1A2N3G4E5] [oc0ta1ve2s3] and has a comfortably moderate rhythm. The track is [T1M213] seconds in length and features a meter of [T1I2M3E4_5S6I7G8N9A0T1U2R3E4].</t>
  </si>
  <si>
    <t>['EM1_1', 'R3_2', 'I1_1']</t>
  </si>
  <si>
    <t>The music is characterized by a particular emotion and is accompanied by instruments that play an important role in its overall sound. Additionally, the rhythm of the song is not too fast or too slow, adding to the mood and tone of the piece.</t>
  </si>
  <si>
    <t>['I4_1', 'B1_1']</t>
  </si>
  <si>
    <t>In this track, [I1N2S3T4R5U6M7E8N9T0] is the main instrument used to create the melody. The song comprises [[N01U12M23_34B45A56R67S78]8 b9ar0s1].</t>
  </si>
  <si>
    <t>['P4_1', 'TM1_1', 'R3_2', 'I1_1', 'T1_2', 'EM1_1']</t>
  </si>
  <si>
    <t>The use of a specific pitch range of [R1A2N3G4E5] [oc0ta1ve2s3] creates a cohesive and unified sound throughout the musical piece, which runs for [T1M213] seconds. The [te0mp1o2] of this song is just right, with [I1N2S3T4R5U6M7E8N9T0S1] included in the music, and it has a moderate [te0mp1o2]. The music effectively conveys [E1M2O3T4I5O6N7].</t>
  </si>
  <si>
    <t>The song has an unconventional [ti0me1 s2ig3na4tu5re6] that gives it a unique rhythmic structure. Additionally, the music is played in the [[K01E12Y23]3 k4ey5], which adds a special emotional quality to the piece. The overall emotional nature of the music is [E1M2O3T4I5O6N7], and the use of [I1N2S3T4R5U6M7E8N9T0S1] is vital to its composition. Together, the unconventional [ti0me1 s2ig3na4tu5re6], emotional [ke0y1], and careful instrumentation create a distinctive musical experience.</t>
  </si>
  <si>
    <t>['P4_1', 'K1_1', 'R3_0', 'TS1_1', 'I1_1', 'EM1_1', 'B1_1']</t>
  </si>
  <si>
    <t>This music's use of [[K01E12Y23]3 k4ey5] creates a rich and dynamic sonic palette with a pitch range within [R1A2N3G4E5] [oc0ta1ve2s3]. The rhythm in this song is very relaxing and tranquil, and it has a [ti0me1 s2ig3na4tu5re6 o7f 8[T91I02M13E24_35S46I57G68N79A80T91U02R13E24]3]. [I1N2S3T4R5U6M7E8N9T0S1] play an important role in the music, contributing to its overall sound. The music conveys [E1M2O3T4I5O6N7] and spans approximately [[N01U12M23_34B45A56R67S78]8 b9ar0s1].</t>
  </si>
  <si>
    <t>The choice of [[K01E12Y23]3 k4ey5] in this music creates a captivating and memorable experience. Additionally, the song has a runtime of [T1M213] seconds.</t>
  </si>
  <si>
    <t>The [ti0me1 s2ig3na4tu5re6] used in this song is unusual, but it's a quintessential example of the [G1E2N3R4E5] sound. The music is enriched by [I1N2S3T4R5U6M7E8N9T0S1], and this combination creates a unique and compelling listening experience. Despite the unconventional [ti0me1 s2ig3na4tu5re6], the song's overall sound and instrumentation make it an excellent representation of the genre. Whether you're a fan of [G1E2N3R4E5] or just appreciate intricate musical arrangements, this song is sure to captivate your attention.</t>
  </si>
  <si>
    <t>The beat in this song is very calming and soothing, and the [ke0y1] adds a unique flavor to the music. Together, they create a mesmerizing combination that can transport the listener to a different world. The use of a particular [ke0y1] in music can significantly impact the overall mood and emotion conveyed by the piece. In this case, the chosen [ke0y1] enhances the calming effect of the beat and makes the music even more relaxing. Overall, the combination of a soothing beat and a unique [ke0y1] makes this song an enjoyable and immersive listening experience.</t>
  </si>
  <si>
    <t>['P4_1', 'K1_1', 'R3_2', 'TS1_1', 'T1_0', 'EM1_1']</t>
  </si>
  <si>
    <t>The musical piece is a fast-paced composition that showcases a pitch range within [R1A2N3G4E5] [oc0ta1ve2s3]. Its use of the [[K01E12Y23]3 k4ey5] creates a distinct atmosphere that is supported by a consistent and moderate beat. The music's [ti0me1 s2ig3na4tu5re6] is [T1I2M3E4_5S6I7G8N9A0T1U2R3E4], which adds to the song's overall feeling. The music has a [E1M2O3T4I5O6N7] emotion that is maintained throughout the piece, making it a powerful and evocative work of art.</t>
  </si>
  <si>
    <t>['TM1_1', 'R3_2', 'TS1_o', 'I1_1', 'T1_0', 'EM1_1']</t>
  </si>
  <si>
    <t>The song lasts [T1M213] seconds and has a calm and moderate rhythm, but the [ti0me1 s2ig3na4tu5re6] used is not ordinary. [I1N2S3T4R5U6M7E8N9T0S1] should be included in the music, which is also speedy and [E1M2O3T4I5O6N7] in nature.</t>
  </si>
  <si>
    <t>The musical piece showcases a pitch range within [R1A2N3G4E5] [oc0ta1ve2s3] and the [[K01E12Y23]3 k4ey5] gives this music a special emotional quality. With a duration of [T1M213] seconds, the song's rhythm is very gentle and relaxing. [I1N2S3T4R5U6M7E8N9T0S1] are utilized in the musical performance, while [T1I2M3E4_5S6I7G8N9A0T1U2R3E4] sets the [ti0me1 s2ig3na4tu5re6] of the music. The song's [te0mp1o2] is moderate, and it deviates from the usual standards of the [G1E2N3R4E5] genre.</t>
  </si>
  <si>
    <t>Despite the high vigor in the rhythm of this song, there are no instruments featured in it.</t>
  </si>
  <si>
    <t>The pitch range of [R1A2N3G4E5] [oc0ta1ve2s3] adds a distinctive character to the music, emphasizing its emotional depth, while its use of [[K01E12Y23]3 k4ey5] creates a rich and dynamic sonic palette. The length of this song is [T1M213] seconds, and its rhythm is very gentle and relaxing. [I1N2S3T4R5U6M7E8N9T0S1] are utilized in the musical performance, complemented by a non-typical [[T01I12M23E34_45S56I67G78N89A90T01U12R23E34]4 t5im6e 7si8gn9at0ur1e2]. Played at a leisurely pace, this music is a perfect example of the [G1E2N3R4E5] sound.</t>
  </si>
  <si>
    <t>This music's pitch range of [R1A2N3G4E5] [oc0ta1ve2s3] offers a unique and memorable listening experience as the song plays for [T1M213] seconds without any [I1N2S3T4R5U6M7E8N9T0S1]. It is performed at a moderate speed, delivering a [E1M2O3T4I5O6N7] feeling throughout the music.</t>
  </si>
  <si>
    <t>The music conveyed by [I1N2S3T4R5U6M7E8N9T0S1] is given a unique and resonant sound through the use of [[K01E12Y23]3 k4ey5].</t>
  </si>
  <si>
    <t>This music is a prime representation of the [G1E2N3R4E5] style, composed in the [[K01E12Y23]3 k4ey5], and runs for [T1M213] seconds.</t>
  </si>
  <si>
    <t>The music in question has a limited pitch range of [R1A2N3G4E5] [oc0ta1ve2s3], which enables a greater emphasis on the nuances of tone and phrasing. It is characterized by its distinctive emotional quality, which is best described as [E1M2O3T4I5O6N7]. The song itself has a duration of [T1M213] seconds, during which listeners can fully appreciate the unique characteristics of this particular musical style. Whether you're a fan of [E1M2O3T4I5O6N7]-laden music or simply appreciate the technical artistry that goes into crafting music with a limited pitch range, this composition is sure to captivate and inspire.</t>
  </si>
  <si>
    <t>The choice of [[K01E12Y23]3 k4ey5] in this [T1M213]-second-long song results in a captivating and memorable musical experience. The performance employs [I1N2S3T4R5U6M7E8N9T0S1] and features a moderate [te0mp1o2], with [[N01U12M23_34B45A56R67S78]8 b9ar0s1] comprising the song. Overall, the combination of these elements creates a unique and engaging piece of music that is sure to leave a lasting impression on the listener.</t>
  </si>
  <si>
    <t>This track is [T1M213] seconds long and its meter is [T1I2M3E4_5S6I7G8N9A0T1U2R3E4]. The meter of a piece of music refers to the underlying rhythmic pattern that organizes the music into regular units of time. In other words, it is the number and duration of beats in each bar of music. Knowing the meter of a piece of music is important for understanding its structure and for being able to play or perform the music accurately. Together with the length of the track, the meter of this music provides important information for anyone who wants to listen to or play this piece of music.</t>
  </si>
  <si>
    <t>['K1_1', 'B1_1', 'R3_0', 'TS1_o']</t>
  </si>
  <si>
    <t>The [ke0y1] used in this music adds a unique flavor to it, complementing its relaxing [te0mp1o2]. The song comprises a total of [[N01U12M23_34B45A56R67S78]8 b9ar0s1], and its [ti0me1 s2ig3na4tu5re6] is unconventional, which adds to its distinctive character.</t>
  </si>
  <si>
    <t>['K1_1', 'TM1_1', 'R3_1', 'TS1_o', 'T1_0', 'S4_0']</t>
  </si>
  <si>
    <t>The [ke0y1] of this music gives it a special emotional quality, while its playtime lasts for [T1M213] seconds. The rhythm in this song is incredibly stimulating, yet it does not conform to a common [ti0me1 s2ig3na4tu5re6]. The music is high-speed and the song is not easily recognizable as belonging to any specific genre.</t>
  </si>
  <si>
    <t>['I4_0', 'B1_1']</t>
  </si>
  <si>
    <t>The melody track in this song does not primarily feature the sound of [I1N2S3T4R5U6M7E8N9T0]. However, there are approximately [[N01U12M23_34B45A56R67S78]8 b9ar0s1] in the song, which contribute to its overall structure and rhythm.</t>
  </si>
  <si>
    <t>The music's pitch range is limited to [R1A2N3G4E5] [oc0ta1ve2s3], which creates a unique opportunity to emphasize the subtleties of tone and phrasing. With fewer notes available to play, musicians must focus on the precision and expression of each individual note, making every subtle variation in tone and phrasing all the more noticeable and impactful. This limitation can lead to a heightened sense of musical intimacy and emotional depth in the performance, as the audience is drawn in by the intricate nuances of the music.</t>
  </si>
  <si>
    <t>['P4_1', 'K1_1', 'TS1_1', 'I1_0', 'EM1_1']</t>
  </si>
  <si>
    <t>The music with a compact pitch range of [R1A2N3G4E5] [oc0ta1ve2s3] produces a focused and impactful performance that is further enhanced by the emotional quality of the [[K01E12Y23]3 k4ey5]. This piece, played in [T1I2M3E4_5S6I7G8N9A0T1U2R3E4] time, deliberately omits [I1N2S3T4R5U6M7E8N9T0S1] to convey a distinct musical expression of [E1M2O3T4I5O6N7].</t>
  </si>
  <si>
    <t>This music offers a unique and memorable listening experience with its pitch range of [R1A2N3G4E5] [oc0ta1ve2s3]. The [[K01E12Y23]3 k4ey5] adds a powerful and memorable sound to the composition. The song is [T1M213] seconds long and features an electrifying rhythm. It does not involve the use of [I1N2S3T4R5U6M7E8N9T0S1] in its composition. With a [ti0me1 s2ig3na4tu5re6 o7f 8[T91I02M13E24_35S46I57G68N79A80T91U02R13E24]3] and played at a medium pace, the music evokes a [E1M2O3T4I5O6N7] feeling.</t>
  </si>
  <si>
    <t>The compact pitch range of [R1A2N3G4E5] [oc0ta1ve2s3] results in a focused and impactful musical performance, while the [[K01E12Y23]3 k4ey5] adds a unique flavor to this song, which lasts [T1M213] seconds. The lulling beat accompanies the absence of [I1N2S3T4R5U6M7E8N9T0S1], showcasing the representative sound of the typical [G1E2N3R4E5]. Reflecting [A1R2T3I4S5T6]'s style, the music encompasses a total of [[N01U12M23_34B45A56R67S78]8 b9ar0s1].</t>
  </si>
  <si>
    <t>Throughout the musical piece, the use of a specific pitch range of [R1A2N3G4E5] [oc0ta1ve2s3] creates a cohesive and unified sound. The song consists of [[N01U12M23_34B45A56R67S78]8 b9ar0s1], maintaining this pitch range throughout. This consistent use of pitch range contributes to the overall coherence and unity of the musical piece. By employing this technique, the composer ensures that the listener experiences a seamless and well-structured piece of music.</t>
  </si>
  <si>
    <t>The song being played at a fast [te0mp1o2], the [[K01E12Y23]3 k4ey5] adds a unique flavor to it, which is composed of approximately [[N01U12M23_34B45A56R67S78]8 b9ar0s1]. Notably, [I1N2S3T4R5U6M7E8N9T0S1] are absent in this piece of music.</t>
  </si>
  <si>
    <t>['K1_1', 'TM1_1', 'R3_0', 'TS1_1', 'I1_0', 'T1_1', 'B1_1']</t>
  </si>
  <si>
    <t>The [ke0y1] gives this music a special emotional quality, and the track runs for [T1M213] seconds. The rhythm in this song is very calming, and the music features a [T1I2M3E4_5S6I7G8N9A0T1U2R3E4] meter. Additionally, this song is devoid of [I1N2S3T4R5U6M7E8N9T0S1], and it moves at a slow rate, covering [[N01U12M23_34B45A56R67S78]8 b9ar0s1].</t>
  </si>
  <si>
    <t>The musical piece I'm describing showcases a pitch range within [R1A2N3G4E5] [oc0ta1ve2s3] and creates a distinct atmosphere by using the [[K01E12Y23]3 k4ey5]. Its rhythm is moderate, neither too fast nor too slow, while the [ti0me1 s2ig3na4tu5re6] employed is [T1I2M3E4_5S6I7G8N9A0T1U2R3E4], which is not commonly used.</t>
  </si>
  <si>
    <t>['K1_1', 'TM1_1', 'R3_1', 'TS1_1', 'EM1_1', 'B1_1']</t>
  </si>
  <si>
    <t>The choice of [[K01E12Y23]3 k4ey5] in this music creates a captivating and memorable experience, complemented by its length of [T1M213] seconds. The rhythm in this electrifying song follows a [T1I2M3E4_5S6I7G8N9A0T1U2R3E4] meter, and it is filled with [E1M2O3T4I5O6N7], spanning [[N01U12M23_34B45A56R67S78]8 b9ar0s1].</t>
  </si>
  <si>
    <t>['K1_1', 'TS1_1', 'I1_1', 'T1_2', 'S4_0', 'S2_1', 'B1_1']</t>
  </si>
  <si>
    <t>With its use of the [[K01E12Y23]3 k4ey5], this music conveys a unique and resonant sound while adhering to the [[T01I12M23E34_45S56I67G78N89A90T01U12R23E34]4 t5im6e 7si8gn9at0ur1e2]. It incorporates [I1N2S3T4R5U6M7E8N9T0S1] to create a captivating arrangement. Played at a moderate pace, this song defies the conventions of the [G1E2N3R4E5] style, paying homage to [A1R2T3I4S5T6]. Composed of approximately [[N01U12M23_34B45A56R67S78]8 b9ar0s1], it showcases an innovative and compelling musical composition.</t>
  </si>
  <si>
    <t>['S2_0', 'T1_2', 'B1_1', 'I1_1']</t>
  </si>
  <si>
    <t>The music in question differs from [A1R2T3I4S5T6]'s usual style as it lacks the typical characteristics associated with their music. Despite this departure, the piece maintains a moderate [te0mp1o2] and spans approximately [[N01U12M23_34B45A56R67S78]8 b9ar0s1]. One notable aspect of the composition is the vital role played by [I1N2S3T4R5U6M7E8N9T0S1], which are used extensively throughout the song.</t>
  </si>
  <si>
    <t>The musical performance of this song employs various instruments and is performed slowly, allowing the powerful rhythm and the use of an uncommon [ti0me1 s2ig3na4tu5re6] to stand out. The [ke0y1] used in this music gives it a special emotional quality, contributing to the overall impact of the piece. Despite its unconventional [ti0me1 s2ig3na4tu5re6], the song's rhythm remains incredibly powerful, further enhancing its emotional intensity and making it a unique and captivating musical experience.</t>
  </si>
  <si>
    <t>The music's use of [[K01E12Y23]3 k4ey5] creates a distinct atmosphere that is further enhanced by the duration of the song, which lasts for [T1M213] seconds. Adding to the uniqueness of the song is its irregular [ti0me1 s2ig3na4tu5re6], as [T1I2M3E4_5S6I7G8N9A0T1U2R3E4]. Together, these elements contribute to the overall mood and character of the music, making it a truly memorable listening experience.</t>
  </si>
  <si>
    <t>This track has a pitch range within [R1A2N3G4E5] [oc0ta1ve2s3] and is played in the [[K01E12Y23]3 k4ey5], which provides a powerful and memorable sound. The song's beat is very forceful, but also slow-paced, with a duration of [T1M213] seconds and a [T1I2M3E4_5S6I7G8N9A0T1U2R3E4] meter. Interestingly, this song is devoid of any [I1N2S3T4R5U6M7E8N9T0S1] and does not embody the essence of the [G1E2N3R4E5] genre.</t>
  </si>
  <si>
    <t>The musical piece showcases a pitch range within [R1A2N3G4E5] [oc0ta1ve2s3] and its use of [[K01E12Y23]3 k4ey5] creates a rich and dynamic sonic palette. With a duration of [T1M213] seconds, the track captivates listeners with its exceptionally energetic beat. The music is given its sound through the skilled interplay of [I1N2S3T4R5U6M7E8N9T0S1]. Furthermore, the song's [ti0me1 s2ig3na4tu5re6] is out of the norm, [T1I2M3E4_5S6I7G8N9A0T1U2R3E4], adding an intriguing element to the composition. While performed at a leisurely pace, the music is imbued with [E1M2O3T4I5O6N7], evoking a deep emotional response from the audience.</t>
  </si>
  <si>
    <t>The use of a specific pitch range of [R1A2N3G4E5] [oc0ta1ve2s3] creates a cohesive and unified sound throughout the musical piece, while the music's use of [[K01E12Y23]3 k4ey5] creates a distinct atmosphere. With a length of [T1M213] seconds, the song maintains a [te0mp1o2] that is just right. Furthermore, this song lacks any [I1N2S3T4R5U6M7E8N9T0S1], emphasizing its unique sonic landscape. It follows a [[T01I12M23E34_45S56I67G78N89A90T01U12R23E34]4 t5im6e 7si8gn9at0ur1e2], complemented by a moderate rhythm, which contributes to the overall composition. Overall, the music evokes a [E1M2O3T4I5O6N7] nature.</t>
  </si>
  <si>
    <t>['P4_1', 'R3_1', 'TS1_o', 'I1_0', 'T1_0', 'B1_1']</t>
  </si>
  <si>
    <t>The pitch range of [R1A2N3G4E5] [oc0ta1ve2s3] adds a distinctive character to the music, emphasizing its emotional depth, while the lively rhythm and unique [ti0me1 s2ig3na4tu5re6 o7f 8[T91I02M13E24_35S46I57G68N79A80T91U02R13E24]3] contribute to its overall appeal. Additionally, the arrangement of this song deliberately omits the use of [I1N2S3T4R5U6M7E8N9T0S1], resulting in a distinct sonic experience. Played at a fast rate and composed of approximately [[N01U12M23_34B45A56R67S78]8 b9ar0s1], the song showcases its energetic and well-crafted composition.</t>
  </si>
  <si>
    <t>['T1_2', 'TM1_1', 'R3_0', 'TS1_o']</t>
  </si>
  <si>
    <t>This song has a moderate [te0mp1o2] and a runtime of [T1M213] seconds. Its rhythm is very tranquil, but the [ti0me1 s2ig3na4tu5re6] is not typical.</t>
  </si>
  <si>
    <t>The musical piece is a composition in the [[K01E12Y23]3 k4ey5] that showcases a pitch range spanning [R1A2N3G4E5] [oc0ta1ve2s3]. It has a playtime of [T1M213] seconds and features a powerful and driving beat. Interestingly, the composition deliberately excludes [I1N2S3T4R5U6M7E8N9T0S1]. The [ti0me1 s2ig3na4tu5re6] chosen for this piece is also not a common one, and the music is played at a leisurely pace. Despite this, the music radiates a strong sense of [E1M2O3T4I5O6N7].</t>
  </si>
  <si>
    <t>This music is composed in the [[K01E12Y23]3 k4ey5] and features a [T1I2M3E4_5S6I7G8N9A0T1U2R3E4] meter. However, the song's style is not reflective of the usual features of [G1E2N3R4E5] genre.</t>
  </si>
  <si>
    <t>['P4_1', 'T1_2', 'B1_1', 'I1_0']</t>
  </si>
  <si>
    <t>This song has deliberately excluded certain instruments, which, combined with its limited pitch range of [R1A2N3G4E5] [oc0ta1ve2s3], allows for a greater emphasis on the nuances of tone and phrasing. The song moves at a moderate speed and has a length of around [[N01U12M23_34B45A56R67S78]8 b9ar0s1].</t>
  </si>
  <si>
    <t>The use of the [[K01E12Y23]3 k4ey5] in this music creates a rich and dynamic sonic palette that perfectly complements its [E1M2O3T4I5O6N7] nature. The [ke0y1] choice not only adds depth and complexity to the sound but also enhances the emotional impact of the music, making it a truly immersive and engaging experience for the listener. Whether through the tension of [mi0no1r2] [ke0y1]s or the uplifting quality of [ma0jo1r2] [ke0y1]s, the use of [ke0y1] in music is a powerful tool that can greatly affect the listener's perception and emotional response.</t>
  </si>
  <si>
    <t>The musical piece showcases a pitch range within [R1A2N3G4E5] [oc0ta1ve2s3], conveying a unique and resonant sound with its use of [[K01E12Y23]3 k4ey5]. With a duration of [T1M213] seconds, the song's rhythm is highly vigorous, deliberately excluding [I1N2S3T4R5U6M7E8N9T0S1]. The meter of the music is [T1I2M3E4_5S6I7G8N9A0T1U2R3E4], accompanied by a rapid [te0mp1o2]. Overall, this emotionally charged composition captivates listeners.</t>
  </si>
  <si>
    <t>['K1_1', 'R3_0', 'TS1_o']</t>
  </si>
  <si>
    <t>In this music, the [[K01E12Y23]3 k4ey5] produces a strong and unforgettable sound that resonates with the listener. Additionally, the [te0mp1o2] of the song is remarkably calming and peaceful, creating a serene and relaxing atmosphere. Interestingly, the song employs an unusual [[T01I12M23E34_45S56I67G78N89A90T01U12R23E34]4 t5im6e 7si8gn9at0ur1e2] that sets it apart from other compositions and adds to its unique character. Overall, the combination of the distinct [ke0y1], soothing [te0mp1o2], and uncommon [ti0me1 s2ig3na4tu5re6] make this song a standout piece in the music world.</t>
  </si>
  <si>
    <t>This song consists of [[N01U12M23_34B45A56R67S78]8 b9ar0s1] and has a gentle and relaxing rhythm.</t>
  </si>
  <si>
    <t>This music has a pitch range of [R1A2N3G4E5] [oc0ta1ve2s3] and is played in [K1E2Y3], which gives it a special emotional quality. The track has a duration of [T1M213] seconds and is played at a moderate [te0mp1o2]. The [I1N2S3T4R5U6M7E8N9T0S1] play an important role in the music, which features a [T1I2M3E4_5S6I7G8N9A0T1U2R3E4] meter. The song's beat is slow-paced, but it conveys [E1M2O3T4I5O6N7] through its melodies and harmonies.</t>
  </si>
  <si>
    <t>['T1_1', 'P4_1', 'K1_1', 'B1_1']</t>
  </si>
  <si>
    <t>The music is played at a slow [te0mp1o2] and composed in the [[K01E12Y23]3 k4ey5]. It uses a specific pitch range of [R1A2N3G4E5] [oc0ta1ve2s3], which creates a cohesive and unified sound throughout the musical piece. Additionally, the song structure is made up of [[N01U12M23_34B45A56R67S78]8 b9ar0s1].</t>
  </si>
  <si>
    <t>['P4_1', 'K1_1', 'TM1_1', 'R3_1', 'TS1_o', 'T1_1', 'S4_0', 'B1_1']</t>
  </si>
  <si>
    <t>The music in this song has several distinctive features. Its pitch range spans [R1A2N3G4E5] [oc0ta1ve2s3], which adds to its emotional depth and character. Additionally, the song is in the [ke0y1] of [K1E2Y3], giving it a special emotional quality. Despite its upbeat [te0mp1o2] and [T1M213]-second playtime, the [ti0me1 s2ig3na4tu5re6] used in this song is not typical. Instead, [T1I2M3E4_5S6I7G8N9A0T1U2R3E4] is employed, adding further uniqueness to the composition. Furthermore, the music is played slowly and is not typical of the classic [G1E2N3R4E5] sound. Finally, the song comprises [[N01U12M23_34B45A56R67S78]8 b9ar0s1], making for a well-structured and cohesive composition.</t>
  </si>
  <si>
    <t>The pitch range of [R1A2N3G4E5] [oc0ta1ve2s3] adds a distinctive character to the music, emphasizing its emotional depth, while the use of [[K01E12Y23]3 k4ey5] creates a distinct atmosphere. With a duration of [T1M213] seconds, this song captivates listeners with its perfectly balanced [te0mp1o2]. Brought to life through the use of [I1N2S3T4R5U6M7E8N9T0S1], the music takes on a unique quality. Despite its atypical [ti0me1 s2ig3na4tu5re6 o7f 8[T91I02M13E24_35S46I57G68N79A80T91U02R13E24]3], the song moves at a rapid rate, projecting [E1M2O3T4I5O6N7] and leaving a lasting impact.</t>
  </si>
  <si>
    <t>['K1_1', 'B1_1', 'S4_1']</t>
  </si>
  <si>
    <t>The music in question is a quintessential example of the [G1E2N3R4E5] genre, progressing over [[N01U12M23_34B45A56R67S78]8 b9ar0s1]. What adds a unique flavor to this music is the [[K01E12Y23]3 k4ey5] used throughout the song.</t>
  </si>
  <si>
    <t>The music's pitch range is within [R1A2N3G4E5] [oc0ta1ve2s3], and its choice of [[K01E12Y23]3 k4ey5] results in a captivating and memorable experience. The length of the track is [T1M213] seconds, and the rhythm in this song is very tranquil. [I1N2S3T4R5U6M7E8N9T0S1] are utilized in the musical performance, while the meter of the music is [T1I2M3E4_5S6I7G8N9A0T1U2R3E4]. This moderate-speed music is not a true representation of the typical [G1E2N3R4E5] genre.</t>
  </si>
  <si>
    <t>The compact pitch range of [R1A2N3G4E5] [oc0ta1ve2s3], combined with the [ti0me1 s2ig3na4tu5re6 o7f 8[T91I02M13E24_35S46I57G68N79A80T91U02R13E24]3], results in a focused and impactful musical performance. This limited range allows for a tight control over the melody and harmony, while the [ti0me1 s2ig3na4tu5re6] provides a rhythmic structure that enhances the overall coherence of the piece. Together, these elements create a musical experience that is both expressive and engaging, drawing the listener in and conveying the intended emotion and message of the composer. Whether performed live or recorded, music that incorporates these elements can have a lasting impact on its audience.</t>
  </si>
  <si>
    <t>['K1_1', 'TM1_1', 'R3_2', 'TS1_o', 'I1_1', 'T1_0', 'B1_1']</t>
  </si>
  <si>
    <t>This song employs the [[K01E12Y23]3 k4ey5] to create a rich and dynamic sonic palette, while its running time lasts for [T1M213] seconds. The rhythm of the song is moderate and consistent, and it features a unique [[T01I12M23E34_45S56I67G78N89A90T01U12R23E34]4 t5im6e 7si8gn9at0ur1e2]. The musical performance showcases the use of [I1N2S3T4R5U6M7E8N9T0S1], and the [te0mp1o2] is rapid. Overall, the song comprises [[N01U12M23_34B45A56R67S78]8 b9ar0s1] that contribute to its unique sound and musical style.</t>
  </si>
  <si>
    <t>The music is based on a specific [ti0me1 s2ig3na4tu5re6], which determines the number of beats in each measure and the type of note that receives one beat. Time signatures are denoted by two numbers, one above the other, with the top number representing the number of beats per measure and the bottom number representing the type of note that receives one beat. For example, a [ti0me1 s2ig3na4tu5re6] of 4/4 means there are four beats per measure and a quarter note receives one beat. The [ti0me1 s2ig3na4tu5re6] is a crucial element in music composition, as it helps to establish the rhythmic feel and structure of a piece.</t>
  </si>
  <si>
    <t>It's not too fast or too slow. The rhythm is steady and consistent throughout the piece.</t>
  </si>
  <si>
    <t>The use of [[K01E12Y23]3 k4ey5] in this music creates a rich and dynamic sonic palette that is truly electrifying when combined with the rhythm in the song. The interplay between the [ke0y1] and rhythm adds depth and excitement to the overall sound, making it a captivating listening experience.</t>
  </si>
  <si>
    <t>['TM1_1', 'R3_2', 'I1_0', 'T1_0', 'B1_1']</t>
  </si>
  <si>
    <t>This song has a quick [te0mp1o2] and lasts for [T1M213] seconds with [[N01U12M23_34B45A56R67S78]8 b9ar0s1] throughout. The beat of the song is balanced, not too fast nor too slow, and [I1N2S3T4R5U6M7E8N9T0S1] are not featured.</t>
  </si>
  <si>
    <t>The melody in this track is carried by [I1N2S3T4R5U6M7E8N9T0], and the pitch range of [R1A2N3G4E5] [oc0ta1ve2s3] adds a distinctive character to the music, emphasizing its emotional depth. Additionally, the length of this song is [T1M213] seconds.</t>
  </si>
  <si>
    <t>['EM1_1', 'K1_1', 'B1_1', 'R3_1']</t>
  </si>
  <si>
    <t>The music conveys [E1M2O3T4I5O6N7], and the [[K01E12Y23]3 k4ey5] gives it a special emotional quality. This song consists of [[N01U12M23_34B45A56R67S78]8 b9ar0s1], and its rhythm is really lively.</t>
  </si>
  <si>
    <t>['S2_0', 'TM1_1', 'R3_0']</t>
  </si>
  <si>
    <t>The song in question deviates from [A1R2T3I4S5T6]'s usual style, with a sound that is quite distinct from their typical sound. Clocking in at [T1M213] seconds, the song boasts a very serene rhythm that distinguishes it from the rest of the artist's discography. Despite this departure from the norm, the song's unique qualities make it a standout track that fans of the artist will undoubtedly appreciate.</t>
  </si>
  <si>
    <t>['K1_1', 'T1_2', 'R3_1', 'S4_1']</t>
  </si>
  <si>
    <t>This song is a true representation of the [G1E2N3R4E5] genre, composed in the [[K01E12Y23]3 k4ey5] with a balanced beat and a very upbeat [te0mp1o2].</t>
  </si>
  <si>
    <t>This song contains approximately [[N01U12M23_34B45A56R67S78]8 b9ar0s1] and the music should prominently feature [I1N2S3T4R5U6M7E8N9T0S1]. Whether it's the strumming of a guitar or the beat of a drum, the chosen instruments should play a significant role in the song's overall sound. By utilizing these instruments effectively, the song can create a dynamic and engaging listening experience that will captivate its audience. So, whether you're a musician or just a fan of great music, keep an ear out for the unique combination of [I1N2S3T4R5U6M7E8N9T0S1] in this song and enjoy the musical journey it takes you on.</t>
  </si>
  <si>
    <t>The music's limited pitch range of [R1A2N3G4E5] [oc0ta1ve2s3] allows for a greater emphasis on the nuances of tone and phrasing, while the [[K01E12Y23]3 k4ey5] provides a powerful and memorable sound. With a running time of [T1M213] seconds, the song's [te0mp1o2] is carefully balanced���not too fast or too slow. The distinct sound of this music is brought to life through the skilled use of [I1N2S3T4R5U6M7E8N9T0S1], and it follows a [[T01I12M23E34_45S56I67G78N89A90T01U12R23E34]4 t5im6e 7si8gn9at0ur1e2]. With its quick beat, this song epitomizes the quintessential sound of [G1E2N3R4E5].</t>
  </si>
  <si>
    <t>['P4_1', 'K1_1', 'TM1_1', 'R3_0', 'I1_1', 'T1_0', 'EM1_1']</t>
  </si>
  <si>
    <t>The music's limited pitch range of [R1A2N3G4E5] [oc0ta1ve2s3] allows for a greater emphasis on the nuances of tone and phrasing, while the [[K01E12Y23]3 k4ey5] provides a powerful and memorable sound. With a duration of [T1M213] seconds, the song's gentle and calming beat creates a soothing atmosphere. Accompanied by [I1N2S3T4R5U6M7E8N9T0S1], the music's rapid [te0mp1o2] and projection of [E1M2O3T4I5O6N7] further enhance its unique character.</t>
  </si>
  <si>
    <t>This song is played at a quick pace and has a playtime of [T1M213] seconds.</t>
  </si>
  <si>
    <t>This song has a duration of [T1M213] seconds and does not adhere to the traditions of [G1E2N3R4E5] style.</t>
  </si>
  <si>
    <t>The music's pitch range of [R1A2N3G4E5] [oc0ta1ve2s3] offers a unique and memorable listening experience, while its use of [[K01E12Y23]3 k4ey5] creates a rich and dynamic sonic palette. The song runs for [T1M213] seconds and has a very peaceful beat, yet the fast-paced rhythm, [[T01I12M23E34_45S56I67G78N89A90T01U12R23E34]4 t5im6e 7si8gn9at0ur1e2], and use of [I1N2S3T4R5U6M7E8N9T0S1] add to the musical composition's complexity. The music is also filled with [E1M2O3T4I5O6N7], making it an immersive and captivating experience for listeners.</t>
  </si>
  <si>
    <t>['P4_1', 'K1_1', 'TM1_1', 'R3_2', 'TS1_o', 'S4_0', 'B1_1']</t>
  </si>
  <si>
    <t>The music's pitch range is within [R1A2N3G4E5] [oc0ta1ve2s3], and it is composed in the [[K01E12Y23]3 k4ey5]. The track has a duration of [T1M213] seconds with a moderate [te0mp1o2]. Its [ti0me1 s2ig3na4tu5re6], [T1I2M3E4_5S6I7G8N9A0T1U2R3E4], is not commonly used, and this music is not a typical representation of the classic [G1E2N3R4E5] sound. The song consists of [[N01U12M23_34B45A56R67S78]8 b9ar0s1].</t>
  </si>
  <si>
    <t>['K1_1', 'TM1_1', 'TS1_1', 'I1_0', 'S4_0', 'B1_1']</t>
  </si>
  <si>
    <t>The captivating and memorable experience of this music is a result of its choice of [[K01E12Y23]3 k4ey5]. The song has a duration of [T1M213] seconds and uses a [[T01I12M23E34_45S56I67G78N89A90T01U12R23E34]4 t5im6e 7si8gn9at0ur1e2]. Despite being devoid of [I1N2S3T4R5U6M7E8N9T0S1], this music does not follow the typical patterns of the [G1E2N3R4E5] genre. It spans around [[N01U12M23_34B45A56R67S78]8 b9ar0s1], making it a unique and intriguing piece of music.</t>
  </si>
  <si>
    <t>['K1_1', 'TM1_1', 'R3_2', 'TS1_o', 'I1_1', 'S4_1']</t>
  </si>
  <si>
    <t>The choice of [[K01E12Y23]3 k4ey5] in this music creates a captivating and memorable experience, accompanied by a consistent and moderate beat. Lasting [T1M213] seconds, the song's composition deviates from common [ti0me1 s2ig3na4tu5re6]s, adding an intriguing element. The skillful use of [I1N2S3T4R5U6M7E8N9T0S1] plays a vital role in the overall musical arrangement, while the style of the song reflects [G1E2N3R4E5] musical traditions.</t>
  </si>
  <si>
    <t>The music's pitch range is limited to [R1A2N3G4E5] [oc0ta1ve2s3], which enables a greater focus on the subtleties of tone and phrasing. With fewer notes available, performers can pay closer attention to the nuances of each individual note, creating a more expressive and refined performance. This emphasis on tone and phrasing can also help to convey the emotions and meaning behind the music more effectively, allowing the listener to fully experience and appreciate the intended message of the piece. Overall, a limited pitch range can be a powerful tool for creating impactful and moving music.</t>
  </si>
  <si>
    <t>['K1_1', 'TM1_1', 'R3_2', 'I1_0', 'TS1_o', 'T1_2', 'EM1_1', 'B1_1']</t>
  </si>
  <si>
    <t>The [[K01E12Y23]3 k4ey5] gives this [T1M213]-second-long song a special emotional quality, with the [te0mp1o2] just right and devoid of [I1N2S3T4R5U6M7E8N9T0S1]. Its [ti0me1 s2ig3na4tu5re6] is out of the ordinary, and it is played at a medium [te0mp1o2], evoking a [E1M2O3T4I5O6N7] feeling. The music consists of [[N01U12M23_34B45A56R67S78]8 b9ar0s1].</t>
  </si>
  <si>
    <t>The music's limited pitch range of [R1A2N3G4E5] [oc0ta1ve2s3] allows for a greater emphasis on the nuances of tone and phrasing, while its choice of [[K01E12Y23]3 k4ey5] results in a captivating and memorable experience. With a playtime of [T1M213] seconds, the song delivers a forceful beat and consciously opts not to incorporate [I1N2S3T4R5U6M7E8N9T0S1]. Additionally, it features a [ti0me1 s2ig3na4tu5re6] that is not commonly found, namely [T1I2M3E4_5S6I7G8N9A0T1U2R3E4]. The song's [te0mp1o2] is moderate, evoking a [E1M2O3T4I5O6N7] feeling throughout the music.</t>
  </si>
  <si>
    <t>This song has a runtime of [T1M213] seconds and its [ti0me1 s2ig3na4tu5re6] is out of the norm. Despite its unconventional [ti0me1 s2ig3na4tu5re6], the song manages to maintain a cohesive flow, showcasing the skill of its composers. The use of unusual [ti0me1 s2ig3na4tu5re6]s can create a unique listening experience and add complexity to the music. While it may take some getting used to, such deviations from the norm can ultimately enhance the enjoyment of the song.</t>
  </si>
  <si>
    <t>['P4_1', 'TM1_1', 'R3_0', 'TS1_o', 'I1_1', 'T1_1']</t>
  </si>
  <si>
    <t>The musical piece showcases a pitch range within [R1A2N3G4E5] [oc0ta1ve2s3] and is [T1M213] seconds in length. The rhythm in this song is very calming, featuring an unconventional [ti0me1 s2ig3na4tu5re6 o7f 8[T91I02M13E24_35S46I57G68N79A80T91U02R13E24]3]. The music is given its sound through [I1N2S3T4R5U6M7E8N9T0S1] and moves slowly.</t>
  </si>
  <si>
    <t>This track runs for [T1M213] seconds and features a [T1I2M3E4_5S6I7G8N9A0T1U2R3E4] meter. Its pitch range is within [R1A2N3G4E5] [oc0ta1ve2s3].</t>
  </si>
  <si>
    <t>The pitch range of [R1A2N3G4E5] [oc0ta1ve2s3] adds a distinctive character to the music, emphasizing its emotional depth. With its use of [[K01E12Y23]3 k4ey5], this music conveys a unique and resonant sound. This song has a running time of [T1M213] seconds and features a tranquil rhythm. There are no [I1N2S3T4R5U6M7E8N9T0S1] in this song, and it is based on a [[T01I12M23E34_45S56I67G78N89A90T01U12R23E34]4 t5im6e 7si8gn9at0ur1e2]. The song moves at a rapid rate and is not evocative of the classic [G1E2N3R4E5] sound.</t>
  </si>
  <si>
    <t>It's not too slow and it's not too fast, but rather falls in the middle. The [te0mp1o2] plays a crucial role in defining the overall character and feel of a piece of music. A middle range [te0mp1o2] can often provide a sense of stability and balance, while still allowing for expressive and dynamic performance. Depending on the specific genre or style of music, the [te0mp1o2] may be subject to variation or interpretation by the performer or composer. Nonetheless, having a clear understanding of the desired [te0mp1o2] is essential for creating a cohesive and effective musical composition.</t>
  </si>
  <si>
    <t>['I4_1', 'T1_0', 'R3_2']</t>
  </si>
  <si>
    <t>The signature sound of the melody track is created by [I1N2S3T4R5U6M7E8N9T0], while the beat of the song varies in pace. At times, the beat is fast-paced, while at other times, it is moderate and easy to follow. Despite the varying [te0mp1o2], the melody and beat work together to create a cohesive and enjoyable musical experience.</t>
  </si>
  <si>
    <t>['K1_1', 'S4_1', 'R3_0', 'TS1_1']</t>
  </si>
  <si>
    <t>The song in [G1E2N3R4E5] style embodies its characteristics with a smooth and relaxing beat, while the music's special emotional quality is emphasized by the use of the [ke0y1]. Additionally, the song is based on a [[T01I12M23E34_45S56I67G78N89A90T01U12R23E34]4 t5im6e 7si8gn9at0ur1e2], adding to its unique musical structure.</t>
  </si>
  <si>
    <t>This music's pitch range of [R1A2N3G4E5] [oc0ta1ve2s3] offers a unique and memorable listening experience, while its use of [[K01E12Y23]3 k4ey5] conveys a unique and resonant sound. The [te0mp1o2] of the song is just right, and the [ti0me1 s2ig3na4tu5re6] of the music is [T1I2M3E4_5S6I7G8N9A0T1U2R3E4]. The vital use of [I1N2S3T4R5U6M7E8N9T0S1] contributes to the overall composition. Combining all these elements, the music becomes a prime example of [G1E2N3R4E5] style.</t>
  </si>
  <si>
    <t>In this track, [I1N2S3T4R5U6M7E8N9T0] is not the primary instrument used to create the melody, even though it is present in the arrangement. Instead, the melody progresses through [[N01U12M23_34B45A56R67S78]8 b9ar0s1] using other instruments or musical elements.</t>
  </si>
  <si>
    <t>The music in question conveys a unique and resonant sound through its use of the [[K01E12Y23]3 k4ey5]. This song consists of [[N01U12M23_34B45A56R67S78]8 b9ar0s1] and follows a [T1I2M3E4_5S6I7G8N9A0T1U2R3E4] meter. The combination of these elements contributes to the overall structure and tone of the piece, creating a distinct musical experience for the listener. Whether it's the emotive quality of the [ke0y1], the rhythmic complexity of the [ti0me1 s2ig3na4tu5re6], or the interplay between the two, this music offers a compelling and engaging listening experience that stands out from the crowd.</t>
  </si>
  <si>
    <t>This music moves at a fast rate with a runtime of [T1M213] seconds, and its [ti0me1 s2ig3na4tu5re6] is unconventional.</t>
  </si>
  <si>
    <t>The pitch range of [R1A2N3G4E5] [oc0ta1ve2s3] adds a distinctive character to the music, emphasizing its emotional depth. With its use of [[K01E12Y23]3 k4ey5], this music conveys a unique and resonant sound, while its runtime of [T1M213] seconds allows for a full exploration of its composition. The beat in this song is very lulling, creating a mesmerizing and captivating atmosphere. Additionally, the uncommon [[T01I12M23E34_45S56I67G78N89A90T01U12R23E34]4 t5im6e 7si8gn9at0ur1e2] employed in this song further enhances its originality. The use of [I1N2S3T4R5U6M7E8N9T0S1] is vital to the music, providing essential textures and timbres. Finally, the song's sound is heavily influenced by [G1E2N3R4E5] style, which shapes its overall sonic identity.</t>
  </si>
  <si>
    <t>The song is performed at a leisurely pace and the music is given its sound through instruments.</t>
  </si>
  <si>
    <t>The quintessential example of the [G1E2N3R4E5] sound can be heard in this song, which is played at a moderate rate and features a [T1I2M3E4_5S6I7G8N9A0T1U2R3E4] meter. The track lasts for [T1M213] seconds, allowing listeners to fully immerse themselves in the music's unique sound and rhythm.</t>
  </si>
  <si>
    <t>['TM1_1', 'EM1_1', 'R3_1', 'TS1_1']</t>
  </si>
  <si>
    <t>With a running time of [T1M213] seconds, this song is filled with [E1M2O3T4I5O6N7] and boasts a powerful, driving beat that is impossible to ignore. The meter of the music is [T1I2M3E4_5S6I7G8N9A0T1U2R3E4], adding to the song's overall impact and intensity. Whether you're a fan of [G1E2N3R4E5] music or simply appreciate great music, this song is sure to leave a lasting impression on you. So sit back, turn up the volume, and let yourself be swept away by the sheer force of this incredible musical masterpiece.</t>
  </si>
  <si>
    <t>The [ke0y1] used in this music is significant because it adds a unique flavor.</t>
  </si>
  <si>
    <t>['P4_1', 'K1_1', 'TM1_1', 'I1_0', 'B1_1']</t>
  </si>
  <si>
    <t>The musical piece utilizes a specific pitch range of [R1A2N3G4E5] [oc0ta1ve2s3], which contributes to the creation of a cohesive and unified sound. Additionally, the use of the [[K01E12Y23]3 k4ey5] adds a unique flavor to the music. The song has a playtime of [T1M213] seconds and does not feature any [I1N2S3T4R5U6M7E8N9T0S1]. The composition is divided into [[N01U12M23_34B45A56R67S78]8 b9ar0s1], further enhancing its structure and organization.</t>
  </si>
  <si>
    <t>The use of a specific pitch range of [R1A2N3G4E5] [oc0ta1ve2s3] creates a cohesive and unified sound throughout the musical piece. This music's choice of [[K01E12Y23]3 k4ey5] results in a captivating and memorable experience. The song, which has a duration of [T1M213] seconds, employs a non-standard [ti0me1 s2ig3na4tu5re6 o7f 8[T91I02M13E24_35S46I57G68N79A80T91U02R13E24]3]. The rhythm in this song is incredibly powerful, and the beat is balanced despite the absence of [I1N2S3T4R5U6M7E8N9T0S1]. The music conveys [E1M2O3T4I5O6N7] and creates a lasting impression on the listener with its unique combination of pitch range, [ke0y1] choice, [ti0me1 s2ig3na4tu5re6], and rhythmic power.</t>
  </si>
  <si>
    <t>The music's limited pitch range of [R1A2N3G4E5] [oc0ta1ve2s3] allows for a greater emphasis on the nuances of tone and phrasing, while the [[K01E12Y23]3 k4ey5] gives this music a special emotional quality. This track is [T1M213] seconds in length and features a pronounced rhythm. [I1N2S3T4R5U6M7E8N9T0S1] are not a part of the instrumentation in this song, which also employs the [[T01I12M23E34_45S56I67G78N89A90T01U12R23E34]4 t5im6e 7si8gn9at0ur1e2]. With swift movement, this music deviates from the typical features of [G1E2N3R4E5] style, and it consists of [[N01U12M23_34B45A56R67S78]8 b9ar0s1].</t>
  </si>
  <si>
    <t>The musical piece utilizes a specific pitch range of [R1A2N3G4E5] [oc0ta1ve2s3] to create a cohesive and unified sound. It also employs the [[K01E12Y23]3 k4ey5] to produce a rich and dynamic sonic palette. The song lasts for [T1M213] seconds and has a moderate beat, while the [I1N2S3T4R5U6M7E8N9T0S1] are utilized in the musical performance. The music features a [T1I2M3E4_5S6I7G8N9A0T1U2R3E4] meter and moves at a gentle pace, which adds to its [E1M2O3T4I5O6N7] feeling. Overall, these various elements come together to create a beautiful and emotionally engaging musical composition.</t>
  </si>
  <si>
    <t>In this song, instruments are not a part of the instrumentation.</t>
  </si>
  <si>
    <t>This song offers a unique and memorable listening experience with its pitch range of [R1A2N3G4E5] [oc0ta1ve2s3]. In addition, the rhythm of the music is very easy-going, making it an enjoyable and relaxing experience for listeners. Whether you're looking to unwind after a long day or simply want to appreciate the artistry of the music, this song has something to offer for everyone. With its well-crafted combination of pitch and rhythm, it is sure to leave a lasting impression on anyone who listens to it.</t>
  </si>
  <si>
    <t>['P4_1', 'K1_1', 'TM1_1', 'R3_1', 'I1_0', 'S4_1', 'B1_1']</t>
  </si>
  <si>
    <t>The music's limited pitch range of [R1A2N3G4E5] [oc0ta1ve2s3] allows for a greater emphasis on the nuances of tone and phrasing, while the [[K01E12Y23]3 k4ey5] gives this music a special emotional quality. This song plays for [T1M213] seconds at a very fast-paced [te0mp1o2], and its composition does not involve the use of [I1N2S3T4R5U6M7E8N9T0S1]. It is a quintessential example of the [G1E2N3R4E5] genre, with [[N01U12M23_34B45A56R67S78]8 b9ar0s1] making up the entirety of the song. Overall, the music's focus on tonal nuances and emotional expressiveness, combined with its unique instrumentation and genre, create a truly captivating listening experience.</t>
  </si>
  <si>
    <t>This music's limited pitch range of [R1A2N3G4E5] [oc0ta1ve2s3] creates an environment that emphasizes the nuances of tone and phrasing. Additionally, the use of the [[K01E12Y23]3 k4ey5] provides a powerful and memorable sound, while the beat of the song itself has a very soothing effect. Collectively, these elements work together to create a unique musical experience that highlights the subtleties of both the melody and rhythm.</t>
  </si>
  <si>
    <t>The music in question has a limited pitch range of [R1A2N3G4E5] [oc0ta1ve2s3], which allows for a greater emphasis on the nuances of tone and phrasing. It comprises [[N01U12M23_34B45A56R67S78]8 b9ar0s1] and employs a [[T01I12M23E34_45S56I67G78N89A90T01U12R23E34]4 t5im6e 7si8gn9at0ur1e2]. The restricted pitch range can create an opportunity for the musician to focus on the subtleties of tone and phrasing, while the structure of the music, with its defined number of bars and [ti0me1 s2ig3na4tu5re6], provides a framework for the performance.</t>
  </si>
  <si>
    <t>['K1_1', 'TM1_1', 'TS1_o', 'S4_0', 'B1_1']</t>
  </si>
  <si>
    <t>The [[K01E12Y23]3 k4ey5] gives this [G1E2N3R4E5] music a special emotional quality, despite the [[T01I12M23E34_45S56I67G78N89A90T01U12R23E34]4 t5im6e 7si8gn9at0ur1e2] employed in this [T1M213]-second-long song, which is not typical for the genre. However, the overall composition falls short of embodying the essence of the [G1E2N3R4E5] genre, as the song structure consists of [[N01U12M23_34B45A56R67S78]8 b9ar0s1].</t>
  </si>
  <si>
    <t>['P4_1', 'K1_1', 'TM1_1', 'R3_0', 'TS1_1', 'T1_0', 'S4_0']</t>
  </si>
  <si>
    <t>With a pitch range spanning [R1A2N3G4E5] [oc0ta1ve2s3], this music offers a diverse and dynamic listening experience. Its use of the [[K01E12Y23]3 k4ey5] creates a distinct atmosphere, while lasting [T1M213] seconds. The song's calming and soothing beat is complemented by its rapid pace. Although not a true representation of the typical [G1E2N3R4E5] genre, this music captivates listeners with its unique blend of elements. Moreover, it is performed in [T1I2M3E4_5S6I7G8N9A0T1U2R3E4], adding to its unconventional appeal.</t>
  </si>
  <si>
    <t>['P4_1', 'K1_1', 'R3_1', 'T1_0', 'EM1_1']</t>
  </si>
  <si>
    <t>The music, composed in the [[K01E12Y23]3 k4ey5], has a limited pitch range of [R1A2N3G4E5] [oc0ta1ve2s3], which allows for a greater emphasis on the nuances of tone and phrasing. Its beat is very energetic and the rhythm is fast, projecting [E1M2O3T4I5O6N7]. Despite the restricted pitch range, the music manages to convey its emotional intensity through its lively rhythm, showcasing the skill of the composer in utilizing different musical elements to create a powerful and engaging piece.</t>
  </si>
  <si>
    <t>In [G1E2N3R4E5] genre, this music achieves a focused and impactful performance due to its compact pitch range of [R1A2N3G4E5] [oc0ta1ve2s3]. The song runs for [T1M213] seconds and uses a [[T01I12M23E34_45S56I67G78N89A90T01U12R23E34]4 t5im6e 7si8gn9at0ur1e2]. Notably, this song has deliberately avoided incorporating [I1N2S3T4R5U6M7E8N9T0S1] to achieve its unique sound. Overall, this music is a great example of how limiting certain aspects can lead to a powerful and distinct artistic expression.</t>
  </si>
  <si>
    <t>['TS1_o', 'P4_1', 'EM1_1', 'I1_1']</t>
  </si>
  <si>
    <t>The musical composition in question is characterized by several distinct features. Firstly, the song's [ti0me1 s2ig3na4tu5re6] is atypical, suggesting an unconventional rhythmic structure. Additionally, the pitch range of the piece is confined to a specific number of [oc0ta1ve2s3], which adds to its unique sound. The music itself is imbued with a certain emotional quality, conveying a specific feeling to the listener. To achieve this effect, a variety of instruments are utilized in the musical performance, contributing to the overall texture and atmosphere of the piece.</t>
  </si>
  <si>
    <t>['P4_1', 'K1_1', 'TM1_1', 'R3_1', 'I1_0', 'TS1_o', 'R1_0', 'T1_2', 'S4_0']</t>
  </si>
  <si>
    <t>The pitch range of [R1A2N3G4E5] [oc0ta1ve2s3] adds a distinctive character to the music, emphasizing its emotional depth, while the [[K01E12Y23]3 k4ey5] provides a powerful and memorable sound. With a duration of [T1M213] seconds, the track captivates listeners with its upbeat [te0mp1o2]. Interestingly, this song deliberately omits the incorporation of [I1N2S3T4R5U6M7E8N9T0S1], and its [ti0me1 s2ig3na4tu5re6] is not standard [T1I2M3E4_5S6I7G8N9A0T1U2R3E4]. Although the [te0mp1o2] is not conducive to dancing, the music maintains a moderate pace, showcasing a style that deviates from the typical characteristics of the [G1E2N3R4E5] genre.</t>
  </si>
  <si>
    <t>['P4_1', 'TS1_1', 'I1_1', 'T1_1', 'B1_1']</t>
  </si>
  <si>
    <t>With a pitch range spanning [R1A2N3G4E5] [oc0ta1ve2s3], this music offers a diverse and dynamic listening experience. It follows a [T1I2M3E4_5S6I7G8N9A0T1U2R3E4] meter and employs [I1N2S3T4R5U6M7E8N9T0S1] in the musical performance. The song has a gentle beat and covers [[N01U12M23_34B45A56R67S78]8 b9ar0s1].</t>
  </si>
  <si>
    <t>['P4_1', 'K1_1', 'TM1_1', 'R3_1', 'T1_1']</t>
  </si>
  <si>
    <t>The music's limited pitch range of [R1A2N3G4E5] [oc0ta1ve2s3] allows for a greater emphasis on the nuances of tone and phrasing, while the [[K01E12Y23]3 k4ey5] adds a unique flavor to this music. This song, which is [T1M213] seconds long, features a highly vigorous rhythm despite being low-[te0mp1o2], creating a distinctive and engaging listening experience.</t>
  </si>
  <si>
    <t>The music's limited pitch range of [R1A2N3G4E5] [oc0ta1ve2s3] allows for a greater emphasis on the nuances of tone and phrasing, and it is played at a medium [te0mp1o2]. Additionally, you can count [[N01U12M23_34B45A56R67S78]8 b9ar0s1] in this song, while [I1N2S3T4R5U6M7E8N9T0S1] play an important role in shaping the overall sound of the music.</t>
  </si>
  <si>
    <t>The musical piece I'm describing here is a prime representation of the [G1E2N3R4E5] style. It showcases a pitch range within [R1A2N3G4E5] [oc0ta1ve2s3], while its use of [[K01E12Y23]3 k4ey5] creates a rich and dynamic sonic palette. This track is [T1M213] seconds in length, featuring an unconventional [ti0me1 s2ig3na4tu5re6 o7f 8[T91I02M13E24_35S46I57G68N79A80T91U02R13E24]3] and a slow [te0mp1o2]. Despite its unconventional elements, the beat of this song is extremely strong. Interestingly, you won't hear any [I1N2S3T4R5U6M7E8N9T0S1] in this song, which adds to its uniqueness and distinctiveness.</t>
  </si>
  <si>
    <t>The [G1E2N3R4E5] music piece in question is not firmly rooted in its traditional musical style and has a duration of [T1M213] seconds.</t>
  </si>
  <si>
    <t>['K1_1', 'TS1_o', 'I1_1', 'T1_0', 'B1_1']</t>
  </si>
  <si>
    <t>This song's distinct atmosphere is created by its use of the [[K01E12Y23]3 k4ey5], accompanied by an unusual [ti0me1 s2ig3na4tu5re6 o7f 8[T91I02M13E24_35S46I57G68N79A80T91U02R13E24]3]. Enriched by a variety of [I1N2S3T4R5U6M7E8N9T0S1], the music moves at a rapid rate throughout its [[N01U12M23_34B45A56R67S78]8 b9ar0s1] of duration.</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</si>
</sst>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37.63"/>
  </cols>
  <sheetData>
    <row r="1">
      <c r="A1" s="1" t="s">
        <v>0</v>
      </c>
      <c r="B1" s="1" t="s">
        <v>1</v>
      </c>
      <c r="C1" s="1" t="s">
        <v>2</v>
      </c>
    </row>
    <row r="2">
      <c r="A2" s="1" t="s">
        <v>3</v>
      </c>
      <c r="B2" s="1" t="s">
        <v>4</v>
      </c>
      <c r="C2" s="2" t="str">
        <f>IFERROR(__xludf.DUMMYFUNCTION("GoogleTranslate(B2, ""en"", ""vi"")"),"Thời gian phát của bài hát là [T1M213] giây và có tốc độ [te0mp1o2] nhanh. [I1N2S3T4R5U6M7E8N9T0S1] nên được đưa vào bản nhạc, mang đến nhịp điệu rất mượt mà và thư giãn. [[K01E12Y23]3 k4ey5] mang đến cho bản nhạc này chất lượng cảm xúc đặc biệt.")</f>
        <v>Thời gian phát của bài hát là [T1M213] giây và có tốc độ [te0mp1o2] nhanh. [I1N2S3T4R5U6M7E8N9T0S1] nên được đưa vào bản nhạc, mang đến nhịp điệu rất mượt mà và thư giãn. [[K01E12Y23]3 k4ey5] mang đến cho bản nhạc này chất lượng cảm xúc đặc biệt.</v>
      </c>
    </row>
    <row r="3">
      <c r="A3" s="1" t="s">
        <v>5</v>
      </c>
      <c r="B3" s="1" t="s">
        <v>6</v>
      </c>
      <c r="C3" s="2" t="str">
        <f>IFERROR(__xludf.DUMMYFUNCTION("GoogleTranslate(B3, ""en"", ""vi"")"),"Bài hát đặc biệt này của [A1R2T3I4S5T6] khác với kiểu âm nhạc điển hình của họ, có nhịp điệu vừa phải và không có [I1N2S3T4R5U6M7E8N9T0S1] trong sáng tác.")</f>
        <v>Bài hát đặc biệt này của [A1R2T3I4S5T6] khác với kiểu âm nhạc điển hình của họ, có nhịp điệu vừa phải và không có [I1N2S3T4R5U6M7E8N9T0S1] trong sáng tác.</v>
      </c>
    </row>
    <row r="4">
      <c r="A4" s="1" t="s">
        <v>7</v>
      </c>
      <c r="B4" s="1" t="s">
        <v>8</v>
      </c>
      <c r="C4" s="2" t="str">
        <f>IFERROR(__xludf.DUMMYFUNCTION("GoogleTranslate(B4, ""en"", ""vi"")"),"Việc sử dụng [[K01E12Y23]3 k4ey5] trong bản nhạc này tạo ra một bầu không khí khác biệt, trong khi phần beat tràn đầy năng lượng đặc biệt của nó càng làm tăng thêm nét độc đáo của nó. Bài hát có thời lượng [T1M213] giây và được biểu diễn ở tốc độ vừa phải"&amp;". Ngoài ra, [ti0me1 s2ig3na4tu5re6] của bài hát rất độc đáo, điều này càng góp phần tạo nên sự độc đáo tổng thể của nó.")</f>
        <v>Việc sử dụng [[K01E12Y23]3 k4ey5] trong bản nhạc này tạo ra một bầu không khí khác biệt, trong khi phần beat tràn đầy năng lượng đặc biệt của nó càng làm tăng thêm nét độc đáo của nó. Bài hát có thời lượng [T1M213] giây và được biểu diễn ở tốc độ vừa phải. Ngoài ra, [ti0me1 s2ig3na4tu5re6] của bài hát rất độc đáo, điều này càng góp phần tạo nên sự độc đáo tổng thể của nó.</v>
      </c>
    </row>
    <row r="5">
      <c r="A5" s="1" t="s">
        <v>9</v>
      </c>
      <c r="B5" s="1" t="s">
        <v>10</v>
      </c>
      <c r="C5" s="2" t="str">
        <f>IFERROR(__xludf.DUMMYFUNCTION("GoogleTranslate(B5, ""en"", ""vi"")"),"Âm nhạc trong bài hát này khá đặc biệt và mang lại trải nghiệm nghe độc ​​đáo và đáng nhớ. Một trong những tính năng khác thường của nó là [ti0me1 s2ig3na4tu5re6], một tính năng không bình thường. Ngoài ra, phạm vi cao độ trải dài [R1A2N3G4E5] [oc0ta1ve2s"&amp;"3], góp phần tạo nên sự khác biệt của nó. Nhịp điệu cũng đáng chú ý vì nó rất nhẹ nhàng và thư giãn, giúp người nghe thư giãn và thưởng thức trọn vẹn âm nhạc. Cuối cùng, âm thanh của bản nhạc được tạo ra thông qua việc sử dụng thành thạo nhiều nhạc cụ khá"&amp;"c nhau, góp phần tạo nên hiệu ứng tổng thể của tác phẩm.")</f>
        <v>Âm nhạc trong bài hát này khá đặc biệt và mang lại trải nghiệm nghe độc ​​đáo và đáng nhớ. Một trong những tính năng khác thường của nó là [ti0me1 s2ig3na4tu5re6], một tính năng không bình thường. Ngoài ra, phạm vi cao độ trải dài [R1A2N3G4E5] [oc0ta1ve2s3], góp phần tạo nên sự khác biệt của nó. Nhịp điệu cũng đáng chú ý vì nó rất nhẹ nhàng và thư giãn, giúp người nghe thư giãn và thưởng thức trọn vẹn âm nhạc. Cuối cùng, âm thanh của bản nhạc được tạo ra thông qua việc sử dụng thành thạo nhiều nhạc cụ khác nhau, góp phần tạo nên hiệu ứng tổng thể của tác phẩm.</v>
      </c>
    </row>
    <row r="6">
      <c r="A6" s="1" t="s">
        <v>11</v>
      </c>
      <c r="B6" s="1" t="s">
        <v>12</v>
      </c>
      <c r="C6" s="2" t="str">
        <f>IFERROR(__xludf.DUMMYFUNCTION("GoogleTranslate(B6, ""en"", ""vi"")"),"Nhịp điệu trong bài hát này rất nhẹ nhàng và thư giãn, được chơi ở [[T01I12M23E34_45S56I67G78N89A90T01U12R23E34]4 t5im6e 7si8gn9at0ur1e2]. [ti0me1 s2ig3na4tu5re6] này xác định số nhịp trên mỗi ô nhịp và giúp thiết lập cảm giác và cấu trúc tổng thể của bài"&amp;" hát. Cùng với nhau, nhịp điệu nhẹ nhàng và [ti0me1 s2ig3na4tu5re6] cụ thể tạo nên trải nghiệm âm nhạc nhẹ nhàng mà người nghe có thể thưởng thức.")</f>
        <v>Nhịp điệu trong bài hát này rất nhẹ nhàng và thư giãn, được chơi ở [[T01I12M23E34_45S56I67G78N89A90T01U12R23E34]4 t5im6e 7si8gn9at0ur1e2]. [ti0me1 s2ig3na4tu5re6] này xác định số nhịp trên mỗi ô nhịp và giúp thiết lập cảm giác và cấu trúc tổng thể của bài hát. Cùng với nhau, nhịp điệu nhẹ nhàng và [ti0me1 s2ig3na4tu5re6] cụ thể tạo nên trải nghiệm âm nhạc nhẹ nhàng mà người nghe có thể thưởng thức.</v>
      </c>
    </row>
    <row r="7">
      <c r="A7" s="1" t="s">
        <v>13</v>
      </c>
      <c r="B7" s="1" t="s">
        <v>14</v>
      </c>
      <c r="C7" s="2" t="str">
        <f>IFERROR(__xludf.DUMMYFUNCTION("GoogleTranslate(B7, ""en"", ""vi"")"),"Bài hát này có thời lượng [T1M213] giây và có nhịp điệu nhất quán và vừa phải trong suốt thời lượng của nó.")</f>
        <v>Bài hát này có thời lượng [T1M213] giây và có nhịp điệu nhất quán và vừa phải trong suốt thời lượng của nó.</v>
      </c>
    </row>
    <row r="8">
      <c r="A8" s="1" t="s">
        <v>15</v>
      </c>
      <c r="B8" s="1" t="s">
        <v>16</v>
      </c>
      <c r="C8" s="2" t="str">
        <f>IFERROR(__xludf.DUMMYFUNCTION("GoogleTranslate(B8, ""en"", ""vi"")"),"Bài hát được trình diễn ở tốc độ vừa phải với dải cao độ nằm trong [R1A2N3G4E5] [oc0ta1ve2s3]. Việc sử dụng [[K01E12Y23]3 k4ey5] tạo ra bầu không khí khác biệt. Thời gian chạy của bài hát là [T1M213] giây.")</f>
        <v>Bài hát được trình diễn ở tốc độ vừa phải với dải cao độ nằm trong [R1A2N3G4E5] [oc0ta1ve2s3]. Việc sử dụng [[K01E12Y23]3 k4ey5] tạo ra bầu không khí khác biệt. Thời gian chạy của bài hát là [T1M213] giây.</v>
      </c>
    </row>
    <row r="9">
      <c r="A9" s="1" t="s">
        <v>17</v>
      </c>
      <c r="B9" s="1" t="s">
        <v>18</v>
      </c>
      <c r="C9" s="2" t="str">
        <f>IFERROR(__xludf.DUMMYFUNCTION("GoogleTranslate(B9, ""en"", ""vi"")"),"Loại nhạc này mang đến trải nghiệm nghe đa dạng và sống động với dải cao độ trải dài [R1A2N3G4E5] [oc0ta1ve2s3]. [[K01E12Y23]3 k4ey5] mang lại âm thanh mạnh mẽ và đáng nhớ, được bổ sung bởi nhịp điệu cường độ cao và việc sử dụng [I1N2S3T4R5U6M7E8N9T0S1] t"&amp;"rong tác phẩm âm nhạc. [[T01I12M23E34_45S56I67G78N89A90T01U12R23E34]4 t5im6e 7si8gn9at0ur1e2] được sử dụng trong bài hát, có thời gian chạy [T1M213] giây và được phát ở tốc độ vừa phải. Âm nhạc mang đậm phong cách truyền thống [G1E2N3R4E5], tạo nên trải n"&amp;"ghiệm âm nhạc hấp dẫn và hấp dẫn.")</f>
        <v>Loại nhạc này mang đến trải nghiệm nghe đa dạng và sống động với dải cao độ trải dài [R1A2N3G4E5] [oc0ta1ve2s3]. [[K01E12Y23]3 k4ey5] mang lại âm thanh mạnh mẽ và đáng nhớ, được bổ sung bởi nhịp điệu cường độ cao và việc sử dụng [I1N2S3T4R5U6M7E8N9T0S1] trong tác phẩm âm nhạc. [[T01I12M23E34_45S56I67G78N89A90T01U12R23E34]4 t5im6e 7si8gn9at0ur1e2] được sử dụng trong bài hát, có thời gian chạy [T1M213] giây và được phát ở tốc độ vừa phải. Âm nhạc mang đậm phong cách truyền thống [G1E2N3R4E5], tạo nên trải nghiệm âm nhạc hấp dẫn và hấp dẫn.</v>
      </c>
    </row>
    <row r="10">
      <c r="A10" s="1" t="s">
        <v>19</v>
      </c>
      <c r="B10" s="1" t="s">
        <v>20</v>
      </c>
      <c r="C10" s="2" t="str">
        <f>IFERROR(__xludf.DUMMYFUNCTION("GoogleTranslate(B10, ""en"", ""vi"")"),"Bản nhạc này được sáng tác trong [[K01E12Y23]3 k4ey5] và phạm vi cao độ của nó nằm trong [R1A2N3G4E5] [oc0ta1ve2s3]. Nó dài [T1M213] giây với nhịp độ vừa phải và tỏa ra năng lượng cao. Âm nhạc nhằm mục đích thể hiện [I1N2S3T4R5U6M7E8N9T0S1] và được sáng t"&amp;"ác theo kiểu [[T01I12M23E34_45S56I67G78N89A90T01U12R23E34]4 t5im6e 7si8gn9at0ur1e2] không điển hình với [[N01U12M23_34B45A5 6R67S78]8 b9ar0s1] trong thành phần của nó. Cảm xúc tổng thể tỏa ra từ bài hát này là [E1M2O3T4I5O6N7].")</f>
        <v>Bản nhạc này được sáng tác trong [[K01E12Y23]3 k4ey5] và phạm vi cao độ của nó nằm trong [R1A2N3G4E5] [oc0ta1ve2s3]. Nó dài [T1M213] giây với nhịp độ vừa phải và tỏa ra năng lượng cao. Âm nhạc nhằm mục đích thể hiện [I1N2S3T4R5U6M7E8N9T0S1] và được sáng tác theo kiểu [[T01I12M23E34_45S56I67G78N89A90T01U12R23E34]4 t5im6e 7si8gn9at0ur1e2] không điển hình với [[N01U12M23_34B45A5 6R67S78]8 b9ar0s1] trong thành phần của nó. Cảm xúc tổng thể tỏa ra từ bài hát này là [E1M2O3T4I5O6N7].</v>
      </c>
    </row>
    <row r="11">
      <c r="A11" s="1" t="s">
        <v>21</v>
      </c>
      <c r="B11" s="1" t="s">
        <v>22</v>
      </c>
      <c r="C11" s="2" t="str">
        <f>IFERROR(__xludf.DUMMYFUNCTION("GoogleTranslate(B11,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phát [T1M213] giây, tiết tấu c"&amp;"ủa bài hát không quá nhanh cũng không quá chậm. Trở nên sống động nhờ sử dụng [I1N2S3T4R5U6M7E8N9T0S1], âm nhạc có nhịp [T1I2M3E4_5S6I7G8N9A0T1U2R3E4] và được biểu diễn ở tốc độ vừa phải. Nhìn chung, âm nhạc gợi lên [E1M2O3T4I5O6N7] một cách tự nhiên.")</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phát [T1M213] giây, tiết tấu của bài hát không quá nhanh cũng không quá chậm. Trở nên sống động nhờ sử dụng [I1N2S3T4R5U6M7E8N9T0S1], âm nhạc có nhịp [T1I2M3E4_5S6I7G8N9A0T1U2R3E4] và được biểu diễn ở tốc độ vừa phải. Nhìn chung, âm nhạc gợi lên [E1M2O3T4I5O6N7] một cách tự nhiên.</v>
      </c>
    </row>
    <row r="12">
      <c r="A12" s="1" t="s">
        <v>23</v>
      </c>
      <c r="B12" s="1" t="s">
        <v>24</v>
      </c>
      <c r="C12" s="2" t="str">
        <f>IFERROR(__xludf.DUMMYFUNCTION("GoogleTranslate(B12, ""en"", ""vi"")"),"Bản nhạc này chạy trong [T1M213] giây và có [ti0me1 s2ig3na4tu5re6] bất thường. Âm nhạc có cảm giác [E1M2O3T4I5O6N7], được nâng cao nhờ nhịp điệu độc đáo. Bất chấp [ti0me1 s2ig3na4tu5re6] độc đáo, bài hát vẫn duy trì cấu trúc gắn kết và việc sử dụng nhịp "&amp;"điệu phức tạp sẽ tạo thêm sự thú vị cho âm thanh tổng thể.")</f>
        <v>Bản nhạc này chạy trong [T1M213] giây và có [ti0me1 s2ig3na4tu5re6] bất thường. Âm nhạc có cảm giác [E1M2O3T4I5O6N7], được nâng cao nhờ nhịp điệu độc đáo. Bất chấp [ti0me1 s2ig3na4tu5re6] độc đáo, bài hát vẫn duy trì cấu trúc gắn kết và việc sử dụng nhịp điệu phức tạp sẽ tạo thêm sự thú vị cho âm thanh tổng thể.</v>
      </c>
    </row>
    <row r="13">
      <c r="A13" s="1" t="s">
        <v>25</v>
      </c>
      <c r="B13" s="1" t="s">
        <v>26</v>
      </c>
      <c r="C13" s="2" t="str">
        <f>IFERROR(__xludf.DUMMYFUNCTION("GoogleTranslate(B13, ""en"", ""vi"")"),"Loại nhạc mà ai đó nghe thường được xác định bởi cảm xúc mà họ muốn cảm nhận hoặc tâm trạng hiện tại của họ. Ví dụ: nếu ai đó đang cảm thấy buồn, họ có thể chọn nghe nhạc chậm, u sầu có thể gợi lên cảm giác đồng cảm và nội tâm. Mặt khác, nếu ai đó cảm thấ"&amp;"y tràn đầy năng lượng và lạc quan, họ có thể chọn loại nhạc sôi động, nhịp độ nhanh hơn để có thể khiến họ cảm thấy năng động và có động lực hơn. Cuối cùng, cảm xúc mà âm nhạc gợi lên có thể khác nhau tùy thuộc vào từng người nghe cũng như sở thích và hoà"&amp;"n cảnh riêng của họ.")</f>
        <v>Loại nhạc mà ai đó nghe thường được xác định bởi cảm xúc mà họ muốn cảm nhận hoặc tâm trạng hiện tại của họ. Ví dụ: nếu ai đó đang cảm thấy buồn, họ có thể chọn nghe nhạc chậm, u sầu có thể gợi lên cảm giác đồng cảm và nội tâm. Mặt khác, nếu ai đó cảm thấy tràn đầy năng lượng và lạc quan, họ có thể chọn loại nhạc sôi động, nhịp độ nhanh hơn để có thể khiến họ cảm thấy năng động và có động lực hơn. Cuối cùng, cảm xúc mà âm nhạc gợi lên có thể khác nhau tùy thuộc vào từng người nghe cũng như sở thích và hoàn cảnh riêng của họ.</v>
      </c>
    </row>
    <row r="14">
      <c r="A14" s="1" t="s">
        <v>27</v>
      </c>
      <c r="B14" s="1" t="s">
        <v>28</v>
      </c>
      <c r="C14" s="2" t="str">
        <f>IFERROR(__xludf.DUMMYFUNCTION("GoogleTranslate(B14, ""en"", ""vi"")"),"[[T01I12M23E34_45S56I67G78N89A90T01U12R23E34]4 t5im6e 7si8gn9at0ur1e2] được sử dụng trong âm nhạc, đồng thời việc sử dụng dải cao độ cụ thể là [R1A2N3G4E5] [oc0ta1ve2s3] tạo ra âm thanh gắn kết và thống nhất xuyên suốt bản nhạc. [I1N2S3T4R5U6M7E8N9T0S1] g"&amp;"óp phần hơn nữa vào việc sáng tác âm nhạc, hòa quyện một cách liền mạch để tạo ra một tác phẩm hoàn chỉnh và hài hòa. Bằng cách kết hợp những yếu tố này, âm nhạc đạt được đặc điểm riêng biệt và đáng nhớ, gây được tiếng vang cho người nghe.")</f>
        <v>[[T01I12M23E34_45S56I67G78N89A90T01U12R23E34]4 t5im6e 7si8gn9at0ur1e2] được sử dụng trong âm nhạc, đồng thời việc sử dụng dải cao độ cụ thể là [R1A2N3G4E5] [oc0ta1ve2s3] tạo ra âm thanh gắn kết và thống nhất xuyên suốt bản nhạc. [I1N2S3T4R5U6M7E8N9T0S1] góp phần hơn nữa vào việc sáng tác âm nhạc, hòa quyện một cách liền mạch để tạo ra một tác phẩm hoàn chỉnh và hài hòa. Bằng cách kết hợp những yếu tố này, âm nhạc đạt được đặc điểm riêng biệt và đáng nhớ, gây được tiếng vang cho người nghe.</v>
      </c>
    </row>
    <row r="15">
      <c r="A15" s="1" t="s">
        <v>29</v>
      </c>
      <c r="B15" s="1" t="s">
        <v>30</v>
      </c>
      <c r="C15" s="2" t="str">
        <f>IFERROR(__xludf.DUMMYFUNCTION("GoogleTranslate(B15, ""en"", ""vi"")"),"Âm nhạc của bài hát này tỏa ra [E1M2O3T4I5O6N7] và nhịp điệu cũng rất dễ chịu. Cùng nhau, họ tạo ra một sự kết hợp mạnh mẽ có thể xoa dịu và nâng cao tinh thần cho người nghe. Cách giai điệu và nhịp phối hợp với nhau có thể tạo ra cảm giác cân bằng và hài"&amp;" hòa, giúp giảm căng thẳng và lo lắng. Cho dù bạn đang nghe bài hát này lần đầu tiên hay đã nghe nó nhiều lần trước đó thì khả năng khơi gợi cảm xúc và mang lại sự thoải mái của nó là không thể phủ nhận.")</f>
        <v>Âm nhạc của bài hát này tỏa ra [E1M2O3T4I5O6N7] và nhịp điệu cũng rất dễ chịu. Cùng nhau, họ tạo ra một sự kết hợp mạnh mẽ có thể xoa dịu và nâng cao tinh thần cho người nghe. Cách giai điệu và nhịp phối hợp với nhau có thể tạo ra cảm giác cân bằng và hài hòa, giúp giảm căng thẳng và lo lắng. Cho dù bạn đang nghe bài hát này lần đầu tiên hay đã nghe nó nhiều lần trước đó thì khả năng khơi gợi cảm xúc và mang lại sự thoải mái của nó là không thể phủ nhận.</v>
      </c>
    </row>
    <row r="16">
      <c r="A16" s="1" t="s">
        <v>31</v>
      </c>
      <c r="B16" s="1" t="s">
        <v>32</v>
      </c>
      <c r="C16" s="2" t="str">
        <f>IFERROR(__xludf.DUMMYFUNCTION("GoogleTranslate(B16, ""en"", ""vi"")"),"[te0mp1o2] của bài hát này nhanh và âm nhạc mang tính chất [E1M2O3T4I5O6N7]. Nhịp độ nhanh của bài hát kết hợp với chất lượng cảm xúc của nó tạo nên trải nghiệm nghe mạnh mẽ và mãnh liệt. [te0mp1o2] nhanh có thể truyền tải cảm giác cấp bách hoặc phấn khíc"&amp;"h, trong khi nội dung cảm xúc của âm nhạc có thể gợi lên cảm giác vui, buồn, tức giận hoặc một loạt cảm xúc khác. Nhìn chung, sự kết hợp giữa [te0mp1o2] và cảm xúc trong bài hát này tạo nên một màn trình diễn âm nhạc sôi động và đáng nhớ.")</f>
        <v>[te0mp1o2] của bài hát này nhanh và âm nhạc mang tính chất [E1M2O3T4I5O6N7]. Nhịp độ nhanh của bài hát kết hợp với chất lượng cảm xúc của nó tạo nên trải nghiệm nghe mạnh mẽ và mãnh liệt. [te0mp1o2] nhanh có thể truyền tải cảm giác cấp bách hoặc phấn khích, trong khi nội dung cảm xúc của âm nhạc có thể gợi lên cảm giác vui, buồn, tức giận hoặc một loạt cảm xúc khác. Nhìn chung, sự kết hợp giữa [te0mp1o2] và cảm xúc trong bài hát này tạo nên một màn trình diễn âm nhạc sôi động và đáng nhớ.</v>
      </c>
    </row>
    <row r="17">
      <c r="A17" s="1" t="s">
        <v>33</v>
      </c>
      <c r="B17" s="1" t="s">
        <v>34</v>
      </c>
      <c r="C17" s="2" t="str">
        <f>IFERROR(__xludf.DUMMYFUNCTION("GoogleTranslate(B17, ""en"", ""vi"")"),"Bản nhạc được chơi ở tốc độ nhanh, sử dụng dải cao độ cụ thể là [R1A2N3G4E5] [oc0ta1ve2s3] tạo ra âm thanh gắn kết và thống nhất. Ngoài ra, việc sử dụng [[K01E12Y23]3 k4ey5] trong bản nhạc này sẽ làm tăng thêm âm thanh mạnh mẽ và đáng nhớ.")</f>
        <v>Bản nhạc được chơi ở tốc độ nhanh, sử dụng dải cao độ cụ thể là [R1A2N3G4E5] [oc0ta1ve2s3] tạo ra âm thanh gắn kết và thống nhất. Ngoài ra, việc sử dụng [[K01E12Y23]3 k4ey5] trong bản nhạc này sẽ làm tăng thêm âm thanh mạnh mẽ và đáng nhớ.</v>
      </c>
    </row>
    <row r="18">
      <c r="A18" s="1" t="s">
        <v>35</v>
      </c>
      <c r="B18" s="1" t="s">
        <v>36</v>
      </c>
      <c r="C18" s="2" t="str">
        <f>IFERROR(__xludf.DUMMYFUNCTION("GoogleTranslate(B18, ""en"", ""vi"")"),"Bài hát này có thời lượng [T1M213] giây và không có bất kỳ [I1N2S3T4R5U6M7E8N9T0S1] nào.")</f>
        <v>Bài hát này có thời lượng [T1M213] giây và không có bất kỳ [I1N2S3T4R5U6M7E8N9T0S1] nào.</v>
      </c>
    </row>
    <row r="19">
      <c r="A19" s="1" t="s">
        <v>37</v>
      </c>
      <c r="B19" s="1" t="s">
        <v>38</v>
      </c>
      <c r="C19" s="2" t="str">
        <f>IFERROR(__xludf.DUMMYFUNCTION("GoogleTranslate(B19, ""en"", ""vi"")"),"Âm nhạc được đề cập được xác định bởi một cảm xúc cụ thể được nâng cao bằng cách sử dụng [ke0y1]. Nhịp điệu trong bài hát vô cùng mạnh mẽ và việc sử dụng các nhạc cụ cụ thể là rất quan trọng đối với âm thanh tổng thể của bài hát. Sự kết hợp của những yếu "&amp;"tố này mang lại cho âm nhạc một chất lượng cảm xúc đặc biệt, khiến nó trở nên khác biệt so với các sáng tác khác.")</f>
        <v>Âm nhạc được đề cập được xác định bởi một cảm xúc cụ thể được nâng cao bằng cách sử dụng [ke0y1]. Nhịp điệu trong bài hát vô cùng mạnh mẽ và việc sử dụng các nhạc cụ cụ thể là rất quan trọng đối với âm thanh tổng thể của bài hát. Sự kết hợp của những yếu tố này mang lại cho âm nhạc một chất lượng cảm xúc đặc biệt, khiến nó trở nên khác biệt so với các sáng tác khác.</v>
      </c>
    </row>
    <row r="20">
      <c r="A20" s="1" t="s">
        <v>39</v>
      </c>
      <c r="B20" s="1" t="s">
        <v>40</v>
      </c>
      <c r="C20" s="2" t="str">
        <f>IFERROR(__xludf.DUMMYFUNCTION("GoogleTranslate(B20, ""en"", ""vi"")"),"Phạm vi cao độ giới hạn của âm nhạc là [R1A2N3G4E5] [oc0ta1ve2s3] cho phép nhấn mạnh hơn vào các sắc thái của giai điệu và phân nhịp. Nó được cấu thành trong [[K01E12Y23]3 k4ey5] và có thời lượng là [T1M213] giây. Với tiết tấu êm dịu và vừa phải, bản nhạc"&amp;" duy trì nhịp [te0mp1o2] nhanh. Mặc dù không phải là ví dụ điển hình cho phong cách [G1E2N3R4E5] điển hình, nhưng bài hát này có độ dài [[N01U12M23_34B45A56R67S78]8 b9ar0s1].")</f>
        <v>Phạm vi cao độ giới hạn của âm nhạc là [R1A2N3G4E5] [oc0ta1ve2s3] cho phép nhấn mạnh hơn vào các sắc thái của giai điệu và phân nhịp. Nó được cấu thành trong [[K01E12Y23]3 k4ey5] và có thời lượng là [T1M213] giây. Với tiết tấu êm dịu và vừa phải, bản nhạc duy trì nhịp [te0mp1o2] nhanh. Mặc dù không phải là ví dụ điển hình cho phong cách [G1E2N3R4E5] điển hình, nhưng bài hát này có độ dài [[N01U12M23_34B45A56R67S78]8 b9ar0s1].</v>
      </c>
    </row>
    <row r="21">
      <c r="A21" s="1" t="s">
        <v>41</v>
      </c>
      <c r="B21" s="1" t="s">
        <v>42</v>
      </c>
      <c r="C21" s="2" t="str">
        <f>IFERROR(__xludf.DUMMYFUNCTION("GoogleTranslate(B21, ""en"", ""vi"")"),"Bài hát này phát trong [T1M213] giây và có âm thanh [ti0me1 s2ig3na4tu5re6] khác thường. Nhịp điệu trong bài hát này rất êm dịu và đặc biệt không có [I1N2S3T4R5U6M7E8N9T0S1]. Âm nhạc được xác định bởi [E1M2O3T4I5O6N7], tạo ra trải nghiệm nghe độc ​​đáo và"&amp;" khác biệt. Mặc dù thiếu nhạc cụ truyền thống nhưng bài hát vẫn thu hút người nghe bằng âm thanh êm dịu và giàu sức gợi.")</f>
        <v>Bài hát này phát trong [T1M213] giây và có âm thanh [ti0me1 s2ig3na4tu5re6] khác thường. Nhịp điệu trong bài hát này rất êm dịu và đặc biệt không có [I1N2S3T4R5U6M7E8N9T0S1]. Âm nhạc được xác định bởi [E1M2O3T4I5O6N7], tạo ra trải nghiệm nghe độc ​​đáo và khác biệt. Mặc dù thiếu nhạc cụ truyền thống nhưng bài hát vẫn thu hút người nghe bằng âm thanh êm dịu và giàu sức gợi.</v>
      </c>
    </row>
    <row r="22">
      <c r="A22" s="1" t="s">
        <v>43</v>
      </c>
      <c r="B22" s="1" t="s">
        <v>44</v>
      </c>
      <c r="C22" s="2" t="str">
        <f>IFERROR(__xludf.DUMMYFUNCTION("GoogleTranslate(B22, ""en"", ""vi"")"),"Phạm vi cao độ nhỏ gọn của [R1A2N3G4E5] [oc0ta1ve2s3] mang lại màn trình diễn âm nhạc tập trung và có tác động mạnh mẽ, trong khi [[K01E12Y23]3 k4ey5] mang đến cho bản nhạc này chất lượng cảm xúc đặc biệt. Với thời lượng phát [T1M213] giây, bài hát duy tr"&amp;"ì nhịp điệu ổn định và vừa phải. Sự sắp xếp của nó cố tình bỏ qua việc sử dụng [I1N2S3T4R5U6M7E8N9T0S1] và âm nhạc dựa trên [[T01I12M23E34_45S56I67G78N89A90T01U12R23E34]4 t5im6e 7si8gn9at0ur1e2]. Nhìn chung, tác phẩm có tốc độ vừa phải này thách thức các "&amp;"quy ước âm nhạc điển hình của phong cách [G1E2N3R4E5].")</f>
        <v>Phạm vi cao độ nhỏ gọn của [R1A2N3G4E5] [oc0ta1ve2s3] mang lại màn trình diễn âm nhạc tập trung và có tác động mạnh mẽ, trong khi [[K01E12Y23]3 k4ey5] mang đến cho bản nhạc này chất lượng cảm xúc đặc biệt. Với thời lượng phát [T1M213] giây, bài hát duy trì nhịp điệu ổn định và vừa phải. Sự sắp xếp của nó cố tình bỏ qua việc sử dụng [I1N2S3T4R5U6M7E8N9T0S1] và âm nhạc dựa trên [[T01I12M23E34_45S56I67G78N89A90T01U12R23E34]4 t5im6e 7si8gn9at0ur1e2]. Nhìn chung, tác phẩm có tốc độ vừa phải này thách thức các quy ước âm nhạc điển hình của phong cách [G1E2N3R4E5].</v>
      </c>
    </row>
    <row r="23">
      <c r="A23" s="1" t="s">
        <v>45</v>
      </c>
      <c r="B23" s="1" t="s">
        <v>46</v>
      </c>
      <c r="C23" s="2" t="str">
        <f>IFERROR(__xludf.DUMMYFUNCTION("GoogleTranslate(B23, ""en"", ""vi"")"),"Bài hát có cấu trúc [[N01U12M23_34B45A56R67S78]8 b9ar0s1], di chuyển với tốc độ vừa phải. Điều tạo thêm hương vị độc đáo cho bản nhạc này chính là [[K01E12Y23]3 k4ey5].")</f>
        <v>Bài hát có cấu trúc [[N01U12M23_34B45A56R67S78]8 b9ar0s1], di chuyển với tốc độ vừa phải. Điều tạo thêm hương vị độc đáo cho bản nhạc này chính là [[K01E12Y23]3 k4ey5].</v>
      </c>
    </row>
    <row r="24">
      <c r="A24" s="1" t="s">
        <v>47</v>
      </c>
      <c r="B24" s="1" t="s">
        <v>48</v>
      </c>
      <c r="C24" s="2" t="str">
        <f>IFERROR(__xludf.DUMMYFUNCTION("GoogleTranslate(B24, ""en"", ""vi"")"),"[[T01I12M23E34_45S56I67G78N89A90T01U12R23E34]4 t5im6e 7si8gn9at0ur1e2] được sử dụng trong âm nhạc, có nhịp điệu đều đặn và vừa phải. Tuy nhiên, dù có nền tảng nhịp nhàng nhưng bản nhạc này không thể hiện được bản chất của thể loại [G1E2N3R4E5]. Buổi biểu "&amp;"diễn âm nhạc sử dụng [I1N2S3T4R5U6M7E8N9T0S1] để tạo ra âm thanh khác biệt với đặc điểm điển hình của thể loại này.")</f>
        <v>[[T01I12M23E34_45S56I67G78N89A90T01U12R23E34]4 t5im6e 7si8gn9at0ur1e2] được sử dụng trong âm nhạc, có nhịp điệu đều đặn và vừa phải. Tuy nhiên, dù có nền tảng nhịp nhàng nhưng bản nhạc này không thể hiện được bản chất của thể loại [G1E2N3R4E5]. Buổi biểu diễn âm nhạc sử dụng [I1N2S3T4R5U6M7E8N9T0S1] để tạo ra âm thanh khác biệt với đặc điểm điển hình của thể loại này.</v>
      </c>
    </row>
    <row r="25">
      <c r="A25" s="1" t="s">
        <v>49</v>
      </c>
      <c r="B25" s="1" t="s">
        <v>50</v>
      </c>
      <c r="C25" s="2" t="str">
        <f>IFERROR(__xludf.DUMMYFUNCTION("GoogleTranslate(B25, ""en"", ""vi"")"),"Phạm vi cao độ giới hạn của âm nhạc là [R1A2N3G4E5] [oc0ta1ve2s3] cho phép nhấn mạnh hơn vào các sắc thái của giai điệu và phân nhịp. Bản nhạc kéo dài trong [T1M213] giây và đồng hồ đo của nó là [T1I2M3E4_5S6I7G8N9A0T1U2R3E4]. Mặc dù bản nhạc này không ph"&amp;"ải là sự thể hiện thực sự của thể loại [G1E2N3R4E5] điển hình, nhưng nó thể hiện [[N01U12M23_34B45A56R67S78]8 b9ar0s1] xuyên suốt bài hát.")</f>
        <v>Phạm vi cao độ giới hạn của âm nhạc là [R1A2N3G4E5] [oc0ta1ve2s3] cho phép nhấn mạnh hơn vào các sắc thái của giai điệu và phân nhịp. Bản nhạc kéo dài trong [T1M213] giây và đồng hồ đo của nó là [T1I2M3E4_5S6I7G8N9A0T1U2R3E4]. Mặc dù bản nhạc này không phải là sự thể hiện thực sự của thể loại [G1E2N3R4E5] điển hình, nhưng nó thể hiện [[N01U12M23_34B45A56R67S78]8 b9ar0s1] xuyên suốt bài hát.</v>
      </c>
    </row>
    <row r="26">
      <c r="A26" s="1" t="s">
        <v>51</v>
      </c>
      <c r="B26" s="1" t="s">
        <v>52</v>
      </c>
      <c r="C26" s="2" t="str">
        <f>IFERROR(__xludf.DUMMYFUNCTION("GoogleTranslate(B26, ""en"", ""vi"")"),"Bản nhạc thể hiện âm thanh độc đáo và vang dội nhờ sử dụng [[K01E12Y23]3 k4ey5] và phạm vi cao độ trong [R1A2N3G4E5] [oc0ta1ve2s3]. Bài hát thứ hai [T1M213] này có nhịp điệu ru ngủ và nổi bật là [I1N2S3T4R5U6M7E8N9T0S1]. Sử dụng [ti0me1 s2ig3na4tu5re6 o7f"&amp;" 8[T91I02M13E24_35S46I57G68N79A80T91U02R13E24]3] không chuẩn và [te0mp1o2], âm thanh của bài hát bị ảnh hưởng nặng nề bởi thể loại [G1E2N3R4E5].")</f>
        <v>Bản nhạc thể hiện âm thanh độc đáo và vang dội nhờ sử dụng [[K01E12Y23]3 k4ey5] và phạm vi cao độ trong [R1A2N3G4E5] [oc0ta1ve2s3]. Bài hát thứ hai [T1M213] này có nhịp điệu ru ngủ và nổi bật là [I1N2S3T4R5U6M7E8N9T0S1]. Sử dụng [ti0me1 s2ig3na4tu5re6 o7f 8[T91I02M13E24_35S46I57G68N79A80T91U02R13E24]3] không chuẩn và [te0mp1o2], âm thanh của bài hát bị ảnh hưởng nặng nề bởi thể loại [G1E2N3R4E5].</v>
      </c>
    </row>
    <row r="27">
      <c r="A27" s="1" t="s">
        <v>53</v>
      </c>
      <c r="B27" s="1" t="s">
        <v>54</v>
      </c>
      <c r="C27" s="2" t="str">
        <f>IFERROR(__xludf.DUMMYFUNCTION("GoogleTranslate(B27, ""en"", ""vi"")"),"Bản nhạc này sử dụng phạm vi cao độ giới hạn là [R1A2N3G4E5] [oc0ta1ve2s3], cho phép tập trung nhiều hơn vào sự tinh tế của giai điệu và nhịp điệu. Ngoài ra, việc sử dụng [[K01E12Y23]3 k4ey5] góp phần tạo nên bảng âm thanh phong phú và sống động.")</f>
        <v>Bản nhạc này sử dụng phạm vi cao độ giới hạn là [R1A2N3G4E5] [oc0ta1ve2s3], cho phép tập trung nhiều hơn vào sự tinh tế của giai điệu và nhịp điệu. Ngoài ra, việc sử dụng [[K01E12Y23]3 k4ey5] góp phần tạo nên bảng âm thanh phong phú và sống động.</v>
      </c>
    </row>
    <row r="28">
      <c r="A28" s="1" t="s">
        <v>55</v>
      </c>
      <c r="B28" s="1" t="s">
        <v>56</v>
      </c>
      <c r="C28" s="2" t="str">
        <f>IFERROR(__xludf.DUMMYFUNCTION("GoogleTranslate(B28, ""en"", ""vi"")"),"Loại nhạc này có đặc điểm là phạm vi cao độ giới hạn là [R1A2N3G4E5] [oc0ta1ve2s3], cho phép nhấn mạnh hơn vào các sắc thái của giai điệu và nhịp điệu. Việc sử dụng [[K01E12Y23]3 k4ey5] trong bản nhạc này mang lại âm thanh mạnh mẽ và đáng nhớ, được bổ sun"&amp;"g bởi nhịp điệu êm dịu và nhẹ nhàng khi bài hát phát trong [T1M213] giây. Âm nhạc trở nên sống động hơn nhờ sử dụng [I1N2S3T4R5U6M7E8N9T0S1], trong khi thước đo của âm nhạc là [T1I2M3E4_5S6I7G8N9A0T1U2R3E4]. Điều đáng chú ý là bản nhạc không sử dụng [I1N2"&amp;"S3T4R5U6M7E8N9T0]. Mặc dù nhịp độ chậm nhưng âm nhạc này có chất lượng độc đáo và khác biệt, chắc chắn sẽ thu hút người nghe.")</f>
        <v>Loại nhạc này có đặc điểm là phạm vi cao độ giới hạn là [R1A2N3G4E5] [oc0ta1ve2s3], cho phép nhấn mạnh hơn vào các sắc thái của giai điệu và nhịp điệu. Việc sử dụng [[K01E12Y23]3 k4ey5] trong bản nhạc này mang lại âm thanh mạnh mẽ và đáng nhớ, được bổ sung bởi nhịp điệu êm dịu và nhẹ nhàng khi bài hát phát trong [T1M213] giây. Âm nhạc trở nên sống động hơn nhờ sử dụng [I1N2S3T4R5U6M7E8N9T0S1], trong khi thước đo của âm nhạc là [T1I2M3E4_5S6I7G8N9A0T1U2R3E4]. Điều đáng chú ý là bản nhạc không sử dụng [I1N2S3T4R5U6M7E8N9T0]. Mặc dù nhịp độ chậm nhưng âm nhạc này có chất lượng độc đáo và khác biệt, chắc chắn sẽ thu hút người nghe.</v>
      </c>
    </row>
    <row r="29">
      <c r="A29" s="1" t="s">
        <v>57</v>
      </c>
      <c r="B29" s="1" t="s">
        <v>58</v>
      </c>
      <c r="C29" s="2" t="str">
        <f>IFERROR(__xludf.DUMMYFUNCTION("GoogleTranslate(B29, ""en"", ""vi"")"),"Tôi đến cửa hàng để mua một số đồ tạp hóa. Khi đang ở đó, tôi tình cờ gặp lại một người bạn cũ thời đại học. Chúng tôi trò chuyện một lúc và nắm bắt được cuộc sống của nhau. Thật sự rất vui khi được gặp lại họ. Sau cuộc trò chuyện của chúng tôi, tôi mua s"&amp;"ắm xong và về nhà.")</f>
        <v>Tôi đến cửa hàng để mua một số đồ tạp hóa. Khi đang ở đó, tôi tình cờ gặp lại một người bạn cũ thời đại học. Chúng tôi trò chuyện một lúc và nắm bắt được cuộc sống của nhau. Thật sự rất vui khi được gặp lại họ. Sau cuộc trò chuyện của chúng tôi, tôi mua sắm xong và về nhà.</v>
      </c>
    </row>
    <row r="30">
      <c r="A30" s="1" t="s">
        <v>59</v>
      </c>
      <c r="B30" s="1" t="s">
        <v>60</v>
      </c>
      <c r="C30" s="2" t="str">
        <f>IFERROR(__xludf.DUMMYFUNCTION("GoogleTranslate(B30, ""en"", ""vi"")"),"Với dải cao độ trải dài [R1A2N3G4E5] [oc0ta1ve2s3], bản nhạc này mang đến trải nghiệm nghe đa dạng và sống động. Việc sử dụng [[K01E12Y23]3 k4ey5] tạo ra một bầu không khí khác biệt, trong khi thời lượng [T1M213] giây của bài hát mang lại trải nghiệm sống"&amp;" động. Nhịp điệu của âm nhạc không quá nhanh cũng không quá chậm và không có [I1N2S3T4R5U6M7E8N9T0S1], góp phần tạo nên sự độc đáo của nó. Vượt qua [ti0me1 s2ig3na4tu5re6] thông thường với [T1I2M3E4_5S6I7G8N9A0T1U2R3E4], bài hát này được chơi với nhịp độ "&amp;"nhàn nhã, thể hiện [E1M2O3T4I5O6N7] làm say đắm khán giả.")</f>
        <v>Với dải cao độ trải dài [R1A2N3G4E5] [oc0ta1ve2s3], bản nhạc này mang đến trải nghiệm nghe đa dạng và sống động. Việc sử dụng [[K01E12Y23]3 k4ey5] tạo ra một bầu không khí khác biệt, trong khi thời lượng [T1M213] giây của bài hát mang lại trải nghiệm sống động. Nhịp điệu của âm nhạc không quá nhanh cũng không quá chậm và không có [I1N2S3T4R5U6M7E8N9T0S1], góp phần tạo nên sự độc đáo của nó. Vượt qua [ti0me1 s2ig3na4tu5re6] thông thường với [T1I2M3E4_5S6I7G8N9A0T1U2R3E4], bài hát này được chơi với nhịp độ nhàn nhã, thể hiện [E1M2O3T4I5O6N7] làm say đắm khán giả.</v>
      </c>
    </row>
    <row r="31">
      <c r="A31" s="1" t="s">
        <v>61</v>
      </c>
      <c r="B31" s="1" t="s">
        <v>62</v>
      </c>
      <c r="C31" s="2" t="str">
        <f>IFERROR(__xludf.DUMMYFUNCTION("GoogleTranslate(B31, ""en"", ""vi"")"),"Dự án âm nhạc này gợi lên một cảm xúc mạnh mẽ. Bài hát bao gồm [[N01U12M23_34B45A56R67S78]8 b9ar0s1] và có nhịp điệu rất yên bình góp phần tạo nên hiệu ứng êm dịu tổng thể.")</f>
        <v>Dự án âm nhạc này gợi lên một cảm xúc mạnh mẽ. Bài hát bao gồm [[N01U12M23_34B45A56R67S78]8 b9ar0s1] và có nhịp điệu rất yên bình góp phần tạo nên hiệu ứng êm dịu tổng thể.</v>
      </c>
    </row>
    <row r="32">
      <c r="A32" s="1" t="s">
        <v>63</v>
      </c>
      <c r="B32" s="1" t="s">
        <v>64</v>
      </c>
      <c r="C32" s="2" t="str">
        <f>IFERROR(__xludf.DUMMYFUNCTION("GoogleTranslate(B32, ""en"", ""vi"")"),"Tác phẩm âm nhạc được đề cập đến có đặc điểm [ti0me1 s2ig3na4tu5re6] độc đáo. Ngoài ra, nó bao gồm khoảng [[N01U12M23_34B45A56R67S78]8 b9ar0s1]. Về mặt thiết bị đo, [I1N2S3T4R5U6M7E8N9T0S1] được sử dụng để biểu diễn phần này.")</f>
        <v>Tác phẩm âm nhạc được đề cập đến có đặc điểm [ti0me1 s2ig3na4tu5re6] độc đáo. Ngoài ra, nó bao gồm khoảng [[N01U12M23_34B45A56R67S78]8 b9ar0s1]. Về mặt thiết bị đo, [I1N2S3T4R5U6M7E8N9T0S1] được sử dụng để biểu diễn phần này.</v>
      </c>
    </row>
    <row r="33">
      <c r="A33" s="1" t="s">
        <v>65</v>
      </c>
      <c r="B33" s="1" t="s">
        <v>66</v>
      </c>
      <c r="C33" s="2" t="str">
        <f>IFERROR(__xludf.DUMMYFUNCTION("GoogleTranslate(B33, ""en"", ""vi"")"),"Bản nhạc này truyền tải âm thanh độc đáo và vang dội nhờ sử dụng [K1E2Y3]. Nó có thời gian chạy [T1M213] giây và nhịp vừa phải, dễ theo dõi. Để cải thiện âm thanh, nên đưa [I1N2S3T4R5U6M7E8N9T0S1] vào nhạc. Nhìn chung, dự án âm nhạc này [E1M2O3T4I5O6N7] t"&amp;"ạo ra trải nghiệm nghe mạnh mẽ và cảm động.")</f>
        <v>Bản nhạc này truyền tải âm thanh độc đáo và vang dội nhờ sử dụng [K1E2Y3]. Nó có thời gian chạy [T1M213] giây và nhịp vừa phải, dễ theo dõi. Để cải thiện âm thanh, nên đưa [I1N2S3T4R5U6M7E8N9T0S1] vào nhạc. Nhìn chung, dự án âm nhạc này [E1M2O3T4I5O6N7] tạo ra trải nghiệm nghe mạnh mẽ và cảm động.</v>
      </c>
    </row>
    <row r="34">
      <c r="A34" s="1" t="s">
        <v>67</v>
      </c>
      <c r="B34" s="1" t="s">
        <v>68</v>
      </c>
      <c r="C34" s="2" t="str">
        <f>IFERROR(__xludf.DUMMYFUNCTION("GoogleTranslate(B34, ""en"", ""vi"")"),"Âm nhạc có [ti0me1 s2ig3na4tu5re6 o7f 8[T91I02M13E24_35S46I57G68N79A80T91U02R13E24]3] và có dải cao độ nhỏ gọn [R1A2N3G4E5] [oc0ta1ve2s3], mang lại màn trình diễn âm nhạc tập trung và có tác động mạnh mẽ. Nhịp điệu trong bài hát này cực kỳ sôi động và [I1"&amp;"N2S3T4R5U6M7E8N9T0S1] đóng một vai trò quan trọng trong âm nhạc, bổ sung thêm vào kết cấu và năng lượng tổng thể của bản nhạc. Cùng với nhau, những yếu tố này tạo nên trải nghiệm âm nhạc năng động và đáng nhớ cho người nghe.")</f>
        <v>Âm nhạc có [ti0me1 s2ig3na4tu5re6 o7f 8[T91I02M13E24_35S46I57G68N79A80T91U02R13E24]3] và có dải cao độ nhỏ gọn [R1A2N3G4E5] [oc0ta1ve2s3], mang lại màn trình diễn âm nhạc tập trung và có tác động mạnh mẽ. Nhịp điệu trong bài hát này cực kỳ sôi động và [I1N2S3T4R5U6M7E8N9T0S1] đóng một vai trò quan trọng trong âm nhạc, bổ sung thêm vào kết cấu và năng lượng tổng thể của bản nhạc. Cùng với nhau, những yếu tố này tạo nên trải nghiệm âm nhạc năng động và đáng nhớ cho người nghe.</v>
      </c>
    </row>
    <row r="35">
      <c r="A35" s="1" t="s">
        <v>69</v>
      </c>
      <c r="B35" s="1" t="s">
        <v>70</v>
      </c>
      <c r="C35" s="2" t="str">
        <f>IFERROR(__xludf.DUMMYFUNCTION("GoogleTranslate(B35, ""en"", ""vi"")"),"Phạm vi cao độ của bản nhạc này là [R1A2N3G4E5] [oc0ta1ve2s3] mang đến trải nghiệm nghe độc ​​đáo và đáng nhớ, trong khi lựa chọn [[K01E12Y23]3 k4ey5] mang lại trải nghiệm quyến rũ và đáng nhớ. Bài hát có độ dài [T1M213] giây và có nhịp điệu vô cùng kích "&amp;"thích. Không có [I1N2S3T4R5U6M7E8N9T0S1], nhạc ở [T1I2M3E4_5S6I7G8N9A0T1U2R3E4] và phát ở mức thấp [te0mp1o2]. Nó phá vỡ truyền thống của phong cách [G1E2N3R4E5] và chiều dài của nó kéo dài khoảng [[N01U12M23_34B45A56R67S78]8 b9ar0s1].")</f>
        <v>Phạm vi cao độ của bản nhạc này là [R1A2N3G4E5] [oc0ta1ve2s3] mang đến trải nghiệm nghe độc ​​đáo và đáng nhớ, trong khi lựa chọn [[K01E12Y23]3 k4ey5] mang lại trải nghiệm quyến rũ và đáng nhớ. Bài hát có độ dài [T1M213] giây và có nhịp điệu vô cùng kích thích. Không có [I1N2S3T4R5U6M7E8N9T0S1], nhạc ở [T1I2M3E4_5S6I7G8N9A0T1U2R3E4] và phát ở mức thấp [te0mp1o2]. Nó phá vỡ truyền thống của phong cách [G1E2N3R4E5] và chiều dài của nó kéo dài khoảng [[N01U12M23_34B45A56R67S78]8 b9ar0s1].</v>
      </c>
    </row>
    <row r="36">
      <c r="A36" s="1" t="s">
        <v>71</v>
      </c>
      <c r="B36" s="1" t="s">
        <v>72</v>
      </c>
      <c r="C36" s="2" t="str">
        <f>IFERROR(__xludf.DUMMYFUNCTION("GoogleTranslate(B36, ""en"", ""vi"")"),"Bài hát này có nhịp điệu chậm và bao gồm [[N01U12M23_34B45A56R67S78]8 b9ar0s1] trong suốt thời lượng của nó, tức là [T1M213] giây.")</f>
        <v>Bài hát này có nhịp điệu chậm và bao gồm [[N01U12M23_34B45A56R67S78]8 b9ar0s1] trong suốt thời lượng của nó, tức là [T1M213] giây.</v>
      </c>
    </row>
    <row r="37">
      <c r="A37" s="1" t="s">
        <v>73</v>
      </c>
      <c r="B37" s="1" t="s">
        <v>74</v>
      </c>
      <c r="C37" s="2" t="str">
        <f>IFERROR(__xludf.DUMMYFUNCTION("GoogleTranslate(B37, ""en"", ""vi"")"),"Dải cao độ nhỏ gọn của [R1A2N3G4E5] [oc0ta1ve2s3] mang đến màn trình diễn âm nhạc tập trung và có tác động mạnh mẽ, bổ sung cho [I1N2S3T4R5U6M7E8N9T0S1] tạo ra âm thanh của bài hát. [I1N2S3T4R5U6M7E8N9T0] là nhạc cụ chính được sử dụng cho bản giai điệu. B"&amp;"ài hát có [[T01I12M23E34_45S56I67G78N89A90T01U12R23E34]4 t5im6e 7si8gn9at0ur1e2] không điển hình và chạy trong [T1M213] giây.")</f>
        <v>Dải cao độ nhỏ gọn của [R1A2N3G4E5] [oc0ta1ve2s3] mang đến màn trình diễn âm nhạc tập trung và có tác động mạnh mẽ, bổ sung cho [I1N2S3T4R5U6M7E8N9T0S1] tạo ra âm thanh của bài hát. [I1N2S3T4R5U6M7E8N9T0] là nhạc cụ chính được sử dụng cho bản giai điệu. Bài hát có [[T01I12M23E34_45S56I67G78N89A90T01U12R23E34]4 t5im6e 7si8gn9at0ur1e2] không điển hình và chạy trong [T1M213] giây.</v>
      </c>
    </row>
    <row r="38">
      <c r="A38" s="1" t="s">
        <v>75</v>
      </c>
      <c r="B38" s="1" t="s">
        <v>76</v>
      </c>
      <c r="C38" s="2" t="str">
        <f>IFERROR(__xludf.DUMMYFUNCTION("GoogleTranslate(B38,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chạy [T1M213] giây, nhịp điệu "&amp;"của bài hát rất nhẹ nhàng và thư giãn, được làm phong phú thêm nhờ sự góp mặt của [I1N2S3T4R5U6M7E8N9T0S1]. Nó không tuân theo một [ti0me1 s2ig3na4tu5re6 o7f 8[T91I02M13E24_35S46I57G68N79A80T91U02R13E24]3] thông thường, nhưng nó vẫn có nhịp độ nhanh và kh"&amp;"ông có các đặc điểm xác định của kiểu [G1E2N3R4E5].")</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chạy [T1M213] giây, nhịp điệu của bài hát rất nhẹ nhàng và thư giãn, được làm phong phú thêm nhờ sự góp mặt của [I1N2S3T4R5U6M7E8N9T0S1]. Nó không tuân theo một [ti0me1 s2ig3na4tu5re6 o7f 8[T91I02M13E24_35S46I57G68N79A80T91U02R13E24]3] thông thường, nhưng nó vẫn có nhịp độ nhanh và không có các đặc điểm xác định của kiểu [G1E2N3R4E5].</v>
      </c>
    </row>
    <row r="39">
      <c r="A39" s="1" t="s">
        <v>77</v>
      </c>
      <c r="B39" s="1" t="s">
        <v>78</v>
      </c>
      <c r="C39" s="2" t="str">
        <f>IFERROR(__xludf.DUMMYFUNCTION("GoogleTranslate(B39, ""en"", ""vi"")"),"Bài hát, một ví dụ điển hình của thể loại [G1E2N3R4E5], có phạm vi cao độ trong [R1A2N3G4E5] [oc0ta1ve2s3]. [[K01E12Y23]3 k4ey5] mang đến cho bản nhạc này chất lượng cảm xúc đặc biệt, trong khi bản thân bài hát chỉ dài [T1M213] giây. Với tiết tấu chậm, th"&amp;"ước đo của bản nhạc là [T1I2M3E4_5S6I7G8N9A0T1U2R3E4].")</f>
        <v>Bài hát, một ví dụ điển hình của thể loại [G1E2N3R4E5], có phạm vi cao độ trong [R1A2N3G4E5] [oc0ta1ve2s3]. [[K01E12Y23]3 k4ey5] mang đến cho bản nhạc này chất lượng cảm xúc đặc biệt, trong khi bản thân bài hát chỉ dài [T1M213] giây. Với tiết tấu chậm, thước đo của bản nhạc là [T1I2M3E4_5S6I7G8N9A0T1U2R3E4].</v>
      </c>
    </row>
    <row r="40">
      <c r="A40" s="1" t="s">
        <v>79</v>
      </c>
      <c r="B40" s="1" t="s">
        <v>80</v>
      </c>
      <c r="C40" s="2" t="str">
        <f>IFERROR(__xludf.DUMMYFUNCTION("GoogleTranslate(B40, ""en"", ""vi"")"),"Việc sử dụng dải cao độ cụ thể [R1A2N3G4E5] [oc0ta1ve2s3] tạo ra âm thanh gắn kết và thống nhất xuyên suốt bản nhạc, trong khi [[K01E12Y23]3 k4ey5] tạo thêm hương vị độc đáo. Với thời lượng [T1M213] giây, bài hát duy trì được cảm giác [te0mp1o2] rất thư g"&amp;"iãn. Đáng chú ý là sự vắng mặt của [I1N2S3T4R5U6M7E8N9T0S1], tạo ra một bầu không khí khác biệt. [ti0me1 s2ig3na4tu5re6] của bài hát có nhịp độ không đều này, [T1I2M3E4_5S6I7G8N9A0T1U2R3E4], góp phần tạo nên [te0mp1o2] thư giãn. Nhìn chung, dòng nhạc này "&amp;"có đặc điểm là [E1M2O3T4I5O6N7].")</f>
        <v>Việc sử dụng dải cao độ cụ thể [R1A2N3G4E5] [oc0ta1ve2s3] tạo ra âm thanh gắn kết và thống nhất xuyên suốt bản nhạc, trong khi [[K01E12Y23]3 k4ey5] tạo thêm hương vị độc đáo. Với thời lượng [T1M213] giây, bài hát duy trì được cảm giác [te0mp1o2] rất thư giãn. Đáng chú ý là sự vắng mặt của [I1N2S3T4R5U6M7E8N9T0S1], tạo ra một bầu không khí khác biệt. [ti0me1 s2ig3na4tu5re6] của bài hát có nhịp độ không đều này, [T1I2M3E4_5S6I7G8N9A0T1U2R3E4], góp phần tạo nên [te0mp1o2] thư giãn. Nhìn chung, dòng nhạc này có đặc điểm là [E1M2O3T4I5O6N7].</v>
      </c>
    </row>
    <row r="41">
      <c r="A41" s="1" t="s">
        <v>81</v>
      </c>
      <c r="B41" s="1" t="s">
        <v>82</v>
      </c>
      <c r="C41" s="2" t="str">
        <f>IFERROR(__xludf.DUMMYFUNCTION("GoogleTranslate(B41, ""en"", ""vi"")"),"Bản nhạc là một bản nhạc chịu ảnh hưởng của [G1E2N3R4E5] thể hiện phạm vi cao độ trong [R1A2N3G4E5] [oc0ta1ve2s3]. Chất lượng cảm xúc của âm nhạc được nâng cao nhờ đặc trưng [[K01E12Y23]3 k4ey5], mang đến cho nó một nét đặc biệt và khác biệt. Với độ dài ["&amp;"T1M213] giây, bài hát có nhịp điệu êm dịu và nhẹ nhàng, được bổ sung thêm [I1N2S3T4R5U6M7E8N9T0S1]. [ti0me1 s2ig3na4tu5re6] của bản nhạc là [T1I2M3E4_5S6I7G8N9A0T1U2R3E4] và được trình diễn ở tốc độ vừa phải để bổ sung cho phong cách tổng thể của bản nhạc"&amp;". Cùng với nhau, tất cả những yếu tố này tạo nên một tác phẩm âm nhạc độc đáo và đáng nhớ.")</f>
        <v>Bản nhạc là một bản nhạc chịu ảnh hưởng của [G1E2N3R4E5] thể hiện phạm vi cao độ trong [R1A2N3G4E5] [oc0ta1ve2s3]. Chất lượng cảm xúc của âm nhạc được nâng cao nhờ đặc trưng [[K01E12Y23]3 k4ey5], mang đến cho nó một nét đặc biệt và khác biệt. Với độ dài [T1M213] giây, bài hát có nhịp điệu êm dịu và nhẹ nhàng, được bổ sung thêm [I1N2S3T4R5U6M7E8N9T0S1]. [ti0me1 s2ig3na4tu5re6] của bản nhạc là [T1I2M3E4_5S6I7G8N9A0T1U2R3E4] và được trình diễn ở tốc độ vừa phải để bổ sung cho phong cách tổng thể của bản nhạc. Cùng với nhau, tất cả những yếu tố này tạo nên một tác phẩm âm nhạc độc đáo và đáng nhớ.</v>
      </c>
    </row>
    <row r="42">
      <c r="A42" s="1" t="s">
        <v>53</v>
      </c>
      <c r="B42" s="1" t="s">
        <v>83</v>
      </c>
      <c r="C42" s="2" t="str">
        <f>IFERROR(__xludf.DUMMYFUNCTION("GoogleTranslate(B42, ""en"", ""vi"")"),"Dải cao độ [R1A2N3G4E5] [oc0ta1ve2s3] trong bản nhạc này mang đến trải nghiệm nghe độc ​​đáo và đáng nhớ. Việc sử dụng [[K01E12Y23]3 k4ey5] cũng tạo ra bảng âm thanh phong phú và sống động. Cùng với nhau, những yếu tố này tạo nên một tác phẩm âm nhạc hấp "&amp;"dẫn, chắc chắn sẽ thu hút khán giả. Cho dù bạn là người đam mê âm nhạc hay chỉ đơn giản là thưởng thức những giai điệu hay, sự kết hợp giữa dải cao độ và [ke0y1] của bản nhạc này sẽ tạo ra trải nghiệm nghe thú vị và năng động.")</f>
        <v>Dải cao độ [R1A2N3G4E5] [oc0ta1ve2s3] trong bản nhạc này mang đến trải nghiệm nghe độc ​​đáo và đáng nhớ. Việc sử dụng [[K01E12Y23]3 k4ey5] cũng tạo ra bảng âm thanh phong phú và sống động. Cùng với nhau, những yếu tố này tạo nên một tác phẩm âm nhạc hấp dẫn, chắc chắn sẽ thu hút khán giả. Cho dù bạn là người đam mê âm nhạc hay chỉ đơn giản là thưởng thức những giai điệu hay, sự kết hợp giữa dải cao độ và [ke0y1] của bản nhạc này sẽ tạo ra trải nghiệm nghe thú vị và năng động.</v>
      </c>
    </row>
    <row r="43">
      <c r="A43" s="1" t="s">
        <v>84</v>
      </c>
      <c r="B43" s="1" t="s">
        <v>85</v>
      </c>
      <c r="C43" s="2" t="str">
        <f>IFERROR(__xludf.DUMMYFUNCTION("GoogleTranslate(B43, ""en"", ""vi"")"),"Đoạn nhạc là một bài hát dài [T1M213] giây thể hiện phạm vi cao độ trong [R1A2N3G4E5] [oc0ta1ve2s3]. Nó nằm trong [[K01E12Y23]3 k4ey5], mang đến âm thanh mạnh mẽ và đáng nhớ. Nhịp điệu trong bài hát này rất rõ ràng, âm nhạc được phát ra thông qua [I1N2S3T"&amp;"4R5U6M7E8N9T0S1]. [ti0me1 s2ig3na4tu5re6] của bài hát này là duy nhất, với [T1I2M3E4_5S6I7G8N9A0T1U2R3E4] được sử dụng. Nó được thực hiện nhanh chóng và có bản chất là [E1M2O3T4I5O6N7], bao gồm [[N01U12M23_34B45A56R67S78]8 b9ar0s1].")</f>
        <v>Đoạn nhạc là một bài hát dài [T1M213] giây thể hiện phạm vi cao độ trong [R1A2N3G4E5] [oc0ta1ve2s3]. Nó nằm trong [[K01E12Y23]3 k4ey5], mang đến âm thanh mạnh mẽ và đáng nhớ. Nhịp điệu trong bài hát này rất rõ ràng, âm nhạc được phát ra thông qua [I1N2S3T4R5U6M7E8N9T0S1]. [ti0me1 s2ig3na4tu5re6] của bài hát này là duy nhất, với [T1I2M3E4_5S6I7G8N9A0T1U2R3E4] được sử dụng. Nó được thực hiện nhanh chóng và có bản chất là [E1M2O3T4I5O6N7], bao gồm [[N01U12M23_34B45A56R67S78]8 b9ar0s1].</v>
      </c>
    </row>
    <row r="44">
      <c r="A44" s="1" t="s">
        <v>86</v>
      </c>
      <c r="B44" s="1" t="s">
        <v>87</v>
      </c>
      <c r="C44" s="2" t="str">
        <f>IFERROR(__xludf.DUMMYFUNCTION("GoogleTranslate(B44, ""en"", ""vi"")"),"Bản nhạc thể hiện phạm vi cao độ trong [R1A2N3G4E5] [oc0ta1ve2s3] và có nhịp độ rất nhanh [te0mp1o2]. Nó không tuân theo [ti0me1 s2ig3na4tu5re6 o7f 8[T91I02M13E24_35S46I57G68N79A80T91U02R13E24]3] thông thường và đã chọn không kết hợp [I1N2S3T4R5U6M7E8N9T0"&amp;"S1]. Với ký tự [G1E2N3R4E5] không thể nhầm lẫn, âm nhạc bao gồm tổng cộng [[N01U12M23_34B45A56R67S78]8 b9ar0s1].")</f>
        <v>Bản nhạc thể hiện phạm vi cao độ trong [R1A2N3G4E5] [oc0ta1ve2s3] và có nhịp độ rất nhanh [te0mp1o2]. Nó không tuân theo [ti0me1 s2ig3na4tu5re6 o7f 8[T91I02M13E24_35S46I57G68N79A80T91U02R13E24]3] thông thường và đã chọn không kết hợp [I1N2S3T4R5U6M7E8N9T0S1]. Với ký tự [G1E2N3R4E5] không thể nhầm lẫn, âm nhạc bao gồm tổng cộng [[N01U12M23_34B45A56R67S78]8 b9ar0s1].</v>
      </c>
    </row>
    <row r="45">
      <c r="A45" s="1" t="s">
        <v>88</v>
      </c>
      <c r="B45" s="1" t="s">
        <v>89</v>
      </c>
      <c r="C45" s="2" t="str">
        <f>IFERROR(__xludf.DUMMYFUNCTION("GoogleTranslate(B45, ""en"", ""vi"")"),"Việc sử dụng dải cao độ cụ thể [R1A2N3G4E5] [oc0ta1ve2s3] tạo ra âm thanh gắn kết và thống nhất xuyên suốt bản nhạc, mặc dù thực tế là bài hát có phần chậm chạp và không tuân theo các tiêu chuẩn thông thường của thể loại [G1E2N3R4E5]. [ti0me1 s2ig3na4tu5r"&amp;"e6] của bản nhạc là [T1I2M3E4_5S6I7G8N9A0T1U2R3E4].")</f>
        <v>Việc sử dụng dải cao độ cụ thể [R1A2N3G4E5] [oc0ta1ve2s3] tạo ra âm thanh gắn kết và thống nhất xuyên suốt bản nhạc, mặc dù thực tế là bài hát có phần chậm chạp và không tuân theo các tiêu chuẩn thông thường của thể loại [G1E2N3R4E5]. [ti0me1 s2ig3na4tu5re6] của bản nhạc là [T1I2M3E4_5S6I7G8N9A0T1U2R3E4].</v>
      </c>
    </row>
    <row r="46">
      <c r="A46" s="1" t="s">
        <v>90</v>
      </c>
      <c r="B46" s="1" t="s">
        <v>91</v>
      </c>
      <c r="C46" s="2" t="str">
        <f>IFERROR(__xludf.DUMMYFUNCTION("GoogleTranslate(B46, ""en"", ""vi"")"),"Bài hát này có nhịp điệu rất nhanh và sống động mang lại cảm giác [E1M2O3T4I5O6N7]. Cấu trúc của nó tuân theo [[N01U12M23_34B45A56R67S78]8 b9ar0s1], tạo nên một bố cục gắn kết và có cấu trúc. Nhìn chung, sự kết hợp giữa [te0mp1o2] lạc quan và cấu trúc rõ "&amp;"ràng tạo nên trải nghiệm âm nhạc tràn đầy năng lượng và hấp dẫn.")</f>
        <v>Bài hát này có nhịp điệu rất nhanh và sống động mang lại cảm giác [E1M2O3T4I5O6N7]. Cấu trúc của nó tuân theo [[N01U12M23_34B45A56R67S78]8 b9ar0s1], tạo nên một bố cục gắn kết và có cấu trúc. Nhìn chung, sự kết hợp giữa [te0mp1o2] lạc quan và cấu trúc rõ ràng tạo nên trải nghiệm âm nhạc tràn đầy năng lượng và hấp dẫn.</v>
      </c>
    </row>
    <row r="47">
      <c r="A47" s="1" t="s">
        <v>92</v>
      </c>
      <c r="B47" s="1" t="s">
        <v>93</v>
      </c>
      <c r="C47" s="2" t="str">
        <f>IFERROR(__xludf.DUMMYFUNCTION("GoogleTranslate(B47, ""en"", ""vi"")"),"Dải cao độ của [R1A2N3G4E5] [oc0ta1ve2s3] tạo thêm nét đặc biệt cho âm nhạc, nhấn mạnh chiều sâu cảm xúc của nó, đồng thời việc sử dụng [[K01E12Y23]3 k4ey5] truyền tải âm thanh vang và độc đáo. Với độ dài [T1M213] giây, bài hát này có nhịp điệu vừa phải v"&amp;"à cách sắp xếp cố tình bỏ qua việc sử dụng [I1N2S3T4R5U6M7E8N9T0S1]. [ti0me1 s2ig3na4tu5re6] của bản nhạc là [T1I2M3E4_5S6I7G8N9A0T1U2R3E4] và nó di chuyển với tốc độ nhanh. Tuy nhiên, điều quan trọng cần lưu ý là âm nhạc này không phải là sự thể hiện thự"&amp;"c sự của thể loại [G1E2N3R4E5] điển hình.")</f>
        <v>Dải cao độ của [R1A2N3G4E5] [oc0ta1ve2s3] tạo thêm nét đặc biệt cho âm nhạc, nhấn mạnh chiều sâu cảm xúc của nó, đồng thời việc sử dụng [[K01E12Y23]3 k4ey5] truyền tải âm thanh vang và độc đáo. Với độ dài [T1M213] giây, bài hát này có nhịp điệu vừa phải và cách sắp xếp cố tình bỏ qua việc sử dụng [I1N2S3T4R5U6M7E8N9T0S1]. [ti0me1 s2ig3na4tu5re6] của bản nhạc là [T1I2M3E4_5S6I7G8N9A0T1U2R3E4] và nó di chuyển với tốc độ nhanh. Tuy nhiên, điều quan trọng cần lưu ý là âm nhạc này không phải là sự thể hiện thực sự của thể loại [G1E2N3R4E5] điển hình.</v>
      </c>
    </row>
    <row r="48">
      <c r="A48" s="1" t="s">
        <v>94</v>
      </c>
      <c r="B48" s="1" t="s">
        <v>95</v>
      </c>
      <c r="C48" s="2" t="str">
        <f>IFERROR(__xludf.DUMMYFUNCTION("GoogleTranslate(B48, ""en"", ""vi"")"),"Dải cao độ của [R1A2N3G4E5] [oc0ta1ve2s3] tạo thêm nét đặc biệt cho âm nhạc, nhấn mạnh chiều sâu cảm xúc của nó, trong khi [[K01E12Y23]3 k4ey5] mang lại âm thanh mạnh mẽ và đáng nhớ. Với thời lượng [T1M213] giây, bài hát này có nhịp điệu nhẹ nhàng và êm d"&amp;"ịu, chứa đầy [E1M2O3T4I5O6N7] và kéo dài [[N01U12M23_34B45A56R67S78]8 b9ar0s1].")</f>
        <v>Dải cao độ của [R1A2N3G4E5] [oc0ta1ve2s3] tạo thêm nét đặc biệt cho âm nhạc, nhấn mạnh chiều sâu cảm xúc của nó, trong khi [[K01E12Y23]3 k4ey5] mang lại âm thanh mạnh mẽ và đáng nhớ. Với thời lượng [T1M213] giây, bài hát này có nhịp điệu nhẹ nhàng và êm dịu, chứa đầy [E1M2O3T4I5O6N7] và kéo dài [[N01U12M23_34B45A56R67S78]8 b9ar0s1].</v>
      </c>
    </row>
    <row r="49">
      <c r="A49" s="1" t="s">
        <v>96</v>
      </c>
      <c r="B49" s="1" t="s">
        <v>97</v>
      </c>
      <c r="C49" s="2" t="str">
        <f>IFERROR(__xludf.DUMMYFUNCTION("GoogleTranslate(B49, ""en"", ""vi"")"),"Âm nhạc đang được phát ở mức cao [te0mp1o2] và nằm trong [[K01E12Y23]3 k4ey5], mang lại chất lượng cảm xúc đặc biệt. Bài hát này có khoảng [[N01U12M23_34B45A56R67S78]8 b9ar0s1]. Để phát nhạc đúng cách, nên đưa [I1N2S3T4R5U6M7E8N9T0S1] vào phần sắp xếp.")</f>
        <v>Âm nhạc đang được phát ở mức cao [te0mp1o2] và nằm trong [[K01E12Y23]3 k4ey5], mang lại chất lượng cảm xúc đặc biệt. Bài hát này có khoảng [[N01U12M23_34B45A56R67S78]8 b9ar0s1]. Để phát nhạc đúng cách, nên đưa [I1N2S3T4R5U6M7E8N9T0S1] vào phần sắp xếp.</v>
      </c>
    </row>
    <row r="50">
      <c r="A50" s="1" t="s">
        <v>98</v>
      </c>
      <c r="B50" s="1" t="s">
        <v>99</v>
      </c>
      <c r="C50" s="2" t="str">
        <f>IFERROR(__xludf.DUMMYFUNCTION("GoogleTranslate(B50, ""en"", ""vi"")"),"Bản nhạc này sử dụng [[K01E12Y23]3 k4ey5] tạo ra một bảng âm thanh phong phú và sống động, trong khi nhịp điệu tràn đầy năng lượng thúc đẩy bài hát tiến về phía trước. Sự vắng mặt của [I1N2S3T4R5U6M7E8N9T0S1] góp phần tạo nên âm thanh độc đáo của nó. Được"&amp;" phát ở tốc độ vừa phải [te0mp1o2], bài hát bao gồm [[N01U12M23_34B45A56R67S78]8 b9ar0s1], thể hiện bố cục được chế tác cẩn thận.")</f>
        <v>Bản nhạc này sử dụng [[K01E12Y23]3 k4ey5] tạo ra một bảng âm thanh phong phú và sống động, trong khi nhịp điệu tràn đầy năng lượng thúc đẩy bài hát tiến về phía trước. Sự vắng mặt của [I1N2S3T4R5U6M7E8N9T0S1] góp phần tạo nên âm thanh độc đáo của nó. Được phát ở tốc độ vừa phải [te0mp1o2], bài hát bao gồm [[N01U12M23_34B45A56R67S78]8 b9ar0s1], thể hiện bố cục được chế tác cẩn thận.</v>
      </c>
    </row>
    <row r="51">
      <c r="A51" s="1" t="s">
        <v>100</v>
      </c>
      <c r="B51" s="1" t="s">
        <v>101</v>
      </c>
      <c r="C51" s="2" t="str">
        <f>IFERROR(__xludf.DUMMYFUNCTION("GoogleTranslate(B51, ""en"", ""vi"")"),"Bài hát dài một giây [T1M213] này mang đến trải nghiệm nghe độc ​​đáo và đáng nhớ với dải cao độ [R1A2N3G4E5] [oc0ta1ve2s3]. Việc sử dụng [[K01E12Y23]3 k4ey5] tạo ra bảng màu âm thanh phong phú và sống động, trong khi nhịp điệu vẫn thoải mái và vừa phải. "&amp;"Bạn sẽ không nghe thấy bất kỳ [I1N2S3T4R5U6M7E8N9T0S1] nào trong [ti0me1 s2ig3na4tu5re6] [T1I2M3E4_5S6I7G8N9A0T1U2R3E4] độc đáo này. Mặc dù tốc độ nhanh nhưng âm nhạc lại gợi lên [E1M2O3T4I5O6N7] một cách tự nhiên.")</f>
        <v>Bài hát dài một giây [T1M213] này mang đến trải nghiệm nghe độc ​​đáo và đáng nhớ với dải cao độ [R1A2N3G4E5] [oc0ta1ve2s3]. Việc sử dụng [[K01E12Y23]3 k4ey5] tạo ra bảng màu âm thanh phong phú và sống động, trong khi nhịp điệu vẫn thoải mái và vừa phải. Bạn sẽ không nghe thấy bất kỳ [I1N2S3T4R5U6M7E8N9T0S1] nào trong [ti0me1 s2ig3na4tu5re6] [T1I2M3E4_5S6I7G8N9A0T1U2R3E4] độc đáo này. Mặc dù tốc độ nhanh nhưng âm nhạc lại gợi lên [E1M2O3T4I5O6N7] một cách tự nhiên.</v>
      </c>
    </row>
    <row r="52">
      <c r="A52" s="1" t="s">
        <v>102</v>
      </c>
      <c r="B52" s="1" t="s">
        <v>103</v>
      </c>
      <c r="C52" s="2" t="str">
        <f>IFERROR(__xludf.DUMMYFUNCTION("GoogleTranslate(B52, ""en"", ""vi"")"),"Bản nhạc này được sáng tác trong [[K01E12Y23]3 k4ey5] với dải cao độ nhỏ gọn là [R1A2N3G4E5] [oc0ta1ve2s3], mang lại màn trình diễn âm nhạc tập trung và có tác động mạnh mẽ. Bài hát có thời lượng [T1M213] giây và có nhịp điệu rất nhẹ nhàng, mượt mà, được "&amp;"đặt trong [T1I2M3E4_5S6I7G8N9A0T1U2R3E4] với tốc độ vừa phải. Âm nhạc thấm đẫm [E1M2O3T4I5O6N7] và độ dài của nó được xác định bởi [[N01U12M23_34B45A56R67S78]8 b9ar0s1]. Nhìn chung, bài hát này tạo ra trải nghiệm cảm xúc mạnh mẽ thông qua phần sáng tác và"&amp;" cách thực hiện được trau chuốt cẩn thận.")</f>
        <v>Bản nhạc này được sáng tác trong [[K01E12Y23]3 k4ey5] với dải cao độ nhỏ gọn là [R1A2N3G4E5] [oc0ta1ve2s3], mang lại màn trình diễn âm nhạc tập trung và có tác động mạnh mẽ. Bài hát có thời lượng [T1M213] giây và có nhịp điệu rất nhẹ nhàng, mượt mà, được đặt trong [T1I2M3E4_5S6I7G8N9A0T1U2R3E4] với tốc độ vừa phải. Âm nhạc thấm đẫm [E1M2O3T4I5O6N7] và độ dài của nó được xác định bởi [[N01U12M23_34B45A56R67S78]8 b9ar0s1]. Nhìn chung, bài hát này tạo ra trải nghiệm cảm xúc mạnh mẽ thông qua phần sáng tác và cách thực hiện được trau chuốt cẩn thận.</v>
      </c>
    </row>
    <row r="53">
      <c r="A53" s="1" t="s">
        <v>104</v>
      </c>
      <c r="B53" s="1" t="s">
        <v>105</v>
      </c>
      <c r="C53" s="2" t="str">
        <f>IFERROR(__xludf.DUMMYFUNCTION("GoogleTranslate(B53, ""en"", ""vi"")"),"Bài hát này kéo dài [T1M213] giây và có nhịp điệu rất nhẹ nhàng, thư giãn. [ti0me1 s2ig3na4tu5re6] của nó đi chệch khỏi chuẩn mực, nhưng bài hát chuyển động nhẹ nhàng, thể hiện [E1M2O3T4I5O6N7]. Tổng cộng, [[N01U12M23_34B45A56R67S78]8 b9ar0s1] tạo nên tác"&amp;" phẩm âm nhạc này.")</f>
        <v>Bài hát này kéo dài [T1M213] giây và có nhịp điệu rất nhẹ nhàng, thư giãn. [ti0me1 s2ig3na4tu5re6] của nó đi chệch khỏi chuẩn mực, nhưng bài hát chuyển động nhẹ nhàng, thể hiện [E1M2O3T4I5O6N7]. Tổng cộng, [[N01U12M23_34B45A56R67S78]8 b9ar0s1] tạo nên tác phẩm âm nhạc này.</v>
      </c>
    </row>
    <row r="54">
      <c r="A54" s="1" t="s">
        <v>106</v>
      </c>
      <c r="B54" s="1" t="s">
        <v>107</v>
      </c>
      <c r="C54" s="2" t="str">
        <f>IFERROR(__xludf.DUMMYFUNCTION("GoogleTranslate(B54, ""en"", ""vi"")"),"Bài hát có nhịp điệu rất êm dịu đã cố tình loại bỏ nhạc cụ.")</f>
        <v>Bài hát có nhịp điệu rất êm dịu đã cố tình loại bỏ nhạc cụ.</v>
      </c>
    </row>
    <row r="55">
      <c r="A55" s="1" t="s">
        <v>108</v>
      </c>
      <c r="B55" s="1" t="s">
        <v>109</v>
      </c>
      <c r="C55" s="2" t="str">
        <f>IFERROR(__xludf.DUMMYFUNCTION("GoogleTranslate(B55, ""en"", ""vi"")"),"Đoạn nhạc mà tôi đang mô tả thể hiện phạm vi cao độ trong [R1A2N3G4E5] [oc0ta1ve2s3] và được sáng tác trong [[K01E12Y23]3 k4ey5]. Nó có thời gian chạy [T1M213] giây và [te0mp1o2] thực sự dữ dội. [I1N2S3T4R5U6M7E8N9T0S1] không có trong phần phối khí của bà"&amp;"i hát này. Một [ti0me1 s2ig3na4tu5re6] [T1I2M3E4_5S6I7G8N9A0T1U2R3E4] bất thường được sử dụng và nhịp điệu nhanh. Cảm xúc tổng thể của âm nhạc tỏa ra [E1M2O3T4I5O6N7].")</f>
        <v>Đoạn nhạc mà tôi đang mô tả thể hiện phạm vi cao độ trong [R1A2N3G4E5] [oc0ta1ve2s3] và được sáng tác trong [[K01E12Y23]3 k4ey5]. Nó có thời gian chạy [T1M213] giây và [te0mp1o2] thực sự dữ dội. [I1N2S3T4R5U6M7E8N9T0S1] không có trong phần phối khí của bài hát này. Một [ti0me1 s2ig3na4tu5re6] [T1I2M3E4_5S6I7G8N9A0T1U2R3E4] bất thường được sử dụng và nhịp điệu nhanh. Cảm xúc tổng thể của âm nhạc tỏa ra [E1M2O3T4I5O6N7].</v>
      </c>
    </row>
    <row r="56">
      <c r="A56" s="1" t="s">
        <v>110</v>
      </c>
      <c r="B56" s="1" t="s">
        <v>111</v>
      </c>
      <c r="C56" s="2" t="str">
        <f>IFERROR(__xludf.DUMMYFUNCTION("GoogleTranslate(B56, ""en"", ""vi"")"),"Phạm vi cao độ của một nhạc cụ được xác định bởi các nốt cao nhất và thấp nhất mà nó có thể tạo ra. Phạm vi này thay đổi tùy thuộc vào loại nhạc cụ. Ví dụ, đàn piano có âm vực rộng hơn đàn guitar. Phạm vi cao độ cũng có thể được biểu thị dưới dạng [oc0ta1"&amp;"ve2s3], là một chuỗi gồm tám nốt. Kích thước của phạm vi cao độ rất quan trọng vì nó ảnh hưởng đến sự đa dạng của các tiết tấu và giai điệu âm nhạc có thể chơi trên nhạc cụ. Thông thường, phạm vi cao độ của một nhạc cụ nằm trong một phạm vi cụ thể, thường"&amp;" được biểu thị bằng một số [oc0ta1ve2s3] nhất định. Do đó, phạm vi cao độ của một nhạc cụ có thể được mô tả là nằm trong phạm vi cụ thể của [oc0ta1ve2s3], chẳng hạn như [R1A2N3G4E5] [oc0ta1ve2s3].")</f>
        <v>Phạm vi cao độ của một nhạc cụ được xác định bởi các nốt cao nhất và thấp nhất mà nó có thể tạo ra. Phạm vi này thay đổi tùy thuộc vào loại nhạc cụ. Ví dụ, đàn piano có âm vực rộng hơn đàn guitar. Phạm vi cao độ cũng có thể được biểu thị dưới dạng [oc0ta1ve2s3], là một chuỗi gồm tám nốt. Kích thước của phạm vi cao độ rất quan trọng vì nó ảnh hưởng đến sự đa dạng của các tiết tấu và giai điệu âm nhạc có thể chơi trên nhạc cụ. Thông thường, phạm vi cao độ của một nhạc cụ nằm trong một phạm vi cụ thể, thường được biểu thị bằng một số [oc0ta1ve2s3] nhất định. Do đó, phạm vi cao độ của một nhạc cụ có thể được mô tả là nằm trong phạm vi cụ thể của [oc0ta1ve2s3], chẳng hạn như [R1A2N3G4E5] [oc0ta1ve2s3].</v>
      </c>
    </row>
    <row r="57">
      <c r="A57" s="1" t="s">
        <v>112</v>
      </c>
      <c r="B57" s="1" t="s">
        <v>113</v>
      </c>
      <c r="C57" s="2" t="str">
        <f>IFERROR(__xludf.DUMMYFUNCTION("GoogleTranslate(B57, ""en"", ""vi"")"),"Bản nhạc này có [te0mp1o2] nhanh và được phát ra âm thanh thông qua các nhạc cụ.")</f>
        <v>Bản nhạc này có [te0mp1o2] nhanh và được phát ra âm thanh thông qua các nhạc cụ.</v>
      </c>
    </row>
    <row r="58">
      <c r="A58" s="1" t="s">
        <v>114</v>
      </c>
      <c r="B58" s="1" t="s">
        <v>115</v>
      </c>
      <c r="C58" s="2" t="str">
        <f>IFERROR(__xludf.DUMMYFUNCTION("GoogleTranslate(B58, ""en"", ""vi"")"),"Âm nhạc, theo nhịp [T1I2M3E4_5S6I7G8N9A0T1U2R3E4], truyền tải hiệu quả [E1M2O3T4I5O6N7] bằng cách sử dụng [I1N2S3T4R5U6M7E8N9T0S1] một cách hiệu quả.")</f>
        <v>Âm nhạc, theo nhịp [T1I2M3E4_5S6I7G8N9A0T1U2R3E4], truyền tải hiệu quả [E1M2O3T4I5O6N7] bằng cách sử dụng [I1N2S3T4R5U6M7E8N9T0S1] một cách hiệu quả.</v>
      </c>
    </row>
    <row r="59">
      <c r="A59" s="1" t="s">
        <v>116</v>
      </c>
      <c r="B59" s="1" t="s">
        <v>117</v>
      </c>
      <c r="C59" s="2" t="str">
        <f>IFERROR(__xludf.DUMMYFUNCTION("GoogleTranslate(B59, ""en"", ""vi"")"),"Bài hát này dài [T1M213] giây và phát triển trong [[N01U12M23_34B45A56R67S78]8 b9ar0s1]. [te0mp1o2] của bài hát nằm ở khoảng giữa.")</f>
        <v>Bài hát này dài [T1M213] giây và phát triển trong [[N01U12M23_34B45A56R67S78]8 b9ar0s1]. [te0mp1o2] của bài hát nằm ở khoảng giữa.</v>
      </c>
    </row>
    <row r="60">
      <c r="A60" s="1" t="s">
        <v>118</v>
      </c>
      <c r="B60" s="1" t="s">
        <v>119</v>
      </c>
      <c r="C60" s="2" t="str">
        <f>IFERROR(__xludf.DUMMYFUNCTION("GoogleTranslate(B60, ""en"", ""vi"")"),"Bản nhạc này mang lại trải nghiệm nghe độc ​​đáo và đáng nhớ với dải cao độ [R1A2N3G4E5] [oc0ta1ve2s3] và âm thanh mạnh mẽ trong [[K01E12Y23]3 k4ey5]. Với thời gian chạy [T1M213] giây, [te0mp1o2] vừa phải và thú vị của bài hát sẽ tạo ra trải nghiệm sống đ"&amp;"ộng. Việc sử dụng [I1N2S3T4R5U6M7E8N9T0S1] quan trọng giúp tăng thêm chiều sâu cho âm nhạc, trong khi nhịp điệu trong [T1I2M3E4_5S6I7G8N9A0T1U2R3E4] và nhịp độ nhanh góp phần tạo nên hiệu suất tràn đầy năng lượng của nó. Mặc dù không bám chặt vào truyền t"&amp;"hống của thể loại [G1E2N3R4E5], nhưng bài hát này trải dài khoảng [[N01U12M23_34B45A56R67S78]8 b9ar0s1], lôi cuốn người nghe xuyên suốt.")</f>
        <v>Bản nhạc này mang lại trải nghiệm nghe độc ​​đáo và đáng nhớ với dải cao độ [R1A2N3G4E5] [oc0ta1ve2s3] và âm thanh mạnh mẽ trong [[K01E12Y23]3 k4ey5]. Với thời gian chạy [T1M213] giây, [te0mp1o2] vừa phải và thú vị của bài hát sẽ tạo ra trải nghiệm sống động. Việc sử dụng [I1N2S3T4R5U6M7E8N9T0S1] quan trọng giúp tăng thêm chiều sâu cho âm nhạc, trong khi nhịp điệu trong [T1I2M3E4_5S6I7G8N9A0T1U2R3E4] và nhịp độ nhanh góp phần tạo nên hiệu suất tràn đầy năng lượng của nó. Mặc dù không bám chặt vào truyền thống của thể loại [G1E2N3R4E5], nhưng bài hát này trải dài khoảng [[N01U12M23_34B45A56R67S78]8 b9ar0s1], lôi cuốn người nghe xuyên suốt.</v>
      </c>
    </row>
    <row r="61">
      <c r="A61" s="1" t="s">
        <v>120</v>
      </c>
      <c r="B61" s="1" t="s">
        <v>121</v>
      </c>
      <c r="C61" s="2" t="str">
        <f>IFERROR(__xludf.DUMMYFUNCTION("GoogleTranslate(B61, ""en"", ""vi"")"),"Nhịp điệu của bài hát này vừa phải và bạn sẽ không tìm thấy bất kỳ nhạc cụ nào trong đó.")</f>
        <v>Nhịp điệu của bài hát này vừa phải và bạn sẽ không tìm thấy bất kỳ nhạc cụ nào trong đó.</v>
      </c>
    </row>
    <row r="62">
      <c r="A62" s="1" t="s">
        <v>122</v>
      </c>
      <c r="B62" s="1" t="s">
        <v>123</v>
      </c>
      <c r="C62" s="2" t="str">
        <f>IFERROR(__xludf.DUMMYFUNCTION("GoogleTranslate(B62, ""en"", ""vi"")"),"Việc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bài hát thể hiện nhịp "&amp;"điệu rất nhanh và sống động, được làm phong phú hơn nhờ sự hiện diện của [I1N2S3T4R5U6M7E8N9T0S1]. [ti0me1 s2ig3na4tu5re6] của bài hát này không bình thường, được đánh dấu bằng [T1I2M3E4_5S6I7G8N9A0T1U2R3E4], vì nó di chuyển với tốc độ nhanh, cho phép âm "&amp;"nhạc thể hiện [E1M2O3T4I5O6N7].")</f>
        <v>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bài hát thể hiện nhịp điệu rất nhanh và sống động, được làm phong phú hơn nhờ sự hiện diện của [I1N2S3T4R5U6M7E8N9T0S1]. [ti0me1 s2ig3na4tu5re6] của bài hát này không bình thường, được đánh dấu bằng [T1I2M3E4_5S6I7G8N9A0T1U2R3E4], vì nó di chuyển với tốc độ nhanh, cho phép âm nhạc thể hiện [E1M2O3T4I5O6N7].</v>
      </c>
    </row>
    <row r="63">
      <c r="A63" s="1" t="s">
        <v>124</v>
      </c>
      <c r="B63" s="1" t="s">
        <v>125</v>
      </c>
      <c r="C63" s="2" t="str">
        <f>IFERROR(__xludf.DUMMYFUNCTION("GoogleTranslate(B63, ""en"", ""vi"")"),"Bài hát dài một giây [T1M213] này được sáng tác trong [[K01E12Y23]3 k4ey5], có nhịp điệu rõ ràng và phần nhạc cụ loại trừ [I1N2S3T4R5U6M7E8N9T0S1]. [ti0me1 s2ig3na4tu5re6] được sử dụng trong bài hát này không bình thường và nó bao gồm [[N01U12M23_34B45A56"&amp;"R67S78]8 b9ar0s1], góp phần tạo nên bản chất chậm rãi của âm nhạc. Cảm xúc tổng thể của bài hát được đặc trưng bởi [E1M2O3T4I5O6N7].")</f>
        <v>Bài hát dài một giây [T1M213] này được sáng tác trong [[K01E12Y23]3 k4ey5], có nhịp điệu rõ ràng và phần nhạc cụ loại trừ [I1N2S3T4R5U6M7E8N9T0S1]. [ti0me1 s2ig3na4tu5re6] được sử dụng trong bài hát này không bình thường và nó bao gồm [[N01U12M23_34B45A56R67S78]8 b9ar0s1], góp phần tạo nên bản chất chậm rãi của âm nhạc. Cảm xúc tổng thể của bài hát được đặc trưng bởi [E1M2O3T4I5O6N7].</v>
      </c>
    </row>
    <row r="64">
      <c r="A64" s="1" t="s">
        <v>126</v>
      </c>
      <c r="B64" s="1" t="s">
        <v>127</v>
      </c>
      <c r="C64" s="2" t="str">
        <f>IFERROR(__xludf.DUMMYFUNCTION("GoogleTranslate(B64, ""en"", ""vi"")"),"Đoạn nhạc trải dài [[N01U12M23_34B45A56R67S78]8 b9ar0s1] và thể hiện phạm vi cao độ trong [R1A2N3G4E5] [oc0ta1ve2s3]. Nhịp điệu rất mạnh mẽ trong khi nhịp độ bài hát vừa phải. Thông qua bố cục, âm nhạc truyền tải một cách hiệu quả [E1M2O3T4I5O6N7].")</f>
        <v>Đoạn nhạc trải dài [[N01U12M23_34B45A56R67S78]8 b9ar0s1] và thể hiện phạm vi cao độ trong [R1A2N3G4E5] [oc0ta1ve2s3]. Nhịp điệu rất mạnh mẽ trong khi nhịp độ bài hát vừa phải. Thông qua bố cục, âm nhạc truyền tải một cách hiệu quả [E1M2O3T4I5O6N7].</v>
      </c>
    </row>
    <row r="65">
      <c r="A65" s="1" t="s">
        <v>128</v>
      </c>
      <c r="B65" s="1" t="s">
        <v>129</v>
      </c>
      <c r="C65" s="2" t="str">
        <f>IFERROR(__xludf.DUMMYFUNCTION("GoogleTranslate(B65, ""en"", ""vi"")"),"Bài hát này có [ti0me1 s2ig3na4tu5re6] khác thường, trong khi phạm vi cao độ hạn chế là [R1A2N3G4E5] [oc0ta1ve2s3] cho phép nhấn mạnh hơn vào các sắc thái của giai điệu và nhịp điệu. Phần trình diễn âm nhạc sử dụng [I1N2S3T4R5U6M7E8N9T0S1] và có [te0mp1o2"&amp;"] vừa phải.")</f>
        <v>Bài hát này có [ti0me1 s2ig3na4tu5re6] khác thường, trong khi phạm vi cao độ hạn chế là [R1A2N3G4E5] [oc0ta1ve2s3] cho phép nhấn mạnh hơn vào các sắc thái của giai điệu và nhịp điệu. Phần trình diễn âm nhạc sử dụng [I1N2S3T4R5U6M7E8N9T0S1] và có [te0mp1o2] vừa phải.</v>
      </c>
    </row>
    <row r="66">
      <c r="A66" s="1" t="s">
        <v>130</v>
      </c>
      <c r="B66" s="1" t="s">
        <v>131</v>
      </c>
      <c r="C66" s="2" t="str">
        <f>IFERROR(__xludf.DUMMYFUNCTION("GoogleTranslate(B66, ""en"", ""vi"")"),"Bản nhạc thể hiện phạm vi cao độ trong [R1A2N3G4E5] [oc0ta1ve2s3], trong khi [[K01E12Y23]3 k4ey5] mang đến cho bản nhạc này chất lượng cảm xúc đặc biệt. Với thời lượng [T1M213] giây, [te0mp1o2] của bài hát thực sự mãnh liệt, được bổ sung bằng việc sử dụng"&amp;" [I1N2S3T4R5U6M7E8N9T0S1] trong phần trình diễn âm nhạc. Mặc dù có tiết tấu chậm nhưng bài hát lại khác xa với âm thanh đặc trưng của phong cách [G1E2N3R4E5].")</f>
        <v>Bản nhạc thể hiện phạm vi cao độ trong [R1A2N3G4E5] [oc0ta1ve2s3], trong khi [[K01E12Y23]3 k4ey5] mang đến cho bản nhạc này chất lượng cảm xúc đặc biệt. Với thời lượng [T1M213] giây, [te0mp1o2] của bài hát thực sự mãnh liệt, được bổ sung bằng việc sử dụng [I1N2S3T4R5U6M7E8N9T0S1] trong phần trình diễn âm nhạc. Mặc dù có tiết tấu chậm nhưng bài hát lại khác xa với âm thanh đặc trưng của phong cách [G1E2N3R4E5].</v>
      </c>
    </row>
    <row r="67">
      <c r="A67" s="1" t="s">
        <v>132</v>
      </c>
      <c r="B67" s="1" t="s">
        <v>133</v>
      </c>
      <c r="C67" s="2" t="str">
        <f>IFERROR(__xludf.DUMMYFUNCTION("GoogleTranslate(B67, ""en"", ""vi"")"),"Bài hát chạy trong [T1M213] giây, được phát ở tốc độ nhanh và có [ti0me1 s2ig3na4tu5re6 o7f 8[T91I02M13E24_35S46I57G68N79A80T91U02R13E24]3]. Tuy nhiên, nó không gợi lên âm thanh [G1E2N3R4E5] cổ điển.")</f>
        <v>Bài hát chạy trong [T1M213] giây, được phát ở tốc độ nhanh và có [ti0me1 s2ig3na4tu5re6 o7f 8[T91I02M13E24_35S46I57G68N79A80T91U02R13E24]3]. Tuy nhiên, nó không gợi lên âm thanh [G1E2N3R4E5] cổ điển.</v>
      </c>
    </row>
    <row r="68">
      <c r="A68" s="1" t="s">
        <v>134</v>
      </c>
      <c r="B68" s="1" t="s">
        <v>135</v>
      </c>
      <c r="C68" s="2" t="str">
        <f>IFERROR(__xludf.DUMMYFUNCTION("GoogleTranslate(B68, ""en"", ""vi"")"),"[[K01E12Y23]3 k4ey5] trong bản nhạc này mang đến âm thanh mạnh mẽ và đáng nhớ, đồng thời bản nhạc chạy trong [T1M213] giây. Nhịp điệu của bài này vừa phải, dễ theo, trong khi [ti0me1 s2ig3na4tu5re6] của bản nhạc là [T1I2M3E4_5S6I7G8N9A0T1U2R3E4]. [I1N2S3T"&amp;"4R5U6M7E8N9T0S1] không phải là một phần nhạc cụ trong bài hát này, được đặc trưng bởi [te0mp1o2] cao và [E1M2O3T4I5O6N7].")</f>
        <v>[[K01E12Y23]3 k4ey5] trong bản nhạc này mang đến âm thanh mạnh mẽ và đáng nhớ, đồng thời bản nhạc chạy trong [T1M213] giây. Nhịp điệu của bài này vừa phải, dễ theo, trong khi [ti0me1 s2ig3na4tu5re6] của bản nhạc là [T1I2M3E4_5S6I7G8N9A0T1U2R3E4]. [I1N2S3T4R5U6M7E8N9T0S1] không phải là một phần nhạc cụ trong bài hát này, được đặc trưng bởi [te0mp1o2] cao và [E1M2O3T4I5O6N7].</v>
      </c>
    </row>
    <row r="69">
      <c r="A69" s="1" t="s">
        <v>136</v>
      </c>
      <c r="B69" s="1" t="s">
        <v>137</v>
      </c>
      <c r="C69" s="2" t="str">
        <f>IFERROR(__xludf.DUMMYFUNCTION("GoogleTranslate(B69, ""en"", ""vi"")"),"Phạm vi cao độ nhỏ gọn của [R1A2N3G4E5] [oc0ta1ve2s3] mang lại màn trình diễn âm nhạc tập trung và có tác động mạnh mẽ, được bổ sung bằng sự lựa chọn [[K01E12Y23]3 k4ey5], tạo ra trải nghiệm quyến rũ và đáng nhớ. Với độ dài [T1M213] giây, bài hát cần có t"&amp;"hời gian để tạo ra nhịp điệu rất thiền định. Bố cục này thể hiện [I1N2S3T4R5U6M7E8N9T0S1] đặc trưng, ​​đồng thời tuân thủ đồng hồ đo [T1I2M3E4_5S6I7G8N9A0T1U2R3E4]. Nhìn chung, bản chất nhịp độ thấp của âm nhạc và cảm xúc xác định của nó kết hợp với nhau "&amp;"để tạo ra một hành trình âm nhạc khác biệt và đắm chìm.")</f>
        <v>Phạm vi cao độ nhỏ gọn của [R1A2N3G4E5] [oc0ta1ve2s3] mang lại màn trình diễn âm nhạc tập trung và có tác động mạnh mẽ, được bổ sung bằng sự lựa chọn [[K01E12Y23]3 k4ey5], tạo ra trải nghiệm quyến rũ và đáng nhớ. Với độ dài [T1M213] giây, bài hát cần có thời gian để tạo ra nhịp điệu rất thiền định. Bố cục này thể hiện [I1N2S3T4R5U6M7E8N9T0S1] đặc trưng, ​​đồng thời tuân thủ đồng hồ đo [T1I2M3E4_5S6I7G8N9A0T1U2R3E4]. Nhìn chung, bản chất nhịp độ thấp của âm nhạc và cảm xúc xác định của nó kết hợp với nhau để tạo ra một hành trình âm nhạc khác biệt và đắm chìm.</v>
      </c>
    </row>
    <row r="70">
      <c r="A70" s="1" t="s">
        <v>138</v>
      </c>
      <c r="B70" s="1" t="s">
        <v>139</v>
      </c>
      <c r="C70" s="2" t="str">
        <f>IFERROR(__xludf.DUMMYFUNCTION("GoogleTranslate(B70, ""en"", ""vi"")"),"Bài hát này có [te0mp1o2] vừa phải, nhưng âm nhạc của nó lại tạo ra cảm xúc mạnh mẽ đến mức có thể sờ thấy được. Mặc dù có [te0mp1o2] nhưng nhịp điệu của bài hát này rất êm dịu và êm dịu, làm tăng thêm chiều sâu cảm xúc và khiến nó trở thành một trải nghi"&amp;"ệm âm nhạc độc đáo.")</f>
        <v>Bài hát này có [te0mp1o2] vừa phải, nhưng âm nhạc của nó lại tạo ra cảm xúc mạnh mẽ đến mức có thể sờ thấy được. Mặc dù có [te0mp1o2] nhưng nhịp điệu của bài hát này rất êm dịu và êm dịu, làm tăng thêm chiều sâu cảm xúc và khiến nó trở thành một trải nghiệm âm nhạc độc đáo.</v>
      </c>
    </row>
    <row r="71">
      <c r="A71" s="1" t="s">
        <v>140</v>
      </c>
      <c r="B71" s="1" t="s">
        <v>141</v>
      </c>
      <c r="C71" s="2" t="str">
        <f>IFERROR(__xludf.DUMMYFUNCTION("GoogleTranslate(B71, ""en"", ""vi"")"),"Bài hát này là một bản nhạc độc đáo có nhiều đặc điểm nổi bật. Thứ nhất, phạm vi cao độ của nó nằm trong [R1A2N3G4E5] [oc0ta1ve2s3], giúp âm nhạc có độ sâu và độ phức tạp nhất định. Thứ hai, việc sử dụng [[K01E12Y23]3 k4ey5] sẽ tạo thêm chất cảm xúc đặc b"&amp;"iệt cho bài hát. Tuy có nhịp [te0mp1o2] chậm nhưng bài hát lại có nhịp điệu mượt mà và đều đặn, tạo nên bầu không khí thư thái, tĩnh lặng. Thứ ba, nhạc được chơi bằng [I1N2S3T4R5U6M7E8N9T0S1], đóng vai trò quan trọng trong việc định hình âm thanh tổng thể"&amp;" của bản nhạc. Thời gian chạy của bài hát là [T1M213] giây và nằm trong [T1I2M3E4_5S6I7G8N9A0T1U2R3E4]. Mặc dù âm nhạc này không đại diện cho âm thanh [G1E2N3R4E5] thông thường nhưng nó có những nét độc đáo và quyến rũ riêng khiến nó trở nên nổi bật.")</f>
        <v>Bài hát này là một bản nhạc độc đáo có nhiều đặc điểm nổi bật. Thứ nhất, phạm vi cao độ của nó nằm trong [R1A2N3G4E5] [oc0ta1ve2s3], giúp âm nhạc có độ sâu và độ phức tạp nhất định. Thứ hai, việc sử dụng [[K01E12Y23]3 k4ey5] sẽ tạo thêm chất cảm xúc đặc biệt cho bài hát. Tuy có nhịp [te0mp1o2] chậm nhưng bài hát lại có nhịp điệu mượt mà và đều đặn, tạo nên bầu không khí thư thái, tĩnh lặng. Thứ ba, nhạc được chơi bằng [I1N2S3T4R5U6M7E8N9T0S1], đóng vai trò quan trọng trong việc định hình âm thanh tổng thể của bản nhạc. Thời gian chạy của bài hát là [T1M213] giây và nằm trong [T1I2M3E4_5S6I7G8N9A0T1U2R3E4]. Mặc dù âm nhạc này không đại diện cho âm thanh [G1E2N3R4E5] thông thường nhưng nó có những nét độc đáo và quyến rũ riêng khiến nó trở nên nổi bật.</v>
      </c>
    </row>
    <row r="72">
      <c r="A72" s="1" t="s">
        <v>142</v>
      </c>
      <c r="B72" s="1" t="s">
        <v>143</v>
      </c>
      <c r="C72" s="2" t="str">
        <f>IFERROR(__xludf.DUMMYFUNCTION("GoogleTranslate(B72, ""en"", ""vi"")"),"Âm nhạc bao gồm [[N01U12M23_34B45A56R67S78]8 b9ar0s1] và được phát âm thanh thông qua [I1N2S3T4R5U6M7E8N9T0S1]. Phạm vi cao độ của nó nằm trong [R1A2N3G4E5] [oc0ta1ve2s3].")</f>
        <v>Âm nhạc bao gồm [[N01U12M23_34B45A56R67S78]8 b9ar0s1] và được phát âm thanh thông qua [I1N2S3T4R5U6M7E8N9T0S1]. Phạm vi cao độ của nó nằm trong [R1A2N3G4E5] [oc0ta1ve2s3].</v>
      </c>
    </row>
    <row r="73">
      <c r="A73" s="1" t="s">
        <v>144</v>
      </c>
      <c r="B73" s="1" t="s">
        <v>145</v>
      </c>
      <c r="C73" s="2" t="str">
        <f>IFERROR(__xludf.DUMMYFUNCTION("GoogleTranslate(B73, ""en"", ""vi"")"),"Việc sử dụng dải cao độ cụ thể [R1A2N3G4E5] [oc0ta1ve2s3] tạo ra âm thanh gắn kết và thống nhất xuyên suốt bản nhạc, trong khi việc lựa chọn [[K01E12Y23]3 k4ey5] mang lại trải nghiệm quyến rũ và đáng nhớ. Bài hát phát trong [T1M213] giây với [T1I2M3E4_5S6"&amp;"I7G8N9A0T1U2R3E4] làm thước đo âm nhạc. [I1N2S3T4R5U6M7E8N9T0S1] được sử dụng trong phần trình diễn âm nhạc, thể hiện tính bắt nguồn của bài hát trong các quy ước của âm nhạc [G1E2N3R4E5].")</f>
        <v>Việc sử dụng dải cao độ cụ thể [R1A2N3G4E5] [oc0ta1ve2s3] tạo ra âm thanh gắn kết và thống nhất xuyên suốt bản nhạc, trong khi việc lựa chọn [[K01E12Y23]3 k4ey5] mang lại trải nghiệm quyến rũ và đáng nhớ. Bài hát phát trong [T1M213] giây với [T1I2M3E4_5S6I7G8N9A0T1U2R3E4] làm thước đo âm nhạc. [I1N2S3T4R5U6M7E8N9T0S1] được sử dụng trong phần trình diễn âm nhạc, thể hiện tính bắt nguồn của bài hát trong các quy ước của âm nhạc [G1E2N3R4E5].</v>
      </c>
    </row>
    <row r="74">
      <c r="A74" s="1" t="s">
        <v>146</v>
      </c>
      <c r="B74" s="1" t="s">
        <v>147</v>
      </c>
      <c r="C74" s="2" t="str">
        <f>IFERROR(__xludf.DUMMYFUNCTION("GoogleTranslate(B74, ""en"", ""vi"")"),"Phạm vi cao độ của [R1A2N3G4E5] [oc0ta1ve2s3] là đặc điểm nổi bật của bản nhạc [G1E2N3R4E5] này, bổ sung thêm nét đặc biệt cho âm thanh tổng thể và nhấn mạnh chiều sâu cảm xúc của nó. Ngoài ra, [[K01E12Y23]3 k4ey5] được sử dụng trong bản nhạc này mang lại"&amp;" âm thanh mạnh mẽ và đáng nhớ giúp tăng cường hơn nữa tác động của nó. Bản nhạc này dài [T1M213] giây và có [te0mp1o2] mãnh liệt, với nhịp điệu nhanh được duy trì trong suốt màn trình diễn. Sự sắp xếp âm nhạc sử dụng phạm vi [I1N2S3T4R5U6M7E8N9T0S1], góp "&amp;"phần tạo nên kết cấu sống động của âm nhạc. Thước đo của âm nhạc là [T1I2M3E4_5S6I7G8N9A0T1U2R3E4] và bài hát tiến triển theo [[N01U12M23_34B45A56R67S78]8 b9ar0s1], tạo ra cảm giác đà và sự tiến triển thể hiện bản chất của thể loại đặc biệt này. Nhìn chun"&amp;"g, bài hát này là một ví dụ mạnh mẽ và hấp dẫn về âm nhạc [G1E2N3R4E5], thể hiện những phẩm chất độc đáo khiến phong cách âm nhạc này trở nên lôi cuốn và hấp dẫn.")</f>
        <v>Phạm vi cao độ của [R1A2N3G4E5] [oc0ta1ve2s3] là đặc điểm nổi bật của bản nhạc [G1E2N3R4E5] này, bổ sung thêm nét đặc biệt cho âm thanh tổng thể và nhấn mạnh chiều sâu cảm xúc của nó. Ngoài ra, [[K01E12Y23]3 k4ey5] được sử dụng trong bản nhạc này mang lại âm thanh mạnh mẽ và đáng nhớ giúp tăng cường hơn nữa tác động của nó. Bản nhạc này dài [T1M213] giây và có [te0mp1o2] mãnh liệt, với nhịp điệu nhanh được duy trì trong suốt màn trình diễn. Sự sắp xếp âm nhạc sử dụng phạm vi [I1N2S3T4R5U6M7E8N9T0S1], góp phần tạo nên kết cấu sống động của âm nhạc. Thước đo của âm nhạc là [T1I2M3E4_5S6I7G8N9A0T1U2R3E4] và bài hát tiến triển theo [[N01U12M23_34B45A56R67S78]8 b9ar0s1], tạo ra cảm giác đà và sự tiến triển thể hiện bản chất của thể loại đặc biệt này. Nhìn chung, bài hát này là một ví dụ mạnh mẽ và hấp dẫn về âm nhạc [G1E2N3R4E5], thể hiện những phẩm chất độc đáo khiến phong cách âm nhạc này trở nên lôi cuốn và hấp dẫn.</v>
      </c>
    </row>
    <row r="75">
      <c r="A75" s="1" t="s">
        <v>148</v>
      </c>
      <c r="B75" s="1" t="s">
        <v>149</v>
      </c>
      <c r="C75" s="2" t="str">
        <f>IFERROR(__xludf.DUMMYFUNCTION("GoogleTranslate(B75, ""en"", ""vi"")"),"Âm nhạc trong tác phẩm này mang đậm phong cách [G1E2N3R4E5] truyền thống, với nhịp điệu nhẹ nhàng và âm thanh gắn kết và thống nhất được tạo ra bằng cách sử dụng dải cao độ cụ thể là [R1A2N3G4E5] [oc0ta1ve2s3]. Điều thú vị là sự sắp xếp của bài hát này đã"&amp;" bỏ qua việc sử dụng [I1N2S3T4R5U6M7E8N9T0S1], điều này góp phần tạo nên âm thanh và đặc tính độc đáo của nó. Nhìn chung, tác phẩm âm nhạc này thể hiện cách tiếp cận sáng tác chu đáo và có chủ ý, mang lại trải nghiệm nghe đặc biệt và thú vị.")</f>
        <v>Âm nhạc trong tác phẩm này mang đậm phong cách [G1E2N3R4E5] truyền thống, với nhịp điệu nhẹ nhàng và âm thanh gắn kết và thống nhất được tạo ra bằng cách sử dụng dải cao độ cụ thể là [R1A2N3G4E5] [oc0ta1ve2s3]. Điều thú vị là sự sắp xếp của bài hát này đã bỏ qua việc sử dụng [I1N2S3T4R5U6M7E8N9T0S1], điều này góp phần tạo nên âm thanh và đặc tính độc đáo của nó. Nhìn chung, tác phẩm âm nhạc này thể hiện cách tiếp cận sáng tác chu đáo và có chủ ý, mang lại trải nghiệm nghe đặc biệt và thú vị.</v>
      </c>
    </row>
    <row r="76">
      <c r="A76" s="1" t="s">
        <v>150</v>
      </c>
      <c r="B76" s="1" t="s">
        <v>151</v>
      </c>
      <c r="C76" s="2" t="str">
        <f>IFERROR(__xludf.DUMMYFUNCTION("GoogleTranslate(B76, ""en"", ""vi"")"),"Âm thanh chính nghe thấy trong bản nhạc giai điệu là [I1N2S3T4R5U6M7E8N9T0], mang lại âm thanh đặc biệt cho nhạc tốc độ cao. Bài hát này dài [T1M213] giây và âm thanh của nó được tạo ra thông qua việc sử dụng [I1N2S3T4R5U6M7E8N9T0S1].")</f>
        <v>Âm thanh chính nghe thấy trong bản nhạc giai điệu là [I1N2S3T4R5U6M7E8N9T0], mang lại âm thanh đặc biệt cho nhạc tốc độ cao. Bài hát này dài [T1M213] giây và âm thanh của nó được tạo ra thông qua việc sử dụng [I1N2S3T4R5U6M7E8N9T0S1].</v>
      </c>
    </row>
    <row r="77">
      <c r="A77" s="1" t="s">
        <v>152</v>
      </c>
      <c r="B77" s="1" t="s">
        <v>153</v>
      </c>
      <c r="C77" s="2" t="str">
        <f>IFERROR(__xludf.DUMMYFUNCTION("GoogleTranslate(B77, ""en"", ""vi"")"),"Phạm vi cao độ giới hạn của âm nhạc là [R1A2N3G4E5] [oc0ta1ve2s3] cho phép nhấn mạnh hơn vào các sắc thái của giai điệu và phân nhịp. Bài hát chạy trong [T1M213] giây và ở [T1I2M3E4_5S6I7G8N9A0T1U2R3E4] với [te0mp1o2] vừa phải. Bài hát mang phong cách [G1"&amp;"E2N3R4E5] không thể nhầm lẫn này bao gồm tổng cộng [[N01U12M23_34B45A56R67S78]8 b9ar0s1].")</f>
        <v>Phạm vi cao độ giới hạn của âm nhạc là [R1A2N3G4E5] [oc0ta1ve2s3] cho phép nhấn mạnh hơn vào các sắc thái của giai điệu và phân nhịp. Bài hát chạy trong [T1M213] giây và ở [T1I2M3E4_5S6I7G8N9A0T1U2R3E4] với [te0mp1o2] vừa phải. Bài hát mang phong cách [G1E2N3R4E5] không thể nhầm lẫn này bao gồm tổng cộng [[N01U12M23_34B45A56R67S78]8 b9ar0s1].</v>
      </c>
    </row>
    <row r="78">
      <c r="A78" s="1" t="s">
        <v>154</v>
      </c>
      <c r="B78" s="1" t="s">
        <v>155</v>
      </c>
      <c r="C78" s="2" t="str">
        <f>IFERROR(__xludf.DUMMYFUNCTION("GoogleTranslate(B78, ""en"", ""vi"")"),"[I1N2S3T4R5U6M7E8N9T0S1] rất quan trọng đối với việc sáng tạo và biểu diễn âm nhạc. Cho dù đó là tiếng đàn guitar, nhịp trống hay giai điệu của bảng [ke0y1], các nhạc cụ đều thêm chiều sâu, kết cấu và cảm xúc cho âm nhạc. Chúng cho phép các nhạc sĩ thể hi"&amp;"ện bản thân theo những cách mà chỉ từ ngữ không thể làm được, truyền tải những cảm xúc và tâm trạng gây được tiếng vang sâu sắc cho người nghe. Từ các dàn nhạc cổ điển đến các ban nhạc rock cho đến các nhà sản xuất điện tử, việc sử dụng nhạc cụ là điều cầ"&amp;"n thiết để tạo nên bối cảnh âm nhạc đa dạng và phong phú. Không có họ, thế giới sẽ là một nơi yên tĩnh và kém sôi động hơn nhiều.")</f>
        <v>[I1N2S3T4R5U6M7E8N9T0S1] rất quan trọng đối với việc sáng tạo và biểu diễn âm nhạc. Cho dù đó là tiếng đàn guitar, nhịp trống hay giai điệu của bảng [ke0y1], các nhạc cụ đều thêm chiều sâu, kết cấu và cảm xúc cho âm nhạc. Chúng cho phép các nhạc sĩ thể hiện bản thân theo những cách mà chỉ từ ngữ không thể làm được, truyền tải những cảm xúc và tâm trạng gây được tiếng vang sâu sắc cho người nghe. Từ các dàn nhạc cổ điển đến các ban nhạc rock cho đến các nhà sản xuất điện tử, việc sử dụng nhạc cụ là điều cần thiết để tạo nên bối cảnh âm nhạc đa dạng và phong phú. Không có họ, thế giới sẽ là một nơi yên tĩnh và kém sôi động hơn nhiều.</v>
      </c>
    </row>
    <row r="79">
      <c r="A79" s="1" t="s">
        <v>156</v>
      </c>
      <c r="B79" s="1" t="s">
        <v>157</v>
      </c>
      <c r="C79" s="2" t="str">
        <f>IFERROR(__xludf.DUMMYFUNCTION("GoogleTranslate(B79, ""en"", ""vi"")"),"Bài hát có thời lượng phát là [T1M213] giây và nó không bám chặt vào truyền thống của thể loại [G1E2N3R4E5]. Mặc dù không bị ràng buộc vào một thể loại cụ thể nhưng âm nhạc vẫn mang lại trải nghiệm nghe độc ​​đáo. Nó có thể thu hút những ảnh hưởng từ nhiề"&amp;"u phong cách khác nhau và tạo ra một cái gì đó hoàn toàn mới hoặc nó có thể thách thức hoàn toàn sự phân loại. Bất chấp điều đó, độ dài và cách tiếp cận thể loại độc đáo của bài hát tạo nên một cuộc khám phá âm nhạc hấp dẫn.")</f>
        <v>Bài hát có thời lượng phát là [T1M213] giây và nó không bám chặt vào truyền thống của thể loại [G1E2N3R4E5]. Mặc dù không bị ràng buộc vào một thể loại cụ thể nhưng âm nhạc vẫn mang lại trải nghiệm nghe độc ​​đáo. Nó có thể thu hút những ảnh hưởng từ nhiều phong cách khác nhau và tạo ra một cái gì đó hoàn toàn mới hoặc nó có thể thách thức hoàn toàn sự phân loại. Bất chấp điều đó, độ dài và cách tiếp cận thể loại độc đáo của bài hát tạo nên một cuộc khám phá âm nhạc hấp dẫn.</v>
      </c>
    </row>
    <row r="80">
      <c r="A80" s="1" t="s">
        <v>158</v>
      </c>
      <c r="B80" s="1" t="s">
        <v>159</v>
      </c>
      <c r="C80" s="2" t="str">
        <f>IFERROR(__xludf.DUMMYFUNCTION("GoogleTranslate(B80, ""en"", ""vi"")"),"Đặc điểm riêng biệt của âm nhạc được nhấn mạnh bởi dải cao độ trải dài [R1A2N3G4E5] [oc0ta1ve2s3] và tăng thêm chiều sâu cảm xúc. Ngoài ra, việc sử dụng [[K01E12Y23]3 k4ey5] trong bản nhạc này tạo ra một bảng âm thanh phong phú và sống động. Đáng chú ý, b"&amp;"ạn sẽ không tìm thấy bất kỳ [I1N2S3T4R5U6M7E8N9T0S1] nào trong bài hát này.")</f>
        <v>Đặc điểm riêng biệt của âm nhạc được nhấn mạnh bởi dải cao độ trải dài [R1A2N3G4E5] [oc0ta1ve2s3] và tăng thêm chiều sâu cảm xúc. Ngoài ra, việc sử dụng [[K01E12Y23]3 k4ey5] trong bản nhạc này tạo ra một bảng âm thanh phong phú và sống động. Đáng chú ý, bạn sẽ không tìm thấy bất kỳ [I1N2S3T4R5U6M7E8N9T0S1] nào trong bài hát này.</v>
      </c>
    </row>
    <row r="81">
      <c r="A81" s="1" t="s">
        <v>160</v>
      </c>
      <c r="B81" s="1" t="s">
        <v>161</v>
      </c>
      <c r="C81" s="2" t="str">
        <f>IFERROR(__xludf.DUMMYFUNCTION("GoogleTranslate(B81, ""en"", ""vi"")"),"Dải cao độ [R1A2N3G4E5]-[oc0ta1ve2] trong âm nhạc kiểu [G1E2N3R4E5] này mang lại hiệu suất mạnh mẽ và tập trung, được nâng cao hơn nữa nhờ bảng âm thanh phong phú và sống động của [[K01E12Y23]3 k4ey5]. Nhịp điệu của bản nhạc thứ hai [T1M213] này yên tĩnh "&amp;"và thư giãn, với nhiều [I1N2S3T4R5U6M7E8N9T0S1] khác nhau góp phần tạo nên tác động tổng thể của nó. Bài hát đi theo [[T01I12M23E34_45S56I67G78N89A90T01U12R23E34]4 t5im6e 7si8gn9at0ur1e2] và mặc dù [I1N2S3T4R5U6M7E8N9T0] không phải là âm thanh chủ đạo tro"&amp;"ng giai điệu, nhịp độ nhanh của âm nhạc [te0mp1o2] và [[N01] U12M23_34B45A56R67S78]8 b9ar0s1] tạo ra âm thanh thách thức các quy ước thể loại truyền thống .")</f>
        <v>Dải cao độ [R1A2N3G4E5]-[oc0ta1ve2] trong âm nhạc kiểu [G1E2N3R4E5] này mang lại hiệu suất mạnh mẽ và tập trung, được nâng cao hơn nữa nhờ bảng âm thanh phong phú và sống động của [[K01E12Y23]3 k4ey5]. Nhịp điệu của bản nhạc thứ hai [T1M213] này yên tĩnh và thư giãn, với nhiều [I1N2S3T4R5U6M7E8N9T0S1] khác nhau góp phần tạo nên tác động tổng thể của nó. Bài hát đi theo [[T01I12M23E34_45S56I67G78N89A90T01U12R23E34]4 t5im6e 7si8gn9at0ur1e2] và mặc dù [I1N2S3T4R5U6M7E8N9T0] không phải là âm thanh chủ đạo trong giai điệu, nhịp độ nhanh của âm nhạc [te0mp1o2] và [[N01] U12M23_34B45A56R67S78]8 b9ar0s1] tạo ra âm thanh thách thức các quy ước thể loại truyền thống .</v>
      </c>
    </row>
    <row r="82">
      <c r="A82" s="1" t="s">
        <v>162</v>
      </c>
      <c r="B82" s="1" t="s">
        <v>163</v>
      </c>
      <c r="C82" s="2" t="str">
        <f>IFERROR(__xludf.DUMMYFUNCTION("GoogleTranslate(B82, ""en"", ""vi"")"),"Bài hát này độc đáo theo nhiều cách. Thứ nhất, nó có nhịp điệu cực kỳ mạnh mẽ, chắc chắn sẽ khiến tim bạn đập thình thịch. Ngoài ra, [ti0me1 s2ig3na4tu5re6] của nó không phải là thứ bạn nghe thấy hàng ngày. Trên hết, bài hát dài [T1M213] giây, giúp người "&amp;"nghe có nhiều thời gian để đánh giá đầy đủ những nét độc đáo của nó. Cho dù bạn là người đam mê âm nhạc hay chỉ đang tìm kiếm điều gì đó mới mẻ và thú vị để nghe thì bài hát này chắc chắn sẽ để lại ấn tượng lâu dài.")</f>
        <v>Bài hát này độc đáo theo nhiều cách. Thứ nhất, nó có nhịp điệu cực kỳ mạnh mẽ, chắc chắn sẽ khiến tim bạn đập thình thịch. Ngoài ra, [ti0me1 s2ig3na4tu5re6] của nó không phải là thứ bạn nghe thấy hàng ngày. Trên hết, bài hát dài [T1M213] giây, giúp người nghe có nhiều thời gian để đánh giá đầy đủ những nét độc đáo của nó. Cho dù bạn là người đam mê âm nhạc hay chỉ đang tìm kiếm điều gì đó mới mẻ và thú vị để nghe thì bài hát này chắc chắn sẽ để lại ấn tượng lâu dài.</v>
      </c>
    </row>
    <row r="83">
      <c r="A83" s="1" t="s">
        <v>164</v>
      </c>
      <c r="B83" s="1" t="s">
        <v>165</v>
      </c>
      <c r="C83" s="2" t="str">
        <f>IFERROR(__xludf.DUMMYFUNCTION("GoogleTranslate(B83, ""en"", ""vi"")"),"Phạm vi cao độ nhỏ gọn của [R1A2N3G4E5] [oc0ta1ve2s3] tạo ra màn trình diễn âm nhạc tập trung và có tác động mạnh mẽ, trong khi [[K01E12Y23]3 k4ey5] bổ sung thêm âm thanh mạnh mẽ và đáng nhớ cho âm nhạc. Bài hát kéo dài trong [T1M213] giây và có nhịp điệu"&amp;" dễ nghe, không có bất kỳ [I1N2S3T4R5U6M7E8N9T0S1]. Âm nhạc tuân theo nhịp [T1I2M3E4_5S6I7G8N9A0T1U2R3E4] và có [te0mp1o2] vừa phải. Mặc dù vậy, nó chứa đầy [E1M2O3T4I5O6N7], khiến nó trở thành một bản nhạc mạnh mẽ và cảm động.")</f>
        <v>Phạm vi cao độ nhỏ gọn của [R1A2N3G4E5] [oc0ta1ve2s3] tạo ra màn trình diễn âm nhạc tập trung và có tác động mạnh mẽ, trong khi [[K01E12Y23]3 k4ey5] bổ sung thêm âm thanh mạnh mẽ và đáng nhớ cho âm nhạc. Bài hát kéo dài trong [T1M213] giây và có nhịp điệu dễ nghe, không có bất kỳ [I1N2S3T4R5U6M7E8N9T0S1]. Âm nhạc tuân theo nhịp [T1I2M3E4_5S6I7G8N9A0T1U2R3E4] và có [te0mp1o2] vừa phải. Mặc dù vậy, nó chứa đầy [E1M2O3T4I5O6N7], khiến nó trở thành một bản nhạc mạnh mẽ và cảm động.</v>
      </c>
    </row>
    <row r="84">
      <c r="A84" s="1" t="s">
        <v>166</v>
      </c>
      <c r="B84" s="1" t="s">
        <v>167</v>
      </c>
      <c r="C84" s="2" t="str">
        <f>IFERROR(__xludf.DUMMYFUNCTION("GoogleTranslate(B84, ""en"", ""vi"")"),"Âm nhạc chứa đầy [E1M2O3T4I5O6N7], đạt chất lượng cảm xúc đặc biệt thông qua [[K01E12Y23]3 k4ey5], trong khi nhịp vừa phải của nó thiết lập nhịp điệu. Âm thanh của âm nhạc được tạo ra thông qua việc sử dụng [I1N2S3T4R5U6M7E8N9T0S1].")</f>
        <v>Âm nhạc chứa đầy [E1M2O3T4I5O6N7], đạt chất lượng cảm xúc đặc biệt thông qua [[K01E12Y23]3 k4ey5], trong khi nhịp vừa phải của nó thiết lập nhịp điệu. Âm thanh của âm nhạc được tạo ra thông qua việc sử dụng [I1N2S3T4R5U6M7E8N9T0S1].</v>
      </c>
    </row>
    <row r="85">
      <c r="A85" s="1" t="s">
        <v>168</v>
      </c>
      <c r="B85" s="1" t="s">
        <v>169</v>
      </c>
      <c r="C85" s="2" t="str">
        <f>IFERROR(__xludf.DUMMYFUNCTION("GoogleTranslate(B85, ""en"", ""vi"")"),"Bản nhạc thể hiện phạm vi cao độ trong [R1A2N3G4E5] [oc0ta1ve2s3] và [[K01E12Y23]3 k4ey5] trong bản nhạc này mang đến âm thanh mạnh mẽ và đáng nhớ. Đây là bài hát kéo dài [T1M213] giây với tiết tấu không quá nhanh cũng không quá chậm. [I1N2S3T4R5U6M7E8N9T"&amp;"0S1] được sử dụng trong biểu diễn âm nhạc và [T1I2M3E4_5S6I7G8N9A0T1U2R3E4] là thước đo của âm nhạc. Bài hát chuyển động nhanh, thể hiện tinh hoa của âm nhạc [G1E2N3R4E5].")</f>
        <v>Bản nhạc thể hiện phạm vi cao độ trong [R1A2N3G4E5] [oc0ta1ve2s3] và [[K01E12Y23]3 k4ey5] trong bản nhạc này mang đến âm thanh mạnh mẽ và đáng nhớ. Đây là bài hát kéo dài [T1M213] giây với tiết tấu không quá nhanh cũng không quá chậm. [I1N2S3T4R5U6M7E8N9T0S1] được sử dụng trong biểu diễn âm nhạc và [T1I2M3E4_5S6I7G8N9A0T1U2R3E4] là thước đo của âm nhạc. Bài hát chuyển động nhanh, thể hiện tinh hoa của âm nhạc [G1E2N3R4E5].</v>
      </c>
    </row>
    <row r="86">
      <c r="A86" s="1" t="s">
        <v>170</v>
      </c>
      <c r="B86" s="1" t="s">
        <v>171</v>
      </c>
      <c r="C86" s="2" t="str">
        <f>IFERROR(__xludf.DUMMYFUNCTION("GoogleTranslate(B86, ""en"", ""vi"")"),"Âm nhạc đang được phát được sáng tác trong [[K01E12Y23]3 k4ey5] và đang được biểu diễn ở mức trung bình [te0mp1o2].")</f>
        <v>Âm nhạc đang được phát được sáng tác trong [[K01E12Y23]3 k4ey5] và đang được biểu diễn ở mức trung bình [te0mp1o2].</v>
      </c>
    </row>
    <row r="87">
      <c r="A87" s="1" t="s">
        <v>172</v>
      </c>
      <c r="B87" s="1" t="s">
        <v>173</v>
      </c>
      <c r="C87" s="2" t="str">
        <f>IFERROR(__xludf.DUMMYFUNCTION("GoogleTranslate(B87, ""en"", ""vi"")"),"Bài hát này có nhịp độ chậm và thời lượng [T1M213] giây. Nhịp điệu vừa phải và dễ theo dõi, đặc biệt không có [I1N2S3T4R5U6M7E8N9T0S1]. Âm thanh đặc trưng của bản giai điệu được tạo bởi [I1N2S3T4R5U6M7E8N9T0].")</f>
        <v>Bài hát này có nhịp độ chậm và thời lượng [T1M213] giây. Nhịp điệu vừa phải và dễ theo dõi, đặc biệt không có [I1N2S3T4R5U6M7E8N9T0S1]. Âm thanh đặc trưng của bản giai điệu được tạo bởi [I1N2S3T4R5U6M7E8N9T0].</v>
      </c>
    </row>
    <row r="88">
      <c r="A88" s="1" t="s">
        <v>174</v>
      </c>
      <c r="B88" s="1" t="s">
        <v>175</v>
      </c>
      <c r="C88" s="2" t="str">
        <f>IFERROR(__xludf.DUMMYFUNCTION("GoogleTranslate(B88, ""en"", ""vi"")"),"Âm nhạc được đề cập có phạm vi cao độ [R1A2N3G4E5] [oc0ta1ve2s3], bổ sung thêm nét đặc biệt cho âm nhạc và nhấn mạnh chiều sâu cảm xúc của nó. Ngoài ra, việc lựa chọn [[K01E12Y23]3 k4ey5] mang lại trải nghiệm hấp dẫn và đáng nhớ cho người nghe. Nhịp điệu "&amp;"trong bài hát này rất nhẹ nhàng và thư giãn, trong khi [I1N2S3T4R5U6M7E8N9T0S1] lại vắng mặt trong phần phối khí. Bản chất chuyển động chậm của loại nhạc này phù hợp với các quy ước của âm nhạc [G1E2N3R4E5] và những yếu tố này kết hợp với nhau tạo nên một"&amp;" bài hát bắt nguồn từ truyền thống đồng thời mang lại trải nghiệm nghe độc ​​đáo và đáng nhớ.")</f>
        <v>Âm nhạc được đề cập có phạm vi cao độ [R1A2N3G4E5] [oc0ta1ve2s3], bổ sung thêm nét đặc biệt cho âm nhạc và nhấn mạnh chiều sâu cảm xúc của nó. Ngoài ra, việc lựa chọn [[K01E12Y23]3 k4ey5] mang lại trải nghiệm hấp dẫn và đáng nhớ cho người nghe. Nhịp điệu trong bài hát này rất nhẹ nhàng và thư giãn, trong khi [I1N2S3T4R5U6M7E8N9T0S1] lại vắng mặt trong phần phối khí. Bản chất chuyển động chậm của loại nhạc này phù hợp với các quy ước của âm nhạc [G1E2N3R4E5] và những yếu tố này kết hợp với nhau tạo nên một bài hát bắt nguồn từ truyền thống đồng thời mang lại trải nghiệm nghe độc ​​đáo và đáng nhớ.</v>
      </c>
    </row>
    <row r="89">
      <c r="A89" s="1" t="s">
        <v>176</v>
      </c>
      <c r="B89" s="1" t="s">
        <v>177</v>
      </c>
      <c r="C89" s="2" t="str">
        <f>IFERROR(__xludf.DUMMYFUNCTION("GoogleTranslate(B89, ""en"", ""vi"")"),"Bài hát này dài [T1M213] giây với [ti0me1 s2ig3na4tu5re6] không chuẩn. Âm nhạc có đặc điểm là [E1M2O3T4I5O6N7], được phát ra âm thanh thông qua [I1N2S3T4R5U6M7E8N9T0S1] và có [te0mp1o2] nhẹ nhàng.")</f>
        <v>Bài hát này dài [T1M213] giây với [ti0me1 s2ig3na4tu5re6] không chuẩn. Âm nhạc có đặc điểm là [E1M2O3T4I5O6N7], được phát ra âm thanh thông qua [I1N2S3T4R5U6M7E8N9T0S1] và có [te0mp1o2] nhẹ nhàng.</v>
      </c>
    </row>
    <row r="90">
      <c r="A90" s="1" t="s">
        <v>178</v>
      </c>
      <c r="B90" s="1" t="s">
        <v>179</v>
      </c>
      <c r="C90" s="2" t="str">
        <f>IFERROR(__xludf.DUMMYFUNCTION("GoogleTranslate(B90, ""en"", ""vi"")"),"Bản nhạc này kéo dài trong [T1M213] giây và có âm nhạc với phạm vi cao độ giới hạn là [R1A2N3G4E5] [oc0ta1ve2s3]. Việc sử dụng phạm vi cao độ giới hạn cho phép nhấn mạnh hơn vào sắc thái của âm điệu và cách diễn đạt. Âm nhạc dựa trên [[T01I12M23E34_45S56I"&amp;"67G78N89A90T01U12R23E34]4 t5im6e 7si8gn9at0ur1e2] và được phát ở tốc độ nhanh. [[K01E12Y23]3 k4ey5] mang đến âm thanh mạnh mẽ và đáng nhớ, đồng thời phong cách của bài hát được xác định bởi ảnh hưởng của [G1E2N3R4E5] của nó. Tuy có nhịp nhanh [te0mp1o2] n"&amp;"hưng bài hát lại có tiết tấu nhẹ nhàng, êm dịu. Điều thú vị là sáng tác của bài hát này không liên quan đến việc sử dụng [I1N2S3T4R5U6M7E8N9T0S1].")</f>
        <v>Bản nhạc này kéo dài trong [T1M213] giây và có âm nhạc với phạm vi cao độ giới hạn là [R1A2N3G4E5] [oc0ta1ve2s3]. Việc sử dụng phạm vi cao độ giới hạn cho phép nhấn mạnh hơn vào sắc thái của âm điệu và cách diễn đạt. Âm nhạc dựa trên [[T01I12M23E34_45S56I67G78N89A90T01U12R23E34]4 t5im6e 7si8gn9at0ur1e2] và được phát ở tốc độ nhanh. [[K01E12Y23]3 k4ey5] mang đến âm thanh mạnh mẽ và đáng nhớ, đồng thời phong cách của bài hát được xác định bởi ảnh hưởng của [G1E2N3R4E5] của nó. Tuy có nhịp nhanh [te0mp1o2] nhưng bài hát lại có tiết tấu nhẹ nhàng, êm dịu. Điều thú vị là sáng tác của bài hát này không liên quan đến việc sử dụng [I1N2S3T4R5U6M7E8N9T0S1].</v>
      </c>
    </row>
    <row r="91">
      <c r="A91" s="1" t="s">
        <v>180</v>
      </c>
      <c r="B91" s="1" t="s">
        <v>181</v>
      </c>
      <c r="C91" s="2" t="str">
        <f>IFERROR(__xludf.DUMMYFUNCTION("GoogleTranslate(B91, ""en"", ""vi"")"),"Phần trình diễn âm nhạc của bản nhạc này vừa tập trung vừa có tác động mạnh nhờ dải cao độ nhỏ gọn [R1A2N3G4E5] [oc0ta1ve2s3]. Việc sử dụng [[K01E12Y23]3 k4ey5] còn góp phần tạo nên bầu không khí đặc biệt của âm nhạc. Nhịp điệu của bài hát này cực kỳ mạnh"&amp;" mẽ và ở độ dài [T1M213] giây, nó duy trì nhịp [te0mp1o2] nhanh xuyên suốt. Sự sắp xếp của bài hát cố tình bỏ qua việc sử dụng [I1N2S3T4R5U6M7E8N9T0S1] và [ti0me1 s2ig3na4tu5re6] được sử dụng không phải là điển hình của thể loại [T1I2M3E4_5S6I7G8N9A0T1U2R"&amp;"3E4]. Nhìn chung, bài hát này nổi bật khi thoát khỏi âm hưởng đặc trưng của [G1E2N3R4E5].")</f>
        <v>Phần trình diễn âm nhạc của bản nhạc này vừa tập trung vừa có tác động mạnh nhờ dải cao độ nhỏ gọn [R1A2N3G4E5] [oc0ta1ve2s3]. Việc sử dụng [[K01E12Y23]3 k4ey5] còn góp phần tạo nên bầu không khí đặc biệt của âm nhạc. Nhịp điệu của bài hát này cực kỳ mạnh mẽ và ở độ dài [T1M213] giây, nó duy trì nhịp [te0mp1o2] nhanh xuyên suốt. Sự sắp xếp của bài hát cố tình bỏ qua việc sử dụng [I1N2S3T4R5U6M7E8N9T0S1] và [ti0me1 s2ig3na4tu5re6] được sử dụng không phải là điển hình của thể loại [T1I2M3E4_5S6I7G8N9A0T1U2R3E4]. Nhìn chung, bài hát này nổi bật khi thoát khỏi âm hưởng đặc trưng của [G1E2N3R4E5].</v>
      </c>
    </row>
    <row r="92">
      <c r="A92" s="1" t="s">
        <v>182</v>
      </c>
      <c r="B92" s="1" t="s">
        <v>183</v>
      </c>
      <c r="C92" s="2" t="str">
        <f>IFERROR(__xludf.DUMMYFUNCTION("GoogleTranslate(B92, ""en"", ""vi"")"),"Âm nhạc trong [[K01E12Y23]3 k4ey5] có đặc điểm là dải cao độ [R1A2N3G4E5] [oc0ta1ve2s3], bổ sung thêm nét đặc biệt cho âm nhạc và nhấn mạnh chiều sâu cảm xúc của nó. Nhịp điệu trong bài hát [T1I2M3E4_5S6I7G8N9A0T1U2R3E4] này rất êm dịu và âm nhạc được phá"&amp;"t ra thông qua việc sử dụng [I1N2S3T4R5U6M7E8N9T0S1]. Mặc dù được biểu diễn với tốc độ nhanh nhưng bài hát ô nhịp [N1U2M3_4B5A6R7S8] vẫn có thể gợi lên cảm giác mạnh mẽ về [E1M2O3T4I5O6N7]. Bài hát có độ dài [T1M213] giây, thể hiện sự linh hoạt của nhà so"&amp;"ạn nhạc trong việc kết hợp các yếu tố khác nhau của âm nhạc để tạo ra trải nghiệm nghe độc ​​đáo và quyến rũ.")</f>
        <v>Âm nhạc trong [[K01E12Y23]3 k4ey5] có đặc điểm là dải cao độ [R1A2N3G4E5] [oc0ta1ve2s3], bổ sung thêm nét đặc biệt cho âm nhạc và nhấn mạnh chiều sâu cảm xúc của nó. Nhịp điệu trong bài hát [T1I2M3E4_5S6I7G8N9A0T1U2R3E4] này rất êm dịu và âm nhạc được phát ra thông qua việc sử dụng [I1N2S3T4R5U6M7E8N9T0S1]. Mặc dù được biểu diễn với tốc độ nhanh nhưng bài hát ô nhịp [N1U2M3_4B5A6R7S8] vẫn có thể gợi lên cảm giác mạnh mẽ về [E1M2O3T4I5O6N7]. Bài hát có độ dài [T1M213] giây, thể hiện sự linh hoạt của nhà soạn nhạc trong việc kết hợp các yếu tố khác nhau của âm nhạc để tạo ra trải nghiệm nghe độc ​​đáo và quyến rũ.</v>
      </c>
    </row>
    <row r="93">
      <c r="A93" s="1" t="s">
        <v>184</v>
      </c>
      <c r="B93" s="1" t="s">
        <v>185</v>
      </c>
      <c r="C93" s="2" t="str">
        <f>IFERROR(__xludf.DUMMYFUNCTION("GoogleTranslate(B93, ""en"", ""vi"")"),"Âm nhạc chịu ảnh hưởng của [G1E2N3R4E5] trong bản nhạc này dài [T1M213] giây và có [ti0me1 s2ig3na4tu5re6] không điển hình, nhưng điều thực sự làm nó khác biệt là chất lượng cảm xúc mà [[K01E12Y23]3 k4ey5] mang lại cho bản nhạc. Mặc dù không tuân theo khu"&amp;"ôn mẫu điển hình của thể loại này, nhưng dòng nhạc này vẫn tạo ra được âm thanh độc đáo và hấp dẫn, thu hút người nghe.")</f>
        <v>Âm nhạc chịu ảnh hưởng của [G1E2N3R4E5] trong bản nhạc này dài [T1M213] giây và có [ti0me1 s2ig3na4tu5re6] không điển hình, nhưng điều thực sự làm nó khác biệt là chất lượng cảm xúc mà [[K01E12Y23]3 k4ey5] mang lại cho bản nhạc. Mặc dù không tuân theo khuôn mẫu điển hình của thể loại này, nhưng dòng nhạc này vẫn tạo ra được âm thanh độc đáo và hấp dẫn, thu hút người nghe.</v>
      </c>
    </row>
    <row r="94">
      <c r="A94" s="1" t="s">
        <v>186</v>
      </c>
      <c r="B94" s="1" t="s">
        <v>187</v>
      </c>
      <c r="C94" s="2" t="str">
        <f>IFERROR(__xludf.DUMMYFUNCTION("GoogleTranslate(B94, ""en"", ""vi"")"),"Đoạn nhạc có phạm vi cao độ trải dài [R1A2N3G4E5] [oc0ta1ve2s3], không phù hợp với thể loại điển hình của [A1R2T3I4S5T6]. Bất chấp sự khác biệt này, bài hát vẫn thể hiện một phong cách âm nhạc độc đáo khiến nó trở nên khác biệt so với các tác phẩm khác cù"&amp;"ng thể loại. Cách tiếp cận sáng tác âm nhạc độc đáo và sử dụng các kỹ thuật sáng tạo khiến nó trở thành một tác phẩm nổi bật, chắc chắn sẽ thu hút người nghe bằng âm thanh đặc biệt và cách thể hiện sáng tạo. Cho dù bạn là người hâm mộ phong cách truyền th"&amp;"ống của [A1R2T3I4S5T6] hay chỉ đơn giản là đánh giá cao âm nhạc nguyên bản và vượt ranh giới thì không thể bỏ qua tác phẩm này.")</f>
        <v>Đoạn nhạc có phạm vi cao độ trải dài [R1A2N3G4E5] [oc0ta1ve2s3], không phù hợp với thể loại điển hình của [A1R2T3I4S5T6]. Bất chấp sự khác biệt này, bài hát vẫn thể hiện một phong cách âm nhạc độc đáo khiến nó trở nên khác biệt so với các tác phẩm khác cùng thể loại. Cách tiếp cận sáng tác âm nhạc độc đáo và sử dụng các kỹ thuật sáng tạo khiến nó trở thành một tác phẩm nổi bật, chắc chắn sẽ thu hút người nghe bằng âm thanh đặc biệt và cách thể hiện sáng tạo. Cho dù bạn là người hâm mộ phong cách truyền thống của [A1R2T3I4S5T6] hay chỉ đơn giản là đánh giá cao âm nhạc nguyên bản và vượt ranh giới thì không thể bỏ qua tác phẩm này.</v>
      </c>
    </row>
    <row r="95">
      <c r="A95" s="1" t="s">
        <v>188</v>
      </c>
      <c r="B95" s="1" t="s">
        <v>189</v>
      </c>
      <c r="C95" s="2" t="str">
        <f>IFERROR(__xludf.DUMMYFUNCTION("GoogleTranslate(B95, ""en"", ""vi"")"),"Âm nhạc được sáng tác trong [[K01E12Y23]3 k4ey5] có dải cao độ nhỏ gọn [R1A2N3G4E5] [oc0ta1ve2s3], mang lại màn trình diễn âm nhạc tập trung và có tác động mạnh mẽ. Bản nhạc này có nhịp vừa phải, có độ dài [T1M213] giây và chuyển động với nhịp độ nhẹ nhàn"&amp;"g. Sáng tác của bài hát này không liên quan đến việc sử dụng [I1N2S3T4R5U6M7E8N9T0S1], trong khi [[T01I12M23E34_45S56I67G78N89A90T01U12R23E34]4 t5im6e 7si8gn9at0ur1e2] được sử dụng trong âm nhạc. Thông qua âm thanh, âm nhạc truyền tải [E1M2O3T4I5O6N7] tới"&amp;" người nghe.")</f>
        <v>Âm nhạc được sáng tác trong [[K01E12Y23]3 k4ey5] có dải cao độ nhỏ gọn [R1A2N3G4E5] [oc0ta1ve2s3], mang lại màn trình diễn âm nhạc tập trung và có tác động mạnh mẽ. Bản nhạc này có nhịp vừa phải, có độ dài [T1M213] giây và chuyển động với nhịp độ nhẹ nhàng. Sáng tác của bài hát này không liên quan đến việc sử dụng [I1N2S3T4R5U6M7E8N9T0S1], trong khi [[T01I12M23E34_45S56I67G78N89A90T01U12R23E34]4 t5im6e 7si8gn9at0ur1e2] được sử dụng trong âm nhạc. Thông qua âm thanh, âm nhạc truyền tải [E1M2O3T4I5O6N7] tới người nghe.</v>
      </c>
    </row>
    <row r="96">
      <c r="A96" s="1" t="s">
        <v>190</v>
      </c>
      <c r="B96" s="1" t="s">
        <v>191</v>
      </c>
      <c r="C96" s="2" t="str">
        <f>IFERROR(__xludf.DUMMYFUNCTION("GoogleTranslate(B96, ""en"", ""vi"")"),"Bản nhạc có phạm vi cao độ trải dài [R1A2N3G4E5] [oc0ta1ve2s3] và nằm trong [[K01E12Y23]3 k4ey5], góp phần tạo nên âm thanh mạnh mẽ và đáng nhớ. Nhịp điệu của nó đặc biệt mạnh mẽ và âm nhạc tuân theo nhịp [T1I2M3E4_5S6I7G8N9A0T1U2R3E4]. [I1N2S3T4R5U6M7E8N"&amp;"9T0S1] đóng một vai trò quan trọng trong bản nhạc, nổi bật so với âm thanh [G1E2N3R4E5] thông thường. Bài hát bao gồm [[N01U12M23_34B45A56R67S78]8 b9ar0s1] và bố cục tổng thể của nó thể hiện kỹ năng và sự sáng tạo của nghệ sĩ.")</f>
        <v>Bản nhạc có phạm vi cao độ trải dài [R1A2N3G4E5] [oc0ta1ve2s3] và nằm trong [[K01E12Y23]3 k4ey5], góp phần tạo nên âm thanh mạnh mẽ và đáng nhớ. Nhịp điệu của nó đặc biệt mạnh mẽ và âm nhạc tuân theo nhịp [T1I2M3E4_5S6I7G8N9A0T1U2R3E4]. [I1N2S3T4R5U6M7E8N9T0S1] đóng một vai trò quan trọng trong bản nhạc, nổi bật so với âm thanh [G1E2N3R4E5] thông thường. Bài hát bao gồm [[N01U12M23_34B45A56R67S78]8 b9ar0s1] và bố cục tổng thể của nó thể hiện kỹ năng và sự sáng tạo của nghệ sĩ.</v>
      </c>
    </row>
    <row r="97">
      <c r="A97" s="1" t="s">
        <v>192</v>
      </c>
      <c r="B97" s="1" t="s">
        <v>193</v>
      </c>
      <c r="C97" s="2" t="str">
        <f>IFERROR(__xludf.DUMMYFUNCTION("GoogleTranslate(B97, ""en"", ""vi"")"),"Đồng hồ đo của âm nhạc được biểu thị bằng [ti0me1 s2ig3na4tu5re6]. Mặc dù [I1N2S3T4R5U6M7E8N9T0] không phải là nhạc cụ chính được sử dụng để tạo giai điệu trong bản nhạc này, nhưng [[K01E12Y23]3 k4ey5] mang đến cho âm nhạc một chất lượng cảm xúc đặc biệt."&amp;" Điều thú vị là [I1N2S3T4R5U6M7E8N9T0S1] không xuất hiện trong bài hát này.")</f>
        <v>Đồng hồ đo của âm nhạc được biểu thị bằng [ti0me1 s2ig3na4tu5re6]. Mặc dù [I1N2S3T4R5U6M7E8N9T0] không phải là nhạc cụ chính được sử dụng để tạo giai điệu trong bản nhạc này, nhưng [[K01E12Y23]3 k4ey5] mang đến cho âm nhạc một chất lượng cảm xúc đặc biệt. Điều thú vị là [I1N2S3T4R5U6M7E8N9T0S1] không xuất hiện trong bài hát này.</v>
      </c>
    </row>
    <row r="98">
      <c r="A98" s="1" t="s">
        <v>194</v>
      </c>
      <c r="B98" s="1" t="s">
        <v>195</v>
      </c>
      <c r="C98" s="2" t="str">
        <f>IFERROR(__xludf.DUMMYFUNCTION("GoogleTranslate(B98, ""en"", ""vi"")"),"Phạm vi cao độ của [R1A2N3G4E5] [oc0ta1ve2s3] là một đặc điểm nổi bật của loại nhạc này, bổ sung thêm đặc điểm riêng biệt nhằm nhấn mạnh chiều sâu cảm xúc của nó. Ngoài ra, sự lựa chọn âm nhạc [[K01E12Y23]3 k4ey5] mang lại trải nghiệm quyến rũ và đáng nhớ"&amp;" cho người nghe. Với thời lượng [T1M213] giây, bài hát được điều khiển bởi nhịp điệu cực kỳ mạnh mẽ, được hỗ trợ bởi việc sử dụng [I1N2S3T4R5U6M7E8N9T0S1] quan trọng. Âm nhạc có đặc điểm là [ti0me1 s2ig3na4tu5re6 o7f 8[T91I02M13E24_35S46I57G68N79A80T91U02"&amp;"R13E24]3] và có nhịp độ vừa phải, tạo ra kết cấu âm thanh độc đáo gợi lên [E1M2O3T4I5O6N7].")</f>
        <v>Phạm vi cao độ của [R1A2N3G4E5] [oc0ta1ve2s3] là một đặc điểm nổi bật của loại nhạc này, bổ sung thêm đặc điểm riêng biệt nhằm nhấn mạnh chiều sâu cảm xúc của nó. Ngoài ra, sự lựa chọn âm nhạc [[K01E12Y23]3 k4ey5] mang lại trải nghiệm quyến rũ và đáng nhớ cho người nghe. Với thời lượng [T1M213] giây, bài hát được điều khiển bởi nhịp điệu cực kỳ mạnh mẽ, được hỗ trợ bởi việc sử dụng [I1N2S3T4R5U6M7E8N9T0S1] quan trọng. Âm nhạc có đặc điểm là [ti0me1 s2ig3na4tu5re6 o7f 8[T91I02M13E24_35S46I57G68N79A80T91U02R13E24]3] và có nhịp độ vừa phải, tạo ra kết cấu âm thanh độc đáo gợi lên [E1M2O3T4I5O6N7].</v>
      </c>
    </row>
    <row r="99">
      <c r="A99" s="1" t="s">
        <v>196</v>
      </c>
      <c r="B99" s="1" t="s">
        <v>197</v>
      </c>
      <c r="C99" s="2" t="str">
        <f>IFERROR(__xludf.DUMMYFUNCTION("GoogleTranslate(B99, ""en"", ""vi"")"),"Thời lượng chạy của bài hát là [T1M213] giây và có nhịp điệu rất thoải mái. [I1N2S3T4R5U6M7E8N9T0S1] góp phần vào việc sáng tác âm nhạc, tạo ra âm thanh sống động và hấp dẫn. Âm nhạc được phát với tốc độ nhanh, gợi lên cảm giác tràn đầy năng lượng và chuy"&amp;"ển động. Nhìn chung, bài hát mang cảm giác [E1M2O3T4I5O6N7], nắm bắt được nhiều cung bậc cảm xúc thông qua giai điệu và hòa âm.")</f>
        <v>Thời lượng chạy của bài hát là [T1M213] giây và có nhịp điệu rất thoải mái. [I1N2S3T4R5U6M7E8N9T0S1] góp phần vào việc sáng tác âm nhạc, tạo ra âm thanh sống động và hấp dẫn. Âm nhạc được phát với tốc độ nhanh, gợi lên cảm giác tràn đầy năng lượng và chuyển động. Nhìn chung, bài hát mang cảm giác [E1M2O3T4I5O6N7], nắm bắt được nhiều cung bậc cảm xúc thông qua giai điệu và hòa âm.</v>
      </c>
    </row>
    <row r="100">
      <c r="A100" s="1" t="s">
        <v>198</v>
      </c>
      <c r="B100" s="1" t="s">
        <v>199</v>
      </c>
      <c r="C100" s="2" t="str">
        <f>IFERROR(__xludf.DUMMYFUNCTION("GoogleTranslate(B100, ""en"", ""vi"")"),"Với dải cao độ trải dài [R1A2N3G4E5] [oc0ta1ve2s3], bản nhạc này mang đến trải nghiệm nghe đa dạng và sống động, trong khi [[K01E12Y23]3 k4ey5] mang lại chất lượng cảm xúc đặc biệt. Bài hát phát trong [T1M213] giây ở tốc độ [te0mp1o2] không quá nhanh cũng"&amp;" không quá chậm. Trở nên sống động nhờ sử dụng [I1N2S3T4R5U6M7E8N9T0S1], âm nhạc có định dạng [T1I2M3E4_5S6I7G8N9A0T1U2R3E4] và phát ở tốc độ nhanh [te0mp1o2], thể hiện âm thanh độc đáo khác với các tính năng cổ điển của [G1E2N3R4E5].")</f>
        <v>Với dải cao độ trải dài [R1A2N3G4E5] [oc0ta1ve2s3], bản nhạc này mang đến trải nghiệm nghe đa dạng và sống động, trong khi [[K01E12Y23]3 k4ey5] mang lại chất lượng cảm xúc đặc biệt. Bài hát phát trong [T1M213] giây ở tốc độ [te0mp1o2] không quá nhanh cũng không quá chậm. Trở nên sống động nhờ sử dụng [I1N2S3T4R5U6M7E8N9T0S1], âm nhạc có định dạng [T1I2M3E4_5S6I7G8N9A0T1U2R3E4] và phát ở tốc độ nhanh [te0mp1o2], thể hiện âm thanh độc đáo khác với các tính năng cổ điển của [G1E2N3R4E5].</v>
      </c>
    </row>
    <row r="101">
      <c r="A101" s="1" t="s">
        <v>200</v>
      </c>
      <c r="B101" s="1" t="s">
        <v>201</v>
      </c>
      <c r="C101" s="2" t="str">
        <f>IFERROR(__xludf.DUMMYFUNCTION("GoogleTranslate(B101, ""en"", ""vi"")"),"Bài hát này mang lại trải nghiệm nghe độc ​​đáo vì nó sử dụng [ti0me1 s2ig3na4tu5re6] không chuẩn. Phạm vi cao độ của âm nhạc trải dài [R1A2N3G4E5] [oc0ta1ve2s3], mang đến âm thanh đa dạng và sống động. Với thời gian phát là [T1M213] giây, âm nhạc thể hiệ"&amp;"n cách sử dụng sáng tạo của [I1N2S3T4R5U6M7E8N9T0S1], khiến nó trở nên sống động. Nhìn chung, bài hát này thể hiện sự khởi đầu mới mẻ so với âm nhạc thông thường, thể hiện tầm nhìn nghệ thuật và sự khéo léo của người sáng tác.")</f>
        <v>Bài hát này mang lại trải nghiệm nghe độc ​​đáo vì nó sử dụng [ti0me1 s2ig3na4tu5re6] không chuẩn. Phạm vi cao độ của âm nhạc trải dài [R1A2N3G4E5] [oc0ta1ve2s3], mang đến âm thanh đa dạng và sống động. Với thời gian phát là [T1M213] giây, âm nhạc thể hiện cách sử dụng sáng tạo của [I1N2S3T4R5U6M7E8N9T0S1], khiến nó trở nên sống động. Nhìn chung, bài hát này thể hiện sự khởi đầu mới mẻ so với âm nhạc thông thường, thể hiện tầm nhìn nghệ thuật và sự khéo léo của người sáng tác.</v>
      </c>
    </row>
    <row r="102">
      <c r="A102" s="1" t="s">
        <v>202</v>
      </c>
      <c r="B102" s="1" t="s">
        <v>203</v>
      </c>
      <c r="C102" s="2" t="str">
        <f>IFERROR(__xludf.DUMMYFUNCTION("GoogleTranslate(B102, ""en"", ""vi"")"),"Việc sử dụng [[K01E12Y23]3 k4ey5] trong bản nhạc này tạo ra bầu không khí khác biệt được nâng cao nhờ nhịp điệu mạnh mẽ của bài hát. Sự kết hợp của những yếu tố này mang lại trải nghiệm âm nhạc độc đáo, thu hút sự chú ý của người nghe và mang lại trải ngh"&amp;"iệm đáng nhớ. Nhịp điệu mạnh mẽ điều khiển nhịp điệu của bài hát, trong khi lựa chọn [ke0y1] sẽ bổ sung thêm chiều sâu cảm xúc và âm sắc giúp nâng cao tác động tổng thể của âm nhạc. Cùng với nhau, các thành phần này thể hiện tính nghệ thuật và sự sáng tạo"&amp;" của người nhạc sĩ, thể hiện khả năng vận dụng các yếu tố âm nhạc để tạo ra một bản nhạc mạnh mẽ và hấp dẫn.")</f>
        <v>Việc sử dụng [[K01E12Y23]3 k4ey5] trong bản nhạc này tạo ra bầu không khí khác biệt được nâng cao nhờ nhịp điệu mạnh mẽ của bài hát. Sự kết hợp của những yếu tố này mang lại trải nghiệm âm nhạc độc đáo, thu hút sự chú ý của người nghe và mang lại trải nghiệm đáng nhớ. Nhịp điệu mạnh mẽ điều khiển nhịp điệu của bài hát, trong khi lựa chọn [ke0y1] sẽ bổ sung thêm chiều sâu cảm xúc và âm sắc giúp nâng cao tác động tổng thể của âm nhạc. Cùng với nhau, các thành phần này thể hiện tính nghệ thuật và sự sáng tạo của người nhạc sĩ, thể hiện khả năng vận dụng các yếu tố âm nhạc để tạo ra một bản nhạc mạnh mẽ và hấp dẫn.</v>
      </c>
    </row>
    <row r="103">
      <c r="A103" s="1" t="s">
        <v>204</v>
      </c>
      <c r="B103" s="1" t="s">
        <v>205</v>
      </c>
      <c r="C103" s="2" t="str">
        <f>IFERROR(__xludf.DUMMYFUNCTION("GoogleTranslate(B103, ""en"", ""vi"")"),"Nhạc cho bài hát này phải có các nhạc cụ được chỉ định và tiến độ trên tổng số [[N01U12M23_34B45A56R67S78]8 b9ar0s1].")</f>
        <v>Nhạc cho bài hát này phải có các nhạc cụ được chỉ định và tiến độ trên tổng số [[N01U12M23_34B45A56R67S78]8 b9ar0s1].</v>
      </c>
    </row>
    <row r="104">
      <c r="A104" s="1" t="s">
        <v>206</v>
      </c>
      <c r="B104" s="1" t="s">
        <v>207</v>
      </c>
      <c r="C104" s="2" t="str">
        <f>IFERROR(__xludf.DUMMYFUNCTION("GoogleTranslate(B104,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bài hát này man"&amp;"g nhịp điệu rất thiền định, không có [I1N2S3T4R5U6M7E8N9T0S1]. [ti0me1 s2ig3na4tu5re6], [T1I2M3E4_5S6I7G8N9A0T1U2R3E4] của nó thiết lập cấu trúc nhịp điệu cho sáng tác có nhịp độ cân bằng này, thể hiện bản chất của âm nhạc [G1E2N3R4E5] cổ điển.")</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bài hát này mang nhịp điệu rất thiền định, không có [I1N2S3T4R5U6M7E8N9T0S1]. [ti0me1 s2ig3na4tu5re6], [T1I2M3E4_5S6I7G8N9A0T1U2R3E4] của nó thiết lập cấu trúc nhịp điệu cho sáng tác có nhịp độ cân bằng này, thể hiện bản chất của âm nhạc [G1E2N3R4E5] cổ điển.</v>
      </c>
    </row>
    <row r="105">
      <c r="A105" s="1" t="s">
        <v>208</v>
      </c>
      <c r="B105" s="1" t="s">
        <v>209</v>
      </c>
      <c r="C105" s="2" t="str">
        <f>IFERROR(__xludf.DUMMYFUNCTION("GoogleTranslate(B105, ""en"", ""vi"")"),"Bài hát có nhịp độ nhanh này có phạm vi cao độ là [R1A2N3G4E5] [oc0ta1ve2s3] và thời gian chạy là [T1M213] giây. Nó được tạo ra một cách có chủ ý mà không bao gồm [I1N2S3T4R5U6M7E8N9T0S1].")</f>
        <v>Bài hát có nhịp độ nhanh này có phạm vi cao độ là [R1A2N3G4E5] [oc0ta1ve2s3] và thời gian chạy là [T1M213] giây. Nó được tạo ra một cách có chủ ý mà không bao gồm [I1N2S3T4R5U6M7E8N9T0S1].</v>
      </c>
    </row>
    <row r="106">
      <c r="A106" s="1" t="s">
        <v>210</v>
      </c>
      <c r="B106" s="1" t="s">
        <v>211</v>
      </c>
      <c r="C106" s="2" t="str">
        <f>IFERROR(__xludf.DUMMYFUNCTION("GoogleTranslate(B106, ""en"", ""vi"")"),"Tác phẩm âm nhạc này là một sáng tạo độc đáo thể hiện phạm vi cao độ trải dài [R1A2N3G4E5] [oc0ta1ve2s3], gợi lên chất lượng cảm xúc đặc biệt thông qua chữ ký [[K01E12Y23]3 k4ey5] của nó. Với độ dài [T1M213] giây, bài hát này mang đến nhịp điệu mạnh mẽ xu"&amp;"yên suốt bản nhạc. Mặc dù chọn không kết hợp [I1N2S3T4R5U6M7E8N9T0S1], bài hát được chọn [ti0me1 s2ig3na4tu5re6 o7f 8[T91I02M13E24_35S46I57G68N79A80T91U02R13E24]3] càng làm tăng thêm tính chất độc đáo của nó. Âm [te0mp1o2] nhẹ nhàng của bản nhạc tạo ra mộ"&amp;"t tâm trạng riêng biệt nhưng không chứa đựng nét cổ điển của âm thanh [G1E2N3R4E5] truyền thống. Nhìn chung, tác phẩm âm nhạc này là sự thể hiện rõ nét sự sáng tạo, phá vỡ ranh giới của âm nhạc truyền thống.")</f>
        <v>Tác phẩm âm nhạc này là một sáng tạo độc đáo thể hiện phạm vi cao độ trải dài [R1A2N3G4E5] [oc0ta1ve2s3], gợi lên chất lượng cảm xúc đặc biệt thông qua chữ ký [[K01E12Y23]3 k4ey5] của nó. Với độ dài [T1M213] giây, bài hát này mang đến nhịp điệu mạnh mẽ xuyên suốt bản nhạc. Mặc dù chọn không kết hợp [I1N2S3T4R5U6M7E8N9T0S1], bài hát được chọn [ti0me1 s2ig3na4tu5re6 o7f 8[T91I02M13E24_35S46I57G68N79A80T91U02R13E24]3] càng làm tăng thêm tính chất độc đáo của nó. Âm [te0mp1o2] nhẹ nhàng của bản nhạc tạo ra một tâm trạng riêng biệt nhưng không chứa đựng nét cổ điển của âm thanh [G1E2N3R4E5] truyền thống. Nhìn chung, tác phẩm âm nhạc này là sự thể hiện rõ nét sự sáng tạo, phá vỡ ranh giới của âm nhạc truyền thống.</v>
      </c>
    </row>
    <row r="107">
      <c r="A107" s="1" t="s">
        <v>212</v>
      </c>
      <c r="B107" s="1" t="s">
        <v>213</v>
      </c>
      <c r="C107" s="2" t="str">
        <f>IFERROR(__xludf.DUMMYFUNCTION("GoogleTranslate(B107, ""en"", ""vi"")"),"Âm nhạc được đề cập mang đến trải nghiệm nghe độc ​​đáo và đáng nhớ với dải cao độ [R1A2N3G4E5] [oc0ta1ve2s3]. Nhịp điệu của bài hát thoải mái và vừa phải, trong khi [ti0me1 s2ig3na4tu5re6] [T1I2M3E4_5S6I7G8N9A0T1U2R3E4] không điển hình. Nhịp độ của bài h"&amp;"át cũng vừa phải nhưng điều thực sự nổi bật chính là cảm xúc mà nó tỏa ra. Cho dù đó là niềm vui, nỗi buồn hay điều gì khác hoàn toàn, âm nhạc đều nắm bắt và truyền tải cảm giác mạnh mẽ, chắc chắn sẽ gây được tiếng vang cho người nghe.")</f>
        <v>Âm nhạc được đề cập mang đến trải nghiệm nghe độc ​​đáo và đáng nhớ với dải cao độ [R1A2N3G4E5] [oc0ta1ve2s3]. Nhịp điệu của bài hát thoải mái và vừa phải, trong khi [ti0me1 s2ig3na4tu5re6] [T1I2M3E4_5S6I7G8N9A0T1U2R3E4] không điển hình. Nhịp độ của bài hát cũng vừa phải nhưng điều thực sự nổi bật chính là cảm xúc mà nó tỏa ra. Cho dù đó là niềm vui, nỗi buồn hay điều gì khác hoàn toàn, âm nhạc đều nắm bắt và truyền tải cảm giác mạnh mẽ, chắc chắn sẽ gây được tiếng vang cho người nghe.</v>
      </c>
    </row>
    <row r="108">
      <c r="A108" s="1" t="s">
        <v>154</v>
      </c>
      <c r="B108" s="1" t="s">
        <v>214</v>
      </c>
      <c r="C108" s="2" t="str">
        <f>IFERROR(__xludf.DUMMYFUNCTION("GoogleTranslate(B108, ""en"", ""vi"")"),"Nhạc cụ là một thành phần thiết yếu của âm nhạc. Nếu không có họ, âm nhạc sẽ không trọn vẹn và thiếu chiều sâu. Cho dù đó là âm thanh phong phú của đàn piano, nhịp điệu nhịp nhàng của trống hay giai điệu cao vút của đàn violin, các nhạc cụ đều mang đến nh"&amp;"ững phẩm chất độc đáo cho âm nhạc mà không thể tái tạo chỉ bằng giọng nói. Do đó, điều quan trọng là phải đảm bảo rằng các nhạc cụ được đưa vào âm nhạc để tạo ra trải nghiệm nghe năng động và hấp dẫn hơn.")</f>
        <v>Nhạc cụ là một thành phần thiết yếu của âm nhạc. Nếu không có họ, âm nhạc sẽ không trọn vẹn và thiếu chiều sâu. Cho dù đó là âm thanh phong phú của đàn piano, nhịp điệu nhịp nhàng của trống hay giai điệu cao vút của đàn violin, các nhạc cụ đều mang đến những phẩm chất độc đáo cho âm nhạc mà không thể tái tạo chỉ bằng giọng nói. Do đó, điều quan trọng là phải đảm bảo rằng các nhạc cụ được đưa vào âm nhạc để tạo ra trải nghiệm nghe năng động và hấp dẫn hơn.</v>
      </c>
    </row>
    <row r="109">
      <c r="A109" s="1" t="s">
        <v>215</v>
      </c>
      <c r="B109" s="1" t="s">
        <v>216</v>
      </c>
      <c r="C109" s="2" t="str">
        <f>IFERROR(__xludf.DUMMYFUNCTION("GoogleTranslate(B109, ""en"", ""vi"")"),"Nhịp độ nhanh [te0mp1o2] của bài hát lạc quan này tạo ra cảm giác tràn đầy năng lượng, mặc dù nó cố tình loại trừ nhạc cụ. Mặc dù thiếu một số nhạc cụ nhất định, âm nhạc vẫn có thể trải dài [[N01U12M23_34B45A56R67S78]8 b9ar0s1] và gợi lên cảm giác [E1M2O3"&amp;"T4I5O6N7].")</f>
        <v>Nhịp độ nhanh [te0mp1o2] của bài hát lạc quan này tạo ra cảm giác tràn đầy năng lượng, mặc dù nó cố tình loại trừ nhạc cụ. Mặc dù thiếu một số nhạc cụ nhất định, âm nhạc vẫn có thể trải dài [[N01U12M23_34B45A56R67S78]8 b9ar0s1] và gợi lên cảm giác [E1M2O3T4I5O6N7].</v>
      </c>
    </row>
    <row r="110">
      <c r="A110" s="1" t="s">
        <v>217</v>
      </c>
      <c r="B110" s="1" t="s">
        <v>218</v>
      </c>
      <c r="C110" s="2" t="str">
        <f>IFERROR(__xludf.DUMMYFUNCTION("GoogleTranslate(B110, ""en"", ""vi"")"),"Trong âm nhạc, việc lựa chọn [ke0y1] có thể có tác động đáng kể đến tâm trạng và bầu không khí chung của một bản nhạc. Việc sử dụng [ke0y1] cụ thể có thể tạo ra cảm giác hoặc phản ứng cảm xúc riêng biệt ở người nghe. Ví dụ: việc sử dụng [[K01E12Y23]3 k4ey"&amp;"5] trong bản nhạc cụ thể này sẽ tạo ra bầu không khí độc đáo khác với các [ke0y1] khác. Lựa chọn [ke0y1] ảnh hưởng đến cao độ và âm sắc của âm nhạc, có thể gợi lên những cảm xúc và cảm giác khác nhau ở người nghe, khiến nó trở thành một yếu tố thiết yếu t"&amp;"rong quá trình sáng tác.")</f>
        <v>Trong âm nhạc, việc lựa chọn [ke0y1] có thể có tác động đáng kể đến tâm trạng và bầu không khí chung của một bản nhạc. Việc sử dụng [ke0y1] cụ thể có thể tạo ra cảm giác hoặc phản ứng cảm xúc riêng biệt ở người nghe. Ví dụ: việc sử dụng [[K01E12Y23]3 k4ey5] trong bản nhạc cụ thể này sẽ tạo ra bầu không khí độc đáo khác với các [ke0y1] khác. Lựa chọn [ke0y1] ảnh hưởng đến cao độ và âm sắc của âm nhạc, có thể gợi lên những cảm xúc và cảm giác khác nhau ở người nghe, khiến nó trở thành một yếu tố thiết yếu trong quá trình sáng tác.</v>
      </c>
    </row>
    <row r="111">
      <c r="A111" s="1" t="s">
        <v>219</v>
      </c>
      <c r="B111" s="1" t="s">
        <v>220</v>
      </c>
      <c r="C111" s="2" t="str">
        <f>IFERROR(__xludf.DUMMYFUNCTION("GoogleTranslate(B111, ""en"", ""vi"")"),"Bài hát này là một ví dụ điển hình của âm thanh [G1E2N3R4E5] với [ti0me1 s2ig3na4tu5re6] không thông thường. Nó mang lại trải nghiệm nghe độc ​​đáo và đáng nhớ với dải cao độ [R1A2N3G4E5] [oc0ta1ve2s3]. Điều thú vị là bài hát không có [I1N2S3T4R5U6M7E8N9T"&amp;"0S1].")</f>
        <v>Bài hát này là một ví dụ điển hình của âm thanh [G1E2N3R4E5] với [ti0me1 s2ig3na4tu5re6] không thông thường. Nó mang lại trải nghiệm nghe độc ​​đáo và đáng nhớ với dải cao độ [R1A2N3G4E5] [oc0ta1ve2s3]. Điều thú vị là bài hát không có [I1N2S3T4R5U6M7E8N9T0S1].</v>
      </c>
    </row>
    <row r="112">
      <c r="A112" s="1" t="s">
        <v>221</v>
      </c>
      <c r="B112" s="1" t="s">
        <v>222</v>
      </c>
      <c r="C112" s="2" t="str">
        <f>IFERROR(__xludf.DUMMYFUNCTION("GoogleTranslate(B112, ""en"", ""vi"")"),"Với phạm vi cao độ kéo dài [R1A2N3G4E5] [oc0ta1ve2s3], bản nhạc này mang đến trải nghiệm nghe đa dạng và sống động kéo dài trong [T1M213] giây. Nhịp điệu mạnh mẽ trong bài hát này được bổ sung bằng cách sắp xếp cố tình bỏ qua việc sử dụng [I1N2S3T4R5U6M7E"&amp;"8N9T0S1], tạo ra một khung cảnh âm thanh độc đáo. Bố cục này chiếu [E1M2O3T4I5O6N7], gợi lên bầu không khí mạnh mẽ và quyến rũ.")</f>
        <v>Với phạm vi cao độ kéo dài [R1A2N3G4E5] [oc0ta1ve2s3], bản nhạc này mang đến trải nghiệm nghe đa dạng và sống động kéo dài trong [T1M213] giây. Nhịp điệu mạnh mẽ trong bài hát này được bổ sung bằng cách sắp xếp cố tình bỏ qua việc sử dụng [I1N2S3T4R5U6M7E8N9T0S1], tạo ra một khung cảnh âm thanh độc đáo. Bố cục này chiếu [E1M2O3T4I5O6N7], gợi lên bầu không khí mạnh mẽ và quyến rũ.</v>
      </c>
    </row>
    <row r="113">
      <c r="A113" s="1" t="s">
        <v>223</v>
      </c>
      <c r="B113" s="1" t="s">
        <v>224</v>
      </c>
      <c r="C113" s="2" t="str">
        <f>IFERROR(__xludf.DUMMYFUNCTION("GoogleTranslate(B113, ""en"", ""vi"")"),"Dải cao độ của [R1A2N3G4E5] [oc0ta1ve2s3] trong bài hát này tạo thêm nét đặc biệt cho âm nhạc, nhấn mạnh chiều sâu cảm xúc của nó. Ngoài ra, bài hát có nhịp điệu rất nhẹ nhàng và mượt mà, bổ sung cho phạm vi cao độ và góp phần tạo nên bầu không khí chung "&amp;"của bài hát. Cùng với nhau, những yếu tố này tạo ra một trải nghiệm âm nhạc độc đáo, vừa giàu cảm xúc vừa êm dịu.")</f>
        <v>Dải cao độ của [R1A2N3G4E5] [oc0ta1ve2s3] trong bài hát này tạo thêm nét đặc biệt cho âm nhạc, nhấn mạnh chiều sâu cảm xúc của nó. Ngoài ra, bài hát có nhịp điệu rất nhẹ nhàng và mượt mà, bổ sung cho phạm vi cao độ và góp phần tạo nên bầu không khí chung của bài hát. Cùng với nhau, những yếu tố này tạo ra một trải nghiệm âm nhạc độc đáo, vừa giàu cảm xúc vừa êm dịu.</v>
      </c>
    </row>
    <row r="114">
      <c r="A114" s="1" t="s">
        <v>225</v>
      </c>
      <c r="B114" s="1" t="s">
        <v>226</v>
      </c>
      <c r="C114" s="2" t="str">
        <f>IFERROR(__xludf.DUMMYFUNCTION("GoogleTranslate(B114, ""en"", ""vi"")"),"[ti0me1 s2ig3na4tu5re6] được sử dụng trong bài hát này không phổ biến và nó có nhịp điệu ổn định và vừa phải. Tuy nhiên, [I1N2S3T4R5U6M7E8N9T0S1] không xuất hiện trong bài hát này.")</f>
        <v>[ti0me1 s2ig3na4tu5re6] được sử dụng trong bài hát này không phổ biến và nó có nhịp điệu ổn định và vừa phải. Tuy nhiên, [I1N2S3T4R5U6M7E8N9T0S1] không xuất hiện trong bài hát này.</v>
      </c>
    </row>
    <row r="115">
      <c r="A115" s="1" t="s">
        <v>227</v>
      </c>
      <c r="B115" s="1" t="s">
        <v>228</v>
      </c>
      <c r="C115" s="2" t="str">
        <f>IFERROR(__xludf.DUMMYFUNCTION("GoogleTranslate(B115, ""en"", ""vi"")"),"Phạm vi cao độ nhỏ gọn của bản nhạc trải dài [R1A2N3G4E5] [oc0ta1ve2s3] tạo ra màn trình diễn âm nhạc tập trung và có tác động mạnh mẽ, được nâng cao nhờ chất lượng cảm xúc của âm nhạc trong [[K01E12Y23]3 k4ey5]. Bài hát có thời lượng [T1M213] giây và có "&amp;"nhịp điệu cân bằng giữa không quá nhanh và không quá chậm. Việc sử dụng [I1N2S3T4R5U6M7E8N9T0S1] rất quan trọng đối với âm nhạc, tuân theo nhịp [T1I2M3E4_5S6I7G8N9A0T1U2R3E4] ở tốc độ chậm. Bắt nguồn từ các quy ước của âm nhạc [G1E2N3R4E5], bài hát này ma"&amp;"ng đến trải nghiệm âm nhạc mạnh mẽ, chắc chắn sẽ thu hút khán giả.")</f>
        <v>Phạm vi cao độ nhỏ gọn của bản nhạc trải dài [R1A2N3G4E5] [oc0ta1ve2s3] tạo ra màn trình diễn âm nhạc tập trung và có tác động mạnh mẽ, được nâng cao nhờ chất lượng cảm xúc của âm nhạc trong [[K01E12Y23]3 k4ey5]. Bài hát có thời lượng [T1M213] giây và có nhịp điệu cân bằng giữa không quá nhanh và không quá chậm. Việc sử dụng [I1N2S3T4R5U6M7E8N9T0S1] rất quan trọng đối với âm nhạc, tuân theo nhịp [T1I2M3E4_5S6I7G8N9A0T1U2R3E4] ở tốc độ chậm. Bắt nguồn từ các quy ước của âm nhạc [G1E2N3R4E5], bài hát này mang đến trải nghiệm âm nhạc mạnh mẽ, chắc chắn sẽ thu hút khán giả.</v>
      </c>
    </row>
    <row r="116">
      <c r="A116" s="1" t="s">
        <v>229</v>
      </c>
      <c r="B116" s="1" t="s">
        <v>230</v>
      </c>
      <c r="C116" s="2" t="str">
        <f>IFERROR(__xludf.DUMMYFUNCTION("GoogleTranslate(B116, ""en"", ""vi"")"),"Bài hát bao gồm khoảng [[N01U12M23_34B45A56R67S78]8 b9ar0s1] và dài [T1M213] giây. Để tạo nhạc, [I1N2S3T4R5U6M7E8N9T0S1] phải được làm nổi bật.")</f>
        <v>Bài hát bao gồm khoảng [[N01U12M23_34B45A56R67S78]8 b9ar0s1] và dài [T1M213] giây. Để tạo nhạc, [I1N2S3T4R5U6M7E8N9T0S1] phải được làm nổi bật.</v>
      </c>
    </row>
    <row r="117">
      <c r="A117" s="1" t="s">
        <v>231</v>
      </c>
      <c r="B117" s="1" t="s">
        <v>232</v>
      </c>
      <c r="C117" s="2" t="str">
        <f>IFERROR(__xludf.DUMMYFUNCTION("GoogleTranslate(B117, ""en"", ""vi"")"),"Phần trình diễn âm nhạc sử dụng [I1N2S3T4R5U6M7E8N9T0S1] và [te0mp1o2] trong bài hát này rất nhanh, tạo ra nhịp độ nhanh. Đồng hồ đo của âm nhạc là [T1I2M3E4_5S6I7G8N9A0T1U2R3E4]. Mặc dù có nhịp độ nhanh nhưng phong cách của bài hát không tuân theo đặc đi"&amp;"ểm điển hình của thể loại [G1E2N3R4E5], dẫn đến trải nghiệm âm nhạc độc đáo. Nhìn chung, âm nhạc này mang đến âm thanh có nhịp độ nhanh và đặc biệt, đặc trưng bởi phong cách và nhạc cụ độc đáo.")</f>
        <v>Phần trình diễn âm nhạc sử dụng [I1N2S3T4R5U6M7E8N9T0S1] và [te0mp1o2] trong bài hát này rất nhanh, tạo ra nhịp độ nhanh. Đồng hồ đo của âm nhạc là [T1I2M3E4_5S6I7G8N9A0T1U2R3E4]. Mặc dù có nhịp độ nhanh nhưng phong cách của bài hát không tuân theo đặc điểm điển hình của thể loại [G1E2N3R4E5], dẫn đến trải nghiệm âm nhạc độc đáo. Nhìn chung, âm nhạc này mang đến âm thanh có nhịp độ nhanh và đặc biệt, đặc trưng bởi phong cách và nhạc cụ độc đáo.</v>
      </c>
    </row>
    <row r="118">
      <c r="A118" s="1" t="s">
        <v>233</v>
      </c>
      <c r="B118" s="1" t="s">
        <v>234</v>
      </c>
      <c r="C118" s="2" t="str">
        <f>IFERROR(__xludf.DUMMYFUNCTION("GoogleTranslate(B118, ""en"", ""vi"")"),"Bản nhạc này sử dụng [I1N2S3T4R5U6M7E8N9T0S1], có phạm vi cao độ giới hạn là [R1A2N3G4E5] [oc0ta1ve2s3], cho phép nhấn mạnh hơn vào các sắc thái của giai điệu và nhịp điệu. Việc sử dụng [[K01E12Y23]3 k4ey5] trong bản nhạc này mang lại âm thanh mạnh mẽ và "&amp;"đáng nhớ, vang vọng xuyên suốt bản nhạc, kéo dài trong [T1M213] giây. Nhìn chung, buổi biểu diễn âm nhạc này thể hiện khả năng sử dụng nhạc cụ điêu luyện, phạm vi cao độ hạn chế và [ke0y1] được lựa chọn kỹ lưỡng để tạo ra một sáng tác có sức ảnh hưởng và "&amp;"nhiều sắc thái.")</f>
        <v>Bản nhạc này sử dụng [I1N2S3T4R5U6M7E8N9T0S1], có phạm vi cao độ giới hạn là [R1A2N3G4E5] [oc0ta1ve2s3], cho phép nhấn mạnh hơn vào các sắc thái của giai điệu và nhịp điệu. Việc sử dụng [[K01E12Y23]3 k4ey5] trong bản nhạc này mang lại âm thanh mạnh mẽ và đáng nhớ, vang vọng xuyên suốt bản nhạc, kéo dài trong [T1M213] giây. Nhìn chung, buổi biểu diễn âm nhạc này thể hiện khả năng sử dụng nhạc cụ điêu luyện, phạm vi cao độ hạn chế và [ke0y1] được lựa chọn kỹ lưỡng để tạo ra một sáng tác có sức ảnh hưởng và nhiều sắc thái.</v>
      </c>
    </row>
    <row r="119">
      <c r="A119" s="1" t="s">
        <v>235</v>
      </c>
      <c r="B119" s="1" t="s">
        <v>236</v>
      </c>
      <c r="C119" s="2" t="str">
        <f>IFERROR(__xludf.DUMMYFUNCTION("GoogleTranslate(B119, ""en"", ""vi"")"),"Bài hát có thời lượng chạy [T1M213] giây và có nhịp điệu vừa phải. Nó tuân theo đồng hồ đo [T1I2M3E4_5S6I7G8N9A0T1U2R3E4] và bao gồm [I1N2S3T4R5U6M7E8N9T0S1] trong thành phần của nó. Ngoài ra, bài hát còn có phần beat nhanh, khác xa với đặc trưng thường t"&amp;"hấy của thể loại [G1E2N3R4E5].")</f>
        <v>Bài hát có thời lượng chạy [T1M213] giây và có nhịp điệu vừa phải. Nó tuân theo đồng hồ đo [T1I2M3E4_5S6I7G8N9A0T1U2R3E4] và bao gồm [I1N2S3T4R5U6M7E8N9T0S1] trong thành phần của nó. Ngoài ra, bài hát còn có phần beat nhanh, khác xa với đặc trưng thường thấy của thể loại [G1E2N3R4E5].</v>
      </c>
    </row>
    <row r="120">
      <c r="A120" s="1" t="s">
        <v>237</v>
      </c>
      <c r="B120" s="1" t="s">
        <v>238</v>
      </c>
      <c r="C120" s="2" t="str">
        <f>IFERROR(__xludf.DUMMYFUNCTION("GoogleTranslate(B120, ""en"", ""vi"")"),"Nhạc được sáng tác ở [[K01E12Y23]3 k4ey5] và có âm lượng cao-[te0mp1o2]. Âm thanh của nó mang đậm phong cách [G1E2N3R4E5] thông thường. Thời lượng của bài hát là [T1M213] giây và bạn sẽ không nghe thấy bất kỳ [I1N2S3T4R5U6M7E8N9T0S1] nào trong đó.")</f>
        <v>Nhạc được sáng tác ở [[K01E12Y23]3 k4ey5] và có âm lượng cao-[te0mp1o2]. Âm thanh của nó mang đậm phong cách [G1E2N3R4E5] thông thường. Thời lượng của bài hát là [T1M213] giây và bạn sẽ không nghe thấy bất kỳ [I1N2S3T4R5U6M7E8N9T0S1] nào trong đó.</v>
      </c>
    </row>
    <row r="121">
      <c r="A121" s="1" t="s">
        <v>239</v>
      </c>
      <c r="B121" s="1" t="s">
        <v>240</v>
      </c>
      <c r="C121" s="2" t="str">
        <f>IFERROR(__xludf.DUMMYFUNCTION("GoogleTranslate(B121, ""en"", ""vi"")"),"Âm nhạc trong bài hát này có phạm vi cao độ giới hạn là [R1A2N3G4E5] [oc0ta1ve2s3], cho phép nhấn mạnh hơn vào các sắc thái của giai điệu và nhịp điệu. Mặc dù không có những nét cổ điển của âm thanh [G1E2N3R4E5], bài hát có tiết tấu vừa phải và có [ti0me1"&amp;" s2ig3na4tu5re6 o7f 8[T91I02M13E24_35S46I57G68N79A80T91U02R13E24]3 khác thường. Cùng với nhau, những yếu tố này tạo nên âm thanh độc đáo và đặc biệt khiến bài hát này trở nên khác biệt so với những bài hát khác cùng thể loại. Phạm vi cao độ giới hạn cho p"&amp;"hép tập trung vào các biến thể tinh tế trong giai điệu và cách biểu đạt, trong khi [ti0me1 s2ig3na4tu5re6] khác thường làm tăng thêm độ phức tạp và thú vị cho âm nhạc. Nhìn chung, bài hát này là minh chứng cho sức mạnh của sự thử nghiệm và sáng tạo trong "&amp;"âm nhạc.")</f>
        <v>Âm nhạc trong bài hát này có phạm vi cao độ giới hạn là [R1A2N3G4E5] [oc0ta1ve2s3], cho phép nhấn mạnh hơn vào các sắc thái của giai điệu và nhịp điệu. Mặc dù không có những nét cổ điển của âm thanh [G1E2N3R4E5], bài hát có tiết tấu vừa phải và có [ti0me1 s2ig3na4tu5re6 o7f 8[T91I02M13E24_35S46I57G68N79A80T91U02R13E24]3 khác thường. Cùng với nhau, những yếu tố này tạo nên âm thanh độc đáo và đặc biệt khiến bài hát này trở nên khác biệt so với những bài hát khác cùng thể loại. Phạm vi cao độ giới hạn cho phép tập trung vào các biến thể tinh tế trong giai điệu và cách biểu đạt, trong khi [ti0me1 s2ig3na4tu5re6] khác thường làm tăng thêm độ phức tạp và thú vị cho âm nhạc. Nhìn chung, bài hát này là minh chứng cho sức mạnh của sự thử nghiệm và sáng tạo trong âm nhạc.</v>
      </c>
    </row>
    <row r="122">
      <c r="A122" s="1" t="s">
        <v>241</v>
      </c>
      <c r="B122" s="1" t="s">
        <v>242</v>
      </c>
      <c r="C122" s="2" t="str">
        <f>IFERROR(__xludf.DUMMYFUNCTION("GoogleTranslate(B122, ""en"", ""vi"")"),"Bản nhạc giai điệu của bài hát này không sử dụng [I1N2S3T4R5U6M7E8N9T0] mà thay vào đó nhấn mạnh các sắc thái của giai điệu và nhịp điệu thông qua phạm vi cao độ giới hạn là [R1A2N3G4E5] [oc0ta1ve2s3]. Bạn có thể nghe thấy nhịp điệu sống động của bài hát "&amp;"trên [[N01U12M23_34B45A56R67S78]8 b9ar0s1], tạo ra trải nghiệm nghe năng động và hấp dẫn.")</f>
        <v>Bản nhạc giai điệu của bài hát này không sử dụng [I1N2S3T4R5U6M7E8N9T0] mà thay vào đó nhấn mạnh các sắc thái của giai điệu và nhịp điệu thông qua phạm vi cao độ giới hạn là [R1A2N3G4E5] [oc0ta1ve2s3]. Bạn có thể nghe thấy nhịp điệu sống động của bài hát trên [[N01U12M23_34B45A56R67S78]8 b9ar0s1], tạo ra trải nghiệm nghe năng động và hấp dẫn.</v>
      </c>
    </row>
    <row r="123">
      <c r="A123" s="1" t="s">
        <v>243</v>
      </c>
      <c r="B123" s="1" t="s">
        <v>244</v>
      </c>
      <c r="C123" s="2" t="str">
        <f>IFERROR(__xludf.DUMMYFUNCTION("GoogleTranslate(B123, ""en"", ""vi"")"),"Âm nhạc trong bài hát này tạo ra trải nghiệm quyến rũ và đáng nhớ bằng cách sử dụng [[K01E12Y23]3 k4ey5]. Bài hát có thời lượng chạy [T1M213] giây và có nhịp điệu ru được làm phong phú bằng cách sử dụng [I1N2S3T4R5U6M7E8N9T0S1]. Với [te0mp1o2] thoải mái, "&amp;"âm nhạc thể hiện một cách hiệu quả [E1M2O3T4I5O6N7] trong suốt tiến trình của bài hát [[N01U12M23_34B45A56R67S78]8 b9ar0s1].")</f>
        <v>Âm nhạc trong bài hát này tạo ra trải nghiệm quyến rũ và đáng nhớ bằng cách sử dụng [[K01E12Y23]3 k4ey5]. Bài hát có thời lượng chạy [T1M213] giây và có nhịp điệu ru được làm phong phú bằng cách sử dụng [I1N2S3T4R5U6M7E8N9T0S1]. Với [te0mp1o2] thoải mái, âm nhạc thể hiện một cách hiệu quả [E1M2O3T4I5O6N7] trong suốt tiến trình của bài hát [[N01U12M23_34B45A56R67S78]8 b9ar0s1].</v>
      </c>
    </row>
    <row r="124">
      <c r="A124" s="1" t="s">
        <v>245</v>
      </c>
      <c r="B124" s="1" t="s">
        <v>246</v>
      </c>
      <c r="C124" s="2" t="str">
        <f>IFERROR(__xludf.DUMMYFUNCTION("GoogleTranslate(B124, ""en"", ""vi"")"),"Âm nhạc chứa đầy [E1M2O3T4I5O6N7] trong bài hát này đi kèm với nhịp điệu vừa phải kéo dài [[N01U12M23_34B45A56R67S78]8 b9ar0s1]. Tuy dài nhưng bài hát vẫn giữ được nhịp điệu rất thanh thoát và yên tĩnh xuyên suốt, tạo cảm giác êm dịu cho người nghe.")</f>
        <v>Âm nhạc chứa đầy [E1M2O3T4I5O6N7] trong bài hát này đi kèm với nhịp điệu vừa phải kéo dài [[N01U12M23_34B45A56R67S78]8 b9ar0s1]. Tuy dài nhưng bài hát vẫn giữ được nhịp điệu rất thanh thoát và yên tĩnh xuyên suốt, tạo cảm giác êm dịu cho người nghe.</v>
      </c>
    </row>
    <row r="125">
      <c r="A125" s="1" t="s">
        <v>233</v>
      </c>
      <c r="B125" s="1" t="s">
        <v>247</v>
      </c>
      <c r="C125" s="2" t="str">
        <f>IFERROR(__xludf.DUMMYFUNCTION("GoogleTranslate(B125, ""en"", ""vi"")"),"Âm nhạc được sáng tác trong [[K01E12Y23]3 k4ey5] có đặc điểm riêng biệt nhờ dải cao độ [R1A2N3G4E5] [oc0ta1ve2s3], nhấn mạnh chiều sâu cảm xúc của nó. Âm thanh của bản nhạc được tạo ra bởi [I1N2S3T4R5U6M7E8N9T0S1] và bài hát kéo dài trong [T1M213] giây. C"&amp;"ùng với nhau, những yếu tố này kết hợp với nhau để tạo ra một trải nghiệm âm nhạc độc đáo.")</f>
        <v>Âm nhạc được sáng tác trong [[K01E12Y23]3 k4ey5] có đặc điểm riêng biệt nhờ dải cao độ [R1A2N3G4E5] [oc0ta1ve2s3], nhấn mạnh chiều sâu cảm xúc của nó. Âm thanh của bản nhạc được tạo ra bởi [I1N2S3T4R5U6M7E8N9T0S1] và bài hát kéo dài trong [T1M213] giây. Cùng với nhau, những yếu tố này kết hợp với nhau để tạo ra một trải nghiệm âm nhạc độc đáo.</v>
      </c>
    </row>
    <row r="126">
      <c r="A126" s="1" t="s">
        <v>248</v>
      </c>
      <c r="B126" s="1" t="s">
        <v>249</v>
      </c>
      <c r="C126" s="2" t="str">
        <f>IFERROR(__xludf.DUMMYFUNCTION("GoogleTranslate(B126, ""en"", ""vi"")"),"Bài hát này là một sáng tác độc đáo thể hiện một số nét đặc biệt. Phạm vi cao độ của nó trải dài [R1A2N3G4E5] [oc0ta1ve2s3], tạo ra cảnh quan âm thanh sống động và đa dạng. Ngoài ra, việc sử dụng [[K01E12Y23]3 k4ey5] sẽ tạo thêm hương vị độc đáo cho âm nh"&amp;"ạc, mang lại cảm giác đặc trưng và cá tính. Bắt đầu ở [T1M213] giây, bài hát được xác định bởi nhịp điệu đặc biệt tràn đầy năng lượng, được chơi nhanh và thấm đẫm cảm giác [E1M2O3T4I5O6N7]. Mặc dù có bố cục phức tạp nhưng âm nhạc không sử dụng [I1N2S3T4R5"&amp;"U6M7E8N9T0S1], thay vào đó dựa vào [ti0me1 s2ig3na4tu5re6 o7f 8[T91I02M13E24_35S46I57G68N79A80T91U02R13E24]3] và sự sắp xếp của [[N01U12M2 3_34B45A56R67S78]8 b9ar0s1] để tạo ra âm thanh đặc biệt. Nhìn chung, bài hát này là minh chứng cho sức mạnh của sự s"&amp;"áng tạo và đổi mới trong âm nhạc, thể hiện hàng loạt kỹ thuật và yếu tố độc đáo khiến nó khác biệt so với các sáng tác khác.")</f>
        <v>Bài hát này là một sáng tác độc đáo thể hiện một số nét đặc biệt. Phạm vi cao độ của nó trải dài [R1A2N3G4E5] [oc0ta1ve2s3], tạo ra cảnh quan âm thanh sống động và đa dạng. Ngoài ra, việc sử dụng [[K01E12Y23]3 k4ey5] sẽ tạo thêm hương vị độc đáo cho âm nhạc, mang lại cảm giác đặc trưng và cá tính. Bắt đầu ở [T1M213] giây, bài hát được xác định bởi nhịp điệu đặc biệt tràn đầy năng lượng, được chơi nhanh và thấm đẫm cảm giác [E1M2O3T4I5O6N7]. Mặc dù có bố cục phức tạp nhưng âm nhạc không sử dụng [I1N2S3T4R5U6M7E8N9T0S1], thay vào đó dựa vào [ti0me1 s2ig3na4tu5re6 o7f 8[T91I02M13E24_35S46I57G68N79A80T91U02R13E24]3] và sự sắp xếp của [[N01U12M2 3_34B45A56R67S78]8 b9ar0s1] để tạo ra âm thanh đặc biệt. Nhìn chung, bài hát này là minh chứng cho sức mạnh của sự sáng tạo và đổi mới trong âm nhạc, thể hiện hàng loạt kỹ thuật và yếu tố độc đáo khiến nó khác biệt so với các sáng tác khác.</v>
      </c>
    </row>
    <row r="127">
      <c r="A127" s="1" t="s">
        <v>250</v>
      </c>
      <c r="B127" s="1" t="s">
        <v>251</v>
      </c>
      <c r="C127" s="2" t="str">
        <f>IFERROR(__xludf.DUMMYFUNCTION("GoogleTranslate(B127, ""en"", ""vi"")"),"[ti0me1 s2ig3na4tu5re6] của bài hát này không được sử dụng phổ biến và âm nhạc trải dài [[N01U12M23_34B45A56R67S78]8 b9ar0s1], thể hiện nhịp điệu cân bằng. Việc kết hợp [I1N2S3T4R5U6M7E8N9T0S1] nâng cao hơn nữa tác phẩm âm nhạc tổng thể.")</f>
        <v>[ti0me1 s2ig3na4tu5re6] của bài hát này không được sử dụng phổ biến và âm nhạc trải dài [[N01U12M23_34B45A56R67S78]8 b9ar0s1], thể hiện nhịp điệu cân bằng. Việc kết hợp [I1N2S3T4R5U6M7E8N9T0S1] nâng cao hơn nữa tác phẩm âm nhạc tổng thể.</v>
      </c>
    </row>
    <row r="128">
      <c r="A128" s="1" t="s">
        <v>252</v>
      </c>
      <c r="B128" s="1" t="s">
        <v>253</v>
      </c>
      <c r="C128" s="2" t="str">
        <f>IFERROR(__xludf.DUMMYFUNCTION("GoogleTranslate(B128, ""en"", ""vi"")"),"Bản nhạc sử dụng dải cao độ cụ thể là [R1A2N3G4E5] [oc0ta1ve2s3], góp phần tạo nên âm thanh gắn kết và thống nhất. Ngoài ra, việc sử dụng [[K01E12Y23]3 k4ey5] tạo ra bầu không khí khác biệt đặc trưng cho bài hát. Nhịp điệu trong bản nhạc này vô cùng mạnh "&amp;"mẽ, đồng thời nhịp [T1I2M3E4_5S6I7G8N9A0T1U2R3E4] bổ sung vào cấu trúc âm nhạc tổng thể của nó. Ở tốc độ vừa phải, bài hát sẽ phát trong [T1M213] giây, khiến nó trở thành một trải nghiệm âm nhạc quyến rũ. Mặc dù bài hát không phải là một ví dụ điển hình c"&amp;"ủa phong cách [G1E2N3R4E5] nhưng sự pha trộn độc đáo giữa các yếu tố âm nhạc đã tạo nên trải nghiệm nghe đáng nhớ và quyến rũ.")</f>
        <v>Bản nhạc sử dụng dải cao độ cụ thể là [R1A2N3G4E5] [oc0ta1ve2s3], góp phần tạo nên âm thanh gắn kết và thống nhất. Ngoài ra, việc sử dụng [[K01E12Y23]3 k4ey5] tạo ra bầu không khí khác biệt đặc trưng cho bài hát. Nhịp điệu trong bản nhạc này vô cùng mạnh mẽ, đồng thời nhịp [T1I2M3E4_5S6I7G8N9A0T1U2R3E4] bổ sung vào cấu trúc âm nhạc tổng thể của nó. Ở tốc độ vừa phải, bài hát sẽ phát trong [T1M213] giây, khiến nó trở thành một trải nghiệm âm nhạc quyến rũ. Mặc dù bài hát không phải là một ví dụ điển hình của phong cách [G1E2N3R4E5] nhưng sự pha trộn độc đáo giữa các yếu tố âm nhạc đã tạo nên trải nghiệm nghe đáng nhớ và quyến rũ.</v>
      </c>
    </row>
    <row r="129">
      <c r="A129" s="1" t="s">
        <v>217</v>
      </c>
      <c r="B129" s="1" t="s">
        <v>254</v>
      </c>
      <c r="C129" s="2" t="str">
        <f>IFERROR(__xludf.DUMMYFUNCTION("GoogleTranslate(B129, ""en"", ""vi"")"),"[ke0y1] trong đó một bản nhạc được viết ra có thể có tác động sâu sắc đến tác động cảm xúc của nó. Các [ke0y1] khác nhau có thể gợi lên những cảm xúc và tâm trạng khác nhau ở người nghe. Ví dụ: một đoạn viết bằng [ma0jo1r2] [ke0y1] thường được coi là hạnh"&amp;" phúc hơn và phấn chấn hơn, trong khi một đoạn viết bằng [mi0no1r2] [ke0y1] có thể nghe u sầu và u ám hơn. [ke0y1] cũng có thể ảnh hưởng đến âm sắc tổng thể của âm nhạc, với một số [ke0y1] nghe sáng hơn hoặc tối hơn những âm khác. Vì vậy, [key0y1] đóng mộ"&amp;"t vai trò quan trọng trong việc mang lại cho âm nhạc chất lượng cảm xúc đặc biệt.")</f>
        <v>[ke0y1] trong đó một bản nhạc được viết ra có thể có tác động sâu sắc đến tác động cảm xúc của nó. Các [ke0y1] khác nhau có thể gợi lên những cảm xúc và tâm trạng khác nhau ở người nghe. Ví dụ: một đoạn viết bằng [ma0jo1r2] [ke0y1] thường được coi là hạnh phúc hơn và phấn chấn hơn, trong khi một đoạn viết bằng [mi0no1r2] [ke0y1] có thể nghe u sầu và u ám hơn. [ke0y1] cũng có thể ảnh hưởng đến âm sắc tổng thể của âm nhạc, với một số [ke0y1] nghe sáng hơn hoặc tối hơn những âm khác. Vì vậy, [key0y1] đóng một vai trò quan trọng trong việc mang lại cho âm nhạc chất lượng cảm xúc đặc biệt.</v>
      </c>
    </row>
    <row r="130">
      <c r="A130" s="1" t="s">
        <v>255</v>
      </c>
      <c r="B130" s="1" t="s">
        <v>256</v>
      </c>
      <c r="C130" s="2" t="str">
        <f>IFERROR(__xludf.DUMMYFUNCTION("GoogleTranslate(B130, ""en"", ""vi"")"),"Buổi biểu diễn âm nhạc sử dụng [I1N2S3T4R5U6M7E8N9T0S1] thực sự mang lại nhịp điệu hấp dẫn. Các nhạc cụ được sử dụng trong bài hát góp phần tạo nên năng lượng và sự phấn khích tổng thể cho bản nhạc. Từ nhịp trống đến giai điệu của guitar, mỗi nhạc cụ đều "&amp;"đóng một vai trò quan trọng trong việc tạo nên nhịp điệu sôi động khiến bài hát trở nên đáng nhớ. Việc sử dụng khéo léo các loại nhạc cụ này là minh chứng cho tài năng và sự sáng tạo của các nhạc sĩ đã đưa bài hát vào cuộc sống. Nhìn chung, sự kết hợp của"&amp;" những nhạc cụ này và khả năng sử dụng điêu luyện của chúng sẽ tạo ra một trải nghiệm âm nhạc vừa thú vị vừa khó quên.")</f>
        <v>Buổi biểu diễn âm nhạc sử dụng [I1N2S3T4R5U6M7E8N9T0S1] thực sự mang lại nhịp điệu hấp dẫn. Các nhạc cụ được sử dụng trong bài hát góp phần tạo nên năng lượng và sự phấn khích tổng thể cho bản nhạc. Từ nhịp trống đến giai điệu của guitar, mỗi nhạc cụ đều đóng một vai trò quan trọng trong việc tạo nên nhịp điệu sôi động khiến bài hát trở nên đáng nhớ. Việc sử dụng khéo léo các loại nhạc cụ này là minh chứng cho tài năng và sự sáng tạo của các nhạc sĩ đã đưa bài hát vào cuộc sống. Nhìn chung, sự kết hợp của những nhạc cụ này và khả năng sử dụng điêu luyện của chúng sẽ tạo ra một trải nghiệm âm nhạc vừa thú vị vừa khó quên.</v>
      </c>
    </row>
    <row r="131">
      <c r="A131" s="1" t="s">
        <v>257</v>
      </c>
      <c r="B131" s="1" t="s">
        <v>258</v>
      </c>
      <c r="C131" s="2" t="str">
        <f>IFERROR(__xludf.DUMMYFUNCTION("GoogleTranslate(B131, ""en"", ""vi"")"),"Bài hát này được phát ở tốc độ trung bình và có thời gian chạy là [T1M213] giây. Nó được đặc trưng bởi sự vắng mặt của [I1N2S3T4R5U6M7E8N9T0S1].")</f>
        <v>Bài hát này được phát ở tốc độ trung bình và có thời gian chạy là [T1M213] giây. Nó được đặc trưng bởi sự vắng mặt của [I1N2S3T4R5U6M7E8N9T0S1].</v>
      </c>
    </row>
    <row r="132">
      <c r="A132" s="1" t="s">
        <v>259</v>
      </c>
      <c r="B132" s="1" t="s">
        <v>260</v>
      </c>
      <c r="C132" s="2" t="str">
        <f>IFERROR(__xludf.DUMMYFUNCTION("GoogleTranslate(B132, ""en"", ""vi"")"),"Âm nhạc tôi đang mô tả có phạm vi cao độ trong [R1A2N3G4E5] [oc0ta1ve2s3] và bầu không khí riêng biệt của nó được tạo ra bằng cách sử dụng [[K01E12Y23]3 k4ey5]. Bài hát có độ dài [T1M213] giây và có nhịp vừa phải, dễ theo dõi, không nghe thấy [I1N2S3T4R5U"&amp;"6M7E8N9T0S1] xuyên suốt. [ti0me1 s2ig3na4tu5re6] được sử dụng trong bài hát này không phải là thông thường, bao gồm [T1I2M3E4_5S6I7G8N9A0T1U2R3E4] và bài hát được trình diễn ở tốc độ vừa phải. Nhìn chung, âm nhạc được xác định bởi chất lượng [E1M2O3T4I5O6"&amp;"N7].")</f>
        <v>Âm nhạc tôi đang mô tả có phạm vi cao độ trong [R1A2N3G4E5] [oc0ta1ve2s3] và bầu không khí riêng biệt của nó được tạo ra bằng cách sử dụng [[K01E12Y23]3 k4ey5]. Bài hát có độ dài [T1M213] giây và có nhịp vừa phải, dễ theo dõi, không nghe thấy [I1N2S3T4R5U6M7E8N9T0S1] xuyên suốt. [ti0me1 s2ig3na4tu5re6] được sử dụng trong bài hát này không phải là thông thường, bao gồm [T1I2M3E4_5S6I7G8N9A0T1U2R3E4] và bài hát được trình diễn ở tốc độ vừa phải. Nhìn chung, âm nhạc được xác định bởi chất lượng [E1M2O3T4I5O6N7].</v>
      </c>
    </row>
    <row r="133">
      <c r="A133" s="1" t="s">
        <v>261</v>
      </c>
      <c r="B133" s="1" t="s">
        <v>262</v>
      </c>
      <c r="C133" s="2" t="str">
        <f>IFERROR(__xludf.DUMMYFUNCTION("GoogleTranslate(B133, ""en"", ""vi"")"),"Âm nhạc được mô tả ở đây mang lại trải nghiệm nghe độc ​​đáo và đáng nhớ nhờ dải cao độ [R1A2N3G4E5] [oc0ta1ve2s3]. Thêm vào đó, việc sử dụng [[K01E12Y23]3 k4ey5] tạo ra một bảng âm thanh phong phú và sống động. Bài hát có độ dài [T1M213] giây và [te0mp1o"&amp;"2] vừa phải, tiết tấu vừa phải. Điều thú vị là bài hát không có [I1N2S3T4R5U6M7E8N9T0S1] và [ti0me1 s2ig3na4tu5re6] của nó không được sử dụng phổ biến, là [T1I2M3E4_5S6I7G8N9A0T1U2R3E4]. Mặc dù có [te0mp1o2] vừa phải, bản nhạc này không thể hiện những nét"&amp;" đặc trưng của phong cách [G1E2N3R4E5], khiến nó trở thành một bản nhạc nổi bật theo đúng nghĩa của nó.")</f>
        <v>Âm nhạc được mô tả ở đây mang lại trải nghiệm nghe độc ​​đáo và đáng nhớ nhờ dải cao độ [R1A2N3G4E5] [oc0ta1ve2s3]. Thêm vào đó, việc sử dụng [[K01E12Y23]3 k4ey5] tạo ra một bảng âm thanh phong phú và sống động. Bài hát có độ dài [T1M213] giây và [te0mp1o2] vừa phải, tiết tấu vừa phải. Điều thú vị là bài hát không có [I1N2S3T4R5U6M7E8N9T0S1] và [ti0me1 s2ig3na4tu5re6] của nó không được sử dụng phổ biến, là [T1I2M3E4_5S6I7G8N9A0T1U2R3E4]. Mặc dù có [te0mp1o2] vừa phải, bản nhạc này không thể hiện những nét đặc trưng của phong cách [G1E2N3R4E5], khiến nó trở thành một bản nhạc nổi bật theo đúng nghĩa của nó.</v>
      </c>
    </row>
    <row r="134">
      <c r="A134" s="1" t="s">
        <v>263</v>
      </c>
      <c r="B134" s="1" t="s">
        <v>264</v>
      </c>
      <c r="C134" s="2" t="str">
        <f>IFERROR(__xludf.DUMMYFUNCTION("GoogleTranslate(B134, ""en"", ""vi"")"),"Trong sáng tác âm nhạc, việc sử dụng phạm vi cao độ cụ thể kéo dài [R1A2N3G4E5] [oc0ta1ve2s3] có thể có tác động đáng kể đến âm thanh tổng thể của một bản nhạc. Bằng cách sử dụng phạm vi này một cách nhất quán trong suốt bài hát, nó sẽ tạo ra âm thanh gắn"&amp;" kết và thống nhất. Kỹ thuật này có thể đặc biệt hiệu quả khi bài hát trải dài trên nhiều ô nhịp, khoảng [N1U2M3_4B5A6R7S8], giúp duy trì giai điệu và tâm trạng nhất quán xuyên suốt toàn bộ bản nhạc.")</f>
        <v>Trong sáng tác âm nhạc, việc sử dụng phạm vi cao độ cụ thể kéo dài [R1A2N3G4E5] [oc0ta1ve2s3] có thể có tác động đáng kể đến âm thanh tổng thể của một bản nhạc. Bằng cách sử dụng phạm vi này một cách nhất quán trong suốt bài hát, nó sẽ tạo ra âm thanh gắn kết và thống nhất. Kỹ thuật này có thể đặc biệt hiệu quả khi bài hát trải dài trên nhiều ô nhịp, khoảng [N1U2M3_4B5A6R7S8], giúp duy trì giai điệu và tâm trạng nhất quán xuyên suốt toàn bộ bản nhạc.</v>
      </c>
    </row>
    <row r="135">
      <c r="A135" s="1" t="s">
        <v>265</v>
      </c>
      <c r="B135" s="1" t="s">
        <v>266</v>
      </c>
      <c r="C135" s="2" t="str">
        <f>IFERROR(__xludf.DUMMYFUNCTION("GoogleTranslate(B135, ""en"", ""vi"")"),"Bản nhạc này là sự thể hiện chính của phong cách [G1E2N3R4E5], phát trong [T1M213] giây và [I1N2S3T4R5U6M7E8N9T0S1] không phải là một phần của nhạc cụ trong bài hát này.")</f>
        <v>Bản nhạc này là sự thể hiện chính của phong cách [G1E2N3R4E5], phát trong [T1M213] giây và [I1N2S3T4R5U6M7E8N9T0S1] không phải là một phần của nhạc cụ trong bài hát này.</v>
      </c>
    </row>
    <row r="136">
      <c r="A136" s="1" t="s">
        <v>267</v>
      </c>
      <c r="B136" s="1" t="s">
        <v>268</v>
      </c>
      <c r="C136" s="2" t="str">
        <f>IFERROR(__xludf.DUMMYFUNCTION("GoogleTranslate(B136, ""en"", ""vi"")"),"Dải cao độ của [R1A2N3G4E5] [oc0ta1ve2s3], bổ sung thêm nét đặc biệt cho âm nhạc và nhấn mạnh chiều sâu cảm xúc của nó, chỉ là một khía cạnh của bài hát này. Bài hát có độ dài [T1M213] giây và di chuyển với tốc độ vừa phải, được thúc đẩy bởi [te0mp1o2] mã"&amp;"nh liệt. [I1N2S3T4R5U6M7E8N9T0S1] đóng vai trò quan trọng trong việc tạo ra âm thanh tổng thể của âm nhạc, bổ sung thêm hương vị và kết cấu độc đáo của bản nhạc. Cùng với nhau, những yếu tố này kết hợp để tạo ra một trải nghiệm âm nhạc thực sự đáng nhớ.")</f>
        <v>Dải cao độ của [R1A2N3G4E5] [oc0ta1ve2s3], bổ sung thêm nét đặc biệt cho âm nhạc và nhấn mạnh chiều sâu cảm xúc của nó, chỉ là một khía cạnh của bài hát này. Bài hát có độ dài [T1M213] giây và di chuyển với tốc độ vừa phải, được thúc đẩy bởi [te0mp1o2] mãnh liệt. [I1N2S3T4R5U6M7E8N9T0S1] đóng vai trò quan trọng trong việc tạo ra âm thanh tổng thể của âm nhạc, bổ sung thêm hương vị và kết cấu độc đáo của bản nhạc. Cùng với nhau, những yếu tố này kết hợp để tạo ra một trải nghiệm âm nhạc thực sự đáng nhớ.</v>
      </c>
    </row>
    <row r="137">
      <c r="A137" s="1" t="s">
        <v>269</v>
      </c>
      <c r="B137" s="1" t="s">
        <v>270</v>
      </c>
      <c r="C137" s="2" t="str">
        <f>IFERROR(__xludf.DUMMYFUNCTION("GoogleTranslate(B137, ""en"", ""vi"")"),"Đoạn nhạc là một bài hát kéo dài trong [T1M213] giây và thể hiện phạm vi cao độ trong [R1A2N3G4E5] [oc0ta1ve2s3]. Bài hát có nhịp điệu rất êm dịu, nhưng nó cũng sử dụng [ti0me1 s2ig3na4tu5re6 o7f 8[T91I02M13E24_35S46I57G68N79A80T91U02R13E24]3].")</f>
        <v>Đoạn nhạc là một bài hát kéo dài trong [T1M213] giây và thể hiện phạm vi cao độ trong [R1A2N3G4E5] [oc0ta1ve2s3]. Bài hát có nhịp điệu rất êm dịu, nhưng nó cũng sử dụng [ti0me1 s2ig3na4tu5re6 o7f 8[T91I02M13E24_35S46I57G68N79A80T91U02R13E24]3].</v>
      </c>
    </row>
    <row r="138">
      <c r="A138" s="1" t="s">
        <v>271</v>
      </c>
      <c r="B138" s="1" t="s">
        <v>272</v>
      </c>
      <c r="C138" s="2" t="str">
        <f>IFERROR(__xludf.DUMMYFUNCTION("GoogleTranslate(B138, ""en"", ""vi"")"),"Phạm vi cao độ của bản nhạc này là [R1A2N3G4E5] [oc0ta1ve2s3] mang đến trải nghiệm nghe độc ​​đáo và đáng nhớ, trong khi [[K01E12Y23]3 k4ey5] mang lại chất lượng cảm xúc đặc biệt. Với độ dài [T1M213] giây, bản nhạc thu hút sự chú ý. Nhịp điệu êm dịu của n"&amp;"ó, không có [I1N2S3T4R5U6M7E8N9T0S1], càng làm tăng thêm nét đặc biệt của nó. Việc sử dụng [[T01I12M23E34_45S56I67G78N89A90T01U12R23E34]4 t5im6e 7si8gn9at0ur1e2] không phổ biến sẽ làm tăng thêm sự hấp dẫn cho bố cục. Thể hiện chất [te0mp1o2] nhẹ nhàng, bà"&amp;"i hát này thuộc thể loại [G1E2N3R4E5].")</f>
        <v>Phạm vi cao độ của bản nhạc này là [R1A2N3G4E5] [oc0ta1ve2s3] mang đến trải nghiệm nghe độc ​​đáo và đáng nhớ, trong khi [[K01E12Y23]3 k4ey5] mang lại chất lượng cảm xúc đặc biệt. Với độ dài [T1M213] giây, bản nhạc thu hút sự chú ý. Nhịp điệu êm dịu của nó, không có [I1N2S3T4R5U6M7E8N9T0S1], càng làm tăng thêm nét đặc biệt của nó. Việc sử dụng [[T01I12M23E34_45S56I67G78N89A90T01U12R23E34]4 t5im6e 7si8gn9at0ur1e2] không phổ biến sẽ làm tăng thêm sự hấp dẫn cho bố cục. Thể hiện chất [te0mp1o2] nhẹ nhàng, bài hát này thuộc thể loại [G1E2N3R4E5].</v>
      </c>
    </row>
    <row r="139">
      <c r="A139" s="1" t="s">
        <v>273</v>
      </c>
      <c r="B139" s="1" t="s">
        <v>274</v>
      </c>
      <c r="C139" s="2" t="str">
        <f>IFERROR(__xludf.DUMMYFUNCTION("GoogleTranslate(B139, ""en"", ""vi"")"),"[ti0me1 s2ig3na4tu5re6] của bản nhạc được biểu thị bằng ký hiệu xuất hiện ở đầu bản nhạc. Biểu tượng này bao gồm hai số, một số xếp chồng lên nhau. Số trên cùng biểu thị số nhịp trong mỗi ô nhịp, trong khi số dưới biểu thị giá trị nốt nhận được một nhịp. "&amp;"Cùng với nhau, những con số này xác định nhịp điệu và cảm nhận tổng thể của âm nhạc, đồng thời giúp các nhạc sĩ theo kịp thời gian và chơi cùng nhau một cách hiệu quả. Vì vậy, [ti0me1 s2ig3na4tu5re6] là một khía cạnh quan trọng của ký hiệu âm nhạc, đóng v"&amp;"ai trò quan trọng trong việc định hình âm thanh và cấu trúc tổng thể của một bản nhạc.")</f>
        <v>[ti0me1 s2ig3na4tu5re6] của bản nhạc được biểu thị bằng ký hiệu xuất hiện ở đầu bản nhạc. Biểu tượng này bao gồm hai số, một số xếp chồng lên nhau. Số trên cùng biểu thị số nhịp trong mỗi ô nhịp, trong khi số dưới biểu thị giá trị nốt nhận được một nhịp. Cùng với nhau, những con số này xác định nhịp điệu và cảm nhận tổng thể của âm nhạc, đồng thời giúp các nhạc sĩ theo kịp thời gian và chơi cùng nhau một cách hiệu quả. Vì vậy, [ti0me1 s2ig3na4tu5re6] là một khía cạnh quan trọng của ký hiệu âm nhạc, đóng vai trò quan trọng trong việc định hình âm thanh và cấu trúc tổng thể của một bản nhạc.</v>
      </c>
    </row>
    <row r="140">
      <c r="A140" s="1" t="s">
        <v>275</v>
      </c>
      <c r="B140" s="1" t="s">
        <v>276</v>
      </c>
      <c r="C140" s="2" t="str">
        <f>IFERROR(__xludf.DUMMYFUNCTION("GoogleTranslate(B140, ""en"", ""vi"")"),"Bài hát trong [[K01E12Y23]3 k4ey5] là một ví dụ điển hình của phong cách [G1E2N3R4E5] với thời gian phát là [T1M213] giây và phạm vi cao độ trong [R1A2N3G4E5] [oc0ta1ve2s3]. Nhịp điệu rất êm dịu và nhẹ nhàng, đồng thời nhạc được phát ở tốc độ chậm [te0mp1"&amp;"o2] với [ti0me1 s2ig3na4tu5re6 o7f 8[T91I02M13E24_35S46I57G68N79A80T91U02R13E24]3]. Nhạc cụ trong bài hát này không bao gồm [I1N2S3T4R5U6M7E8N9T0S1], khác với âm thanh thông thường của [A1R2T3I4S5T6]. Hương vị độc đáo được thêm vào bởi [[K01E12Y23]3 k4ey5"&amp;"] và cấu trúc theo sau [[N01U12M23_34B45A56R67S78]8 b9ar0s1] khiến bài hát này trở thành một bản nhạc nổi bật trong thể loại của nó.")</f>
        <v>Bài hát trong [[K01E12Y23]3 k4ey5] là một ví dụ điển hình của phong cách [G1E2N3R4E5] với thời gian phát là [T1M213] giây và phạm vi cao độ trong [R1A2N3G4E5] [oc0ta1ve2s3]. Nhịp điệu rất êm dịu và nhẹ nhàng, đồng thời nhạc được phát ở tốc độ chậm [te0mp1o2] với [ti0me1 s2ig3na4tu5re6 o7f 8[T91I02M13E24_35S46I57G68N79A80T91U02R13E24]3]. Nhạc cụ trong bài hát này không bao gồm [I1N2S3T4R5U6M7E8N9T0S1], khác với âm thanh thông thường của [A1R2T3I4S5T6]. Hương vị độc đáo được thêm vào bởi [[K01E12Y23]3 k4ey5] và cấu trúc theo sau [[N01U12M23_34B45A56R67S78]8 b9ar0s1] khiến bài hát này trở thành một bản nhạc nổi bật trong thể loại của nó.</v>
      </c>
    </row>
    <row r="141">
      <c r="A141" s="1" t="s">
        <v>110</v>
      </c>
      <c r="B141" s="1" t="s">
        <v>277</v>
      </c>
      <c r="C141" s="2" t="str">
        <f>IFERROR(__xludf.DUMMYFUNCTION("GoogleTranslate(B141, ""en"", ""vi"")"),"Phạm vi cao độ của một nhạc cụ hoặc ca sĩ đề cập đến khoảng nốt nhạc mà họ có thể tạo ra. Phạm vi này thường được đo bằng [oc0ta1ve2s3], là quãng nhạc kéo dài 12 nửa cung. Phạm vi điển hình của giọng hát của con người là khoảng 1,5 đến 2 [oc0ta1ve2s3], mặ"&amp;"c dù một số ca sĩ đặc biệt có thể lên tới 4 hoặc 5 [oc0ta1ve2s3]. Tương tự, phạm vi của một nhạc cụ có thể khác nhau tùy thuộc vào loại và thiết kế của nó. Ví dụ: đàn piano có phạm vi 7,5 [oc0ta1ve2s3], trong khi đàn guitar có phạm vi khoảng 3 [oc0ta1ve2s"&amp;"3]. Bất kể loại nhạc cụ hoặc loại giọng cụ thể nào, phạm vi cao độ là một khía cạnh quan trọng của việc biểu đạt âm nhạc và có thể tác động lớn đến âm thanh tổng thể cũng như tác động cảm xúc của một bản nhạc.")</f>
        <v>Phạm vi cao độ của một nhạc cụ hoặc ca sĩ đề cập đến khoảng nốt nhạc mà họ có thể tạo ra. Phạm vi này thường được đo bằng [oc0ta1ve2s3], là quãng nhạc kéo dài 12 nửa cung. Phạm vi điển hình của giọng hát của con người là khoảng 1,5 đến 2 [oc0ta1ve2s3], mặc dù một số ca sĩ đặc biệt có thể lên tới 4 hoặc 5 [oc0ta1ve2s3]. Tương tự, phạm vi của một nhạc cụ có thể khác nhau tùy thuộc vào loại và thiết kế của nó. Ví dụ: đàn piano có phạm vi 7,5 [oc0ta1ve2s3], trong khi đàn guitar có phạm vi khoảng 3 [oc0ta1ve2s3]. Bất kể loại nhạc cụ hoặc loại giọng cụ thể nào, phạm vi cao độ là một khía cạnh quan trọng của việc biểu đạt âm nhạc và có thể tác động lớn đến âm thanh tổng thể cũng như tác động cảm xúc của một bản nhạc.</v>
      </c>
    </row>
    <row r="142">
      <c r="A142" s="1" t="s">
        <v>278</v>
      </c>
      <c r="B142" s="1" t="s">
        <v>279</v>
      </c>
      <c r="C142" s="2" t="str">
        <f>IFERROR(__xludf.DUMMYFUNCTION("GoogleTranslate(B142, ""en"", ""vi"")"),"Âm nhạc chứa đầy [E1M2O3T4I5O6N7] và cấu trúc bài hát được tạo thành từ [[N01U12M23_34B45A56R67S78]8 b9ar0s1]. [te0mp1o2] của bài hát này ở mức vừa phải, trong khi [ti0me1 s2ig3na4tu5re6] của nó nằm ngoài tiêu chuẩn [T1I2M3E4_5S6I7G8N9A0T1U2R3E4].")</f>
        <v>Âm nhạc chứa đầy [E1M2O3T4I5O6N7] và cấu trúc bài hát được tạo thành từ [[N01U12M23_34B45A56R67S78]8 b9ar0s1]. [te0mp1o2] của bài hát này ở mức vừa phải, trong khi [ti0me1 s2ig3na4tu5re6] của nó nằm ngoài tiêu chuẩn [T1I2M3E4_5S6I7G8N9A0T1U2R3E4].</v>
      </c>
    </row>
    <row r="143">
      <c r="A143" s="1" t="s">
        <v>280</v>
      </c>
      <c r="B143" s="1" t="s">
        <v>281</v>
      </c>
      <c r="C143" s="2" t="str">
        <f>IFERROR(__xludf.DUMMYFUNCTION("GoogleTranslate(B143, ""en"", ""vi"")"),"Bài hát này có nhịp điệu rất êm dịu và thời gian chạy là [T1M213] giây. Sự sắp xếp của bài hát đáng chú ý vì đã bỏ qua [I1N2S3T4R5U6M7E8N9T0S1].")</f>
        <v>Bài hát này có nhịp điệu rất êm dịu và thời gian chạy là [T1M213] giây. Sự sắp xếp của bài hát đáng chú ý vì đã bỏ qua [I1N2S3T4R5U6M7E8N9T0S1].</v>
      </c>
    </row>
    <row r="144">
      <c r="A144" s="1" t="s">
        <v>282</v>
      </c>
      <c r="B144" s="1" t="s">
        <v>283</v>
      </c>
      <c r="C144" s="2" t="str">
        <f>IFERROR(__xludf.DUMMYFUNCTION("GoogleTranslate(B144, ""en"", ""vi"")"),"Dải cao độ của [R1A2N3G4E5] [oc0ta1ve2s3] trong bài hát này tạo thêm nét đặc biệt cho âm nhạc, nhấn mạnh chiều sâu cảm xúc của nó. Ngoài ra, việc sử dụng [[K01E12Y23]3 k4ey5] trong bản nhạc này mang lại âm thanh mạnh mẽ và đáng nhớ. Bài hát có nhịp vừa ph"&amp;"ải và [ti0me1 s2ig3na4tu5re6] không thường thấy, [T1I2M3E4_5S6I7G8N9A0T1U2R3E4]. Nhìn chung, những yếu tố âm nhạc này góp phần tạo nên tính chất độc đáo và lôi cuốn của bài hát, khiến nó trở nên nổi bật so với các tác phẩm khác cùng thể loại.")</f>
        <v>Dải cao độ của [R1A2N3G4E5] [oc0ta1ve2s3] trong bài hát này tạo thêm nét đặc biệt cho âm nhạc, nhấn mạnh chiều sâu cảm xúc của nó. Ngoài ra, việc sử dụng [[K01E12Y23]3 k4ey5] trong bản nhạc này mang lại âm thanh mạnh mẽ và đáng nhớ. Bài hát có nhịp vừa phải và [ti0me1 s2ig3na4tu5re6] không thường thấy, [T1I2M3E4_5S6I7G8N9A0T1U2R3E4]. Nhìn chung, những yếu tố âm nhạc này góp phần tạo nên tính chất độc đáo và lôi cuốn của bài hát, khiến nó trở nên nổi bật so với các tác phẩm khác cùng thể loại.</v>
      </c>
    </row>
    <row r="145">
      <c r="A145" s="1" t="s">
        <v>284</v>
      </c>
      <c r="B145" s="1" t="s">
        <v>285</v>
      </c>
      <c r="C145" s="2" t="str">
        <f>IFERROR(__xludf.DUMMYFUNCTION("GoogleTranslate(B145, ""en"", ""vi"")"),"Loại nhạc này mang đến trải nghiệm nghe đa dạng và sống động với dải cao độ trải dài [R1A2N3G4E5] [oc0ta1ve2s3]. [[K01E12Y23]3 k4ey5] thêm hương vị độc đáo cho âm nhạc, được phát ở tốc độ cân bằng với nhịp điệu không quá nhanh cũng không quá chậm. Âm nhạc"&amp;" [[T01I12M23E34_45S56I67G78N89A90T01U12R23E34]4 t5im6e 7si8gn9at0ur1e2] của bản nhạc bổ sung cho âm thanh [G1E2N3R4E5] tinh túy của bài hát này, có độ dài [T1M213] giây và không có [I1N2S3T4R5U6M 7E8N9T0S1]. Nhìn chung, bài hát này mang lại trải nghiệm âm"&amp;" nhạc độc đáo và thú vị, thể hiện những đặc điểm riêng biệt trong thể loại của nó.")</f>
        <v>Loại nhạc này mang đến trải nghiệm nghe đa dạng và sống động với dải cao độ trải dài [R1A2N3G4E5] [oc0ta1ve2s3]. [[K01E12Y23]3 k4ey5] thêm hương vị độc đáo cho âm nhạc, được phát ở tốc độ cân bằng với nhịp điệu không quá nhanh cũng không quá chậm. Âm nhạc [[T01I12M23E34_45S56I67G78N89A90T01U12R23E34]4 t5im6e 7si8gn9at0ur1e2] của bản nhạc bổ sung cho âm thanh [G1E2N3R4E5] tinh túy của bài hát này, có độ dài [T1M213] giây và không có [I1N2S3T4R5U6M 7E8N9T0S1]. Nhìn chung, bài hát này mang lại trải nghiệm âm nhạc độc đáo và thú vị, thể hiện những đặc điểm riêng biệt trong thể loại của nó.</v>
      </c>
    </row>
    <row r="146">
      <c r="A146" s="1" t="s">
        <v>79</v>
      </c>
      <c r="B146" s="1" t="s">
        <v>286</v>
      </c>
      <c r="C146" s="2" t="str">
        <f>IFERROR(__xludf.DUMMYFUNCTION("GoogleTranslate(B146, ""en"", ""vi"")"),"Phạm vi cao độ của bản nhạc này là [R1A2N3G4E5] [oc0ta1ve2s3] mang đến trải nghiệm nghe độc ​​đáo và đáng nhớ, trong khi [[K01E12Y23]3 k4ey5] thêm hương vị độc đáo vào đó. Độ dài của bài hát là [T1M213] giây, cho bạn đủ thời gian để đắm mình trong giai đi"&amp;"ệu của nó. Với [te0mp1o2] thư giãn, âm nhạc tạo ra bầu không khí yên tĩnh, được bổ sung bằng việc không có [I1N2S3T4R5U6M7E8N9T0S1] trong nhạc cụ của nó. Hơn nữa, [[T01I12M23E34_45S56I67G78N89A90T01U12R23E34]4 t5im6e 7si8gn9at0ur1e2] không phổ biến được s"&amp;"ử dụng, nâng cao tính khác biệt của nó. Nhìn chung, [te0mp1o2] chậm rãi, kết hợp với chiều sâu cảm xúc của âm nhạc, mang đến cho bố cục một cảm giác sâu sắc về [E1M2O3T4I5O6N7].")</f>
        <v>Phạm vi cao độ của bản nhạc này là [R1A2N3G4E5] [oc0ta1ve2s3] mang đến trải nghiệm nghe độc ​​đáo và đáng nhớ, trong khi [[K01E12Y23]3 k4ey5] thêm hương vị độc đáo vào đó. Độ dài của bài hát là [T1M213] giây, cho bạn đủ thời gian để đắm mình trong giai điệu của nó. Với [te0mp1o2] thư giãn, âm nhạc tạo ra bầu không khí yên tĩnh, được bổ sung bằng việc không có [I1N2S3T4R5U6M7E8N9T0S1] trong nhạc cụ của nó. Hơn nữa, [[T01I12M23E34_45S56I67G78N89A90T01U12R23E34]4 t5im6e 7si8gn9at0ur1e2] không phổ biến được sử dụng, nâng cao tính khác biệt của nó. Nhìn chung, [te0mp1o2] chậm rãi, kết hợp với chiều sâu cảm xúc của âm nhạc, mang đến cho bố cục một cảm giác sâu sắc về [E1M2O3T4I5O6N7].</v>
      </c>
    </row>
    <row r="147">
      <c r="A147" s="1" t="s">
        <v>287</v>
      </c>
      <c r="B147" s="1" t="s">
        <v>288</v>
      </c>
      <c r="C147" s="2" t="str">
        <f>IFERROR(__xludf.DUMMYFUNCTION("GoogleTranslate(B147, ""en"", ""vi"")"),"Loại nhạc này mang lại cảm giác [te0mp1o2] thoải mái cũng như trải nghiệm nghe đa dạng và sống động với dải cao độ trải dài [R1A2N3G4E5] [oc0ta1ve2s3]. Việc sử dụng [[K01E12Y23]3 k4ey5] tạo ra bảng âm thanh phong phú và sống động. Bản thân bài hát dài [T1"&amp;"M213] giây.")</f>
        <v>Loại nhạc này mang lại cảm giác [te0mp1o2] thoải mái cũng như trải nghiệm nghe đa dạng và sống động với dải cao độ trải dài [R1A2N3G4E5] [oc0ta1ve2s3]. Việc sử dụng [[K01E12Y23]3 k4ey5] tạo ra bảng âm thanh phong phú và sống động. Bản thân bài hát dài [T1M213] giây.</v>
      </c>
    </row>
    <row r="148">
      <c r="A148" s="1" t="s">
        <v>289</v>
      </c>
      <c r="B148" s="1" t="s">
        <v>290</v>
      </c>
      <c r="C148" s="2" t="str">
        <f>IFERROR(__xludf.DUMMYFUNCTION("GoogleTranslate(B148, ""en"", ""vi"")"),"Bản nhạc là một sáng tác độc đáo thể hiện phạm vi cao độ trong [R1A2N3G4E5] [oc0ta1ve2s3]. Việc sử dụng [[K01E12Y23]3 k4ey5] mang đến cho bản nhạc này một chất cảm xúc đặc biệt gây được tiếng vang với người nghe. Nhịp điệu trong bài hát này rất mạnh mẽ, t"&amp;"ạo nên nhịp điệu quyến rũ, làm tăng thêm ấn tượng tổng thể cho bản nhạc. Ngoài ra, bài hát còn có tính năng [ti0me1 s2ig3na4tu5re6 o7f 8[T91I02M13E24_35S46I57G68N79A80T91U02R13E24]3] độc đáo, làm tăng thêm nét đặc biệt của bài hát. Điều thú vị là sự sắp x"&amp;"ếp của bài hát này đã bỏ qua việc sử dụng [I1N2S3T4R5U6M7E8N9T0S1], dẫn đến âm thanh vừa thô vừa hữu cơ. Cấu trúc bài hát được tạo thành từ [[N01U12M23_34B45A56R67S78]8 b9ar0s1], tạo nền tảng vững chắc cho giai điệu và hòa âm phức tạp của sáng tác. Cùng v"&amp;"ới nhau, những yếu tố này tạo nên một trải nghiệm âm nhạc quyến rũ, chắc chắn sẽ để lại ấn tượng lâu dài cho người nghe.")</f>
        <v>Bản nhạc là một sáng tác độc đáo thể hiện phạm vi cao độ trong [R1A2N3G4E5] [oc0ta1ve2s3]. Việc sử dụng [[K01E12Y23]3 k4ey5] mang đến cho bản nhạc này một chất cảm xúc đặc biệt gây được tiếng vang với người nghe. Nhịp điệu trong bài hát này rất mạnh mẽ, tạo nên nhịp điệu quyến rũ, làm tăng thêm ấn tượng tổng thể cho bản nhạc. Ngoài ra, bài hát còn có tính năng [ti0me1 s2ig3na4tu5re6 o7f 8[T91I02M13E24_35S46I57G68N79A80T91U02R13E24]3] độc đáo, làm tăng thêm nét đặc biệt của bài hát. Điều thú vị là sự sắp xếp của bài hát này đã bỏ qua việc sử dụng [I1N2S3T4R5U6M7E8N9T0S1], dẫn đến âm thanh vừa thô vừa hữu cơ. Cấu trúc bài hát được tạo thành từ [[N01U12M23_34B45A56R67S78]8 b9ar0s1], tạo nền tảng vững chắc cho giai điệu và hòa âm phức tạp của sáng tác. Cùng với nhau, những yếu tố này tạo nên một trải nghiệm âm nhạc quyến rũ, chắc chắn sẽ để lại ấn tượng lâu dài cho người nghe.</v>
      </c>
    </row>
    <row r="149">
      <c r="A149" s="1" t="s">
        <v>291</v>
      </c>
      <c r="B149" s="1" t="s">
        <v>292</v>
      </c>
      <c r="C149" s="2" t="str">
        <f>IFERROR(__xludf.DUMMYFUNCTION("GoogleTranslate(B149, ""en"", ""vi"")"),"Với dải cao độ trải dài [R1A2N3G4E5] [oc0ta1ve2s3], bản nhạc này mang đến trải nghiệm nghe đa dạng và sống động. Bất chấp phạm vi ấn tượng này, bài hát đã cố tình chọn không kết hợp [I1N2S3T4R5U6M7E8N9T0S1], tạo ra âm thanh độc đáo và đặc biệt. Sự vắng mặ"&amp;"t của những nhạc cụ này tạo ra một cách tiếp cận tối giản, cho phép các yếu tố khác như giọng hát hoặc bộ gõ chiếm vị trí trung tâm và tỏa sáng. Sự lựa chọn có chủ ý này bổ sung thêm một lớp sáng tạo và tính nghệ thuật cho âm nhạc, thể hiện khả năng thử n"&amp;"ghiệm âm thanh của nghệ sĩ và vượt qua ranh giới của những gì được mong đợi trong thể loại này.")</f>
        <v>Với dải cao độ trải dài [R1A2N3G4E5] [oc0ta1ve2s3], bản nhạc này mang đến trải nghiệm nghe đa dạng và sống động. Bất chấp phạm vi ấn tượng này, bài hát đã cố tình chọn không kết hợp [I1N2S3T4R5U6M7E8N9T0S1], tạo ra âm thanh độc đáo và đặc biệt. Sự vắng mặt của những nhạc cụ này tạo ra một cách tiếp cận tối giản, cho phép các yếu tố khác như giọng hát hoặc bộ gõ chiếm vị trí trung tâm và tỏa sáng. Sự lựa chọn có chủ ý này bổ sung thêm một lớp sáng tạo và tính nghệ thuật cho âm nhạc, thể hiện khả năng thử nghiệm âm thanh của nghệ sĩ và vượt qua ranh giới của những gì được mong đợi trong thể loại này.</v>
      </c>
    </row>
    <row r="150">
      <c r="A150" s="1" t="s">
        <v>293</v>
      </c>
      <c r="B150" s="1" t="s">
        <v>294</v>
      </c>
      <c r="C150" s="2" t="str">
        <f>IFERROR(__xludf.DUMMYFUNCTION("GoogleTranslate(B150, ""en"", ""vi"")"),"[ti0me1 s2ig3na4tu5re6] của bài hát này không thường xuyên, nhưng mặc dù vậy, âm nhạc vẫn trở nên sống động thông qua việc sử dụng nhiều loại nhạc cụ khác nhau. Bài hát có thời lượng chạy là [T1M213] giây và [ti0me1 s2ig3na4tu5re6] độc đáo càng làm tăng t"&amp;"hêm sự khác biệt cho bản nhạc. Nhạc cụ được sử dụng trong bài hát rất quan trọng trong việc tạo ra trải nghiệm âm nhạc gắn kết và hấp dẫn cho người nghe.")</f>
        <v>[ti0me1 s2ig3na4tu5re6] của bài hát này không thường xuyên, nhưng mặc dù vậy, âm nhạc vẫn trở nên sống động thông qua việc sử dụng nhiều loại nhạc cụ khác nhau. Bài hát có thời lượng chạy là [T1M213] giây và [ti0me1 s2ig3na4tu5re6] độc đáo càng làm tăng thêm sự khác biệt cho bản nhạc. Nhạc cụ được sử dụng trong bài hát rất quan trọng trong việc tạo ra trải nghiệm âm nhạc gắn kết và hấp dẫn cho người nghe.</v>
      </c>
    </row>
    <row r="151">
      <c r="A151" s="1" t="s">
        <v>295</v>
      </c>
      <c r="B151" s="1" t="s">
        <v>296</v>
      </c>
      <c r="C151" s="2" t="str">
        <f>IFERROR(__xludf.DUMMYFUNCTION("GoogleTranslate(B151, ""en"", ""vi"")"),"[ke0y1] tạo thêm hương vị độc đáo cho bản nhạc này và bạn sẽ không tìm thấy bất kỳ nhạc cụ nào trong bài hát này. Việc không có nhạc cụ sẽ tạo ra trải nghiệm khác biệt cho người nghe và [ke0y1] tự chơi sẽ nâng cao tác động cảm xúc của âm nhạc. Không có gì"&amp;" lạ khi các nghệ sĩ thử nghiệm các cách tiếp cận khác nhau đối với âm nhạc của họ và trong trường hợp này, việc chỉ sử dụng [ke0y1] sẽ giúp truyền tải một tâm trạng hoặc cảm giác cụ thể. Sự đơn giản của bố cục cho phép người nghe tập trung vào giai điệu v"&amp;"à đánh giá cao các sắc thái của màn trình diễn. Nhìn chung, sự kết hợp giữa [ke0y1] đặc sắc và sự thiếu vắng nhạc cụ trong bài hát này tạo nên trải nghiệm nghe đáng nhớ và lôi cuốn.")</f>
        <v>[ke0y1] tạo thêm hương vị độc đáo cho bản nhạc này và bạn sẽ không tìm thấy bất kỳ nhạc cụ nào trong bài hát này. Việc không có nhạc cụ sẽ tạo ra trải nghiệm khác biệt cho người nghe và [ke0y1] tự chơi sẽ nâng cao tác động cảm xúc của âm nhạc. Không có gì lạ khi các nghệ sĩ thử nghiệm các cách tiếp cận khác nhau đối với âm nhạc của họ và trong trường hợp này, việc chỉ sử dụng [ke0y1] sẽ giúp truyền tải một tâm trạng hoặc cảm giác cụ thể. Sự đơn giản của bố cục cho phép người nghe tập trung vào giai điệu và đánh giá cao các sắc thái của màn trình diễn. Nhìn chung, sự kết hợp giữa [ke0y1] đặc sắc và sự thiếu vắng nhạc cụ trong bài hát này tạo nên trải nghiệm nghe đáng nhớ và lôi cuốn.</v>
      </c>
    </row>
    <row r="152">
      <c r="A152" s="1" t="s">
        <v>297</v>
      </c>
      <c r="B152" s="1" t="s">
        <v>298</v>
      </c>
      <c r="C152" s="2" t="str">
        <f>IFERROR(__xludf.DUMMYFUNCTION("GoogleTranslate(B152, ""en"", ""vi"")"),"Thời gian chạy của bài hát là [T1M213] giây và âm nhạc được làm phong phú thêm bởi [I1N2S3T4R5U6M7E8N9T0S1]. Sự kết hợp của hai yếu tố này tạo nên trải nghiệm nghe độc ​​đáo, nắm bắt được bản chất của bài hát. Việc sử dụng [I1N2S3T4R5U6M7E8N9T0S1] nâng ca"&amp;"o giai điệu và tăng thêm chiều sâu cho âm thanh tổng thể. Với thời lượng chạy [T1M213] giây, bài hát cho phép có nhiều thời gian để khám phá sự phức tạp trong âm nhạc và đánh giá cao khả năng sử dụng nhạc cụ khéo léo. Nhìn chung, độ dài và phần nhạc cụ củ"&amp;"a bài hát phối hợp với nhau để tạo nên một bản nhạc đáng nhớ và thú vị.")</f>
        <v>Thời gian chạy của bài hát là [T1M213] giây và âm nhạc được làm phong phú thêm bởi [I1N2S3T4R5U6M7E8N9T0S1]. Sự kết hợp của hai yếu tố này tạo nên trải nghiệm nghe độc ​​đáo, nắm bắt được bản chất của bài hát. Việc sử dụng [I1N2S3T4R5U6M7E8N9T0S1] nâng cao giai điệu và tăng thêm chiều sâu cho âm thanh tổng thể. Với thời lượng chạy [T1M213] giây, bài hát cho phép có nhiều thời gian để khám phá sự phức tạp trong âm nhạc và đánh giá cao khả năng sử dụng nhạc cụ khéo léo. Nhìn chung, độ dài và phần nhạc cụ của bài hát phối hợp với nhau để tạo nên một bản nhạc đáng nhớ và thú vị.</v>
      </c>
    </row>
    <row r="153">
      <c r="A153" s="1" t="s">
        <v>299</v>
      </c>
      <c r="B153" s="1" t="s">
        <v>300</v>
      </c>
      <c r="C153" s="2" t="str">
        <f>IFERROR(__xludf.DUMMYFUNCTION("GoogleTranslate(B153, ""en"", ""vi"")"),"Bản nhạc này được sáng tác trong [[K01E12Y23]3 k4ey5] và có mức thấp-[te0mp1o2]. Nó không tuân theo truyền thống của kiểu [G1E2N3R4E5] mà có đồng hồ đo [T1I2M3E4_5S6I7G8N9A0T1U2R3E4].")</f>
        <v>Bản nhạc này được sáng tác trong [[K01E12Y23]3 k4ey5] và có mức thấp-[te0mp1o2]. Nó không tuân theo truyền thống của kiểu [G1E2N3R4E5] mà có đồng hồ đo [T1I2M3E4_5S6I7G8N9A0T1U2R3E4].</v>
      </c>
    </row>
    <row r="154">
      <c r="A154" s="1" t="s">
        <v>301</v>
      </c>
      <c r="B154" s="1" t="s">
        <v>302</v>
      </c>
      <c r="C154" s="2" t="str">
        <f>IFERROR(__xludf.DUMMYFUNCTION("GoogleTranslate(B154, ""en"", ""vi"")"),"Âm nhạc này thể hiện bản chất của âm nhạc cổ điển [G1E2N3R4E5] với phạm vi cao độ trong [R1A2N3G4E5] [oc0ta1ve2s3] và sử dụng [[K01E12Y23]3 k4ey5], truyền tải âm thanh độc đáo và vang dội. Bài hát dài [T1M213] giây và có [te0mp1o2] nhanh với nhịp điệu êm "&amp;"dịu. Âm nhạc trở nên sống động nhờ sử dụng [I1N2S3T4R5U6M7E8N9T0S1] và dựa trên [[T01I12M23E34_45S56I67G78N89A90T01U12R23E34]4 t5im6e 7si8gn9at0ur1e2]. Nhìn chung, bài hát này thể hiện những nét tinh túy của âm nhạc [G1E2N3R4E5] một cách lôi cuốn và đáng "&amp;"nhớ.")</f>
        <v>Âm nhạc này thể hiện bản chất của âm nhạc cổ điển [G1E2N3R4E5] với phạm vi cao độ trong [R1A2N3G4E5] [oc0ta1ve2s3] và sử dụng [[K01E12Y23]3 k4ey5], truyền tải âm thanh độc đáo và vang dội. Bài hát dài [T1M213] giây và có [te0mp1o2] nhanh với nhịp điệu êm dịu. Âm nhạc trở nên sống động nhờ sử dụng [I1N2S3T4R5U6M7E8N9T0S1] và dựa trên [[T01I12M23E34_45S56I67G78N89A90T01U12R23E34]4 t5im6e 7si8gn9at0ur1e2]. Nhìn chung, bài hát này thể hiện những nét tinh túy của âm nhạc [G1E2N3R4E5] một cách lôi cuốn và đáng nhớ.</v>
      </c>
    </row>
    <row r="155">
      <c r="A155" s="1" t="s">
        <v>303</v>
      </c>
      <c r="B155" s="1" t="s">
        <v>304</v>
      </c>
      <c r="C155" s="2" t="str">
        <f>IFERROR(__xludf.DUMMYFUNCTION("GoogleTranslate(B155, ""en"", ""vi"")"),"Bản nhạc này được sáng tác trong [[K01E12Y23]3 k4ey5] và có dải cao độ trong [R1A2N3G4E5] [oc0ta1ve2s3]. Thời lượng của bài hát là [T1M213] giây và có nhịp điệu rất nhanh và sống động. [ti0me1 s2ig3na4tu5re6] của bản nhạc là [T1I2M3E4_5S6I7G8N9A0T1U2R3E4]"&amp;" và việc sử dụng [I1N2S3T4R5U6M7E8N9T0S1] là rất quan trọng đối với việc sáng tác. Cụ thể, [I1N2S3T4R5U6M7E8N9T0] đóng vai trò là nhạc cụ chính để tạo giai điệu trong bản nhạc này.")</f>
        <v>Bản nhạc này được sáng tác trong [[K01E12Y23]3 k4ey5] và có dải cao độ trong [R1A2N3G4E5] [oc0ta1ve2s3]. Thời lượng của bài hát là [T1M213] giây và có nhịp điệu rất nhanh và sống động. [ti0me1 s2ig3na4tu5re6] của bản nhạc là [T1I2M3E4_5S6I7G8N9A0T1U2R3E4] và việc sử dụng [I1N2S3T4R5U6M7E8N9T0S1] là rất quan trọng đối với việc sáng tác. Cụ thể, [I1N2S3T4R5U6M7E8N9T0] đóng vai trò là nhạc cụ chính để tạo giai điệu trong bản nhạc này.</v>
      </c>
    </row>
    <row r="156">
      <c r="A156" s="1" t="s">
        <v>53</v>
      </c>
      <c r="B156" s="1" t="s">
        <v>305</v>
      </c>
      <c r="C156" s="2" t="str">
        <f>IFERROR(__xludf.DUMMYFUNCTION("GoogleTranslate(B156, ""en"", ""vi"")"),"Loại nhạc này mang lại trải nghiệm nghe hấp dẫn và đáng nhớ với dải cao độ trải dài [R1A2N3G4E5] [oc0ta1ve2s3] và lựa chọn [[K01E12Y23]3 k4ey5]. Dải động và đa dạng của nó tạo nên một hành trình âm nhạc thực sự hấp dẫn, với việc sử dụng [[K01E12Y23]3 k4ey"&amp;"5] để tăng thêm chiều sâu và sự hấp dẫn cho âm thanh tổng thể. Cho dù bạn là người yêu âm nhạc hay chỉ đơn giản là đang tìm kiếm điều gì đó mới mẻ và thú vị, âm nhạc này chắc chắn sẽ để lại ấn tượng lâu dài trong đôi tai và tâm hồn bạn.")</f>
        <v>Loại nhạc này mang lại trải nghiệm nghe hấp dẫn và đáng nhớ với dải cao độ trải dài [R1A2N3G4E5] [oc0ta1ve2s3] và lựa chọn [[K01E12Y23]3 k4ey5]. Dải động và đa dạng của nó tạo nên một hành trình âm nhạc thực sự hấp dẫn, với việc sử dụng [[K01E12Y23]3 k4ey5] để tăng thêm chiều sâu và sự hấp dẫn cho âm thanh tổng thể. Cho dù bạn là người yêu âm nhạc hay chỉ đơn giản là đang tìm kiếm điều gì đó mới mẻ và thú vị, âm nhạc này chắc chắn sẽ để lại ấn tượng lâu dài trong đôi tai và tâm hồn bạn.</v>
      </c>
    </row>
    <row r="157">
      <c r="A157" s="1" t="s">
        <v>306</v>
      </c>
      <c r="B157" s="1" t="s">
        <v>307</v>
      </c>
      <c r="C157" s="2" t="str">
        <f>IFERROR(__xludf.DUMMYFUNCTION("GoogleTranslate(B157, ""en"", ""vi"")"),"Phạm vi cao độ của bản nhạc này nằm trong [R1A2N3G4E5] [oc0ta1ve2s3] và việc sử dụng [[K01E12Y23]3 k4ey5] của nó tạo ra một bảng âm thanh phong phú và sống động. Với thời lượng [T1M213] giây, bài hát này có nhịp điệu rất mạnh mẽ và lôi cuốn. Chọn không kế"&amp;"t hợp [I1N2S3T4R5U6M7E8N9T0S1], nó thiếu các yếu tố cần thiết để được coi là có thể nhảy được. Tuy nhiên, khi phát ở mức trung bình [te0mp1o2], âm nhạc gợi nhớ đến âm thanh [G1E2N3R4E5] cổ điển.")</f>
        <v>Phạm vi cao độ của bản nhạc này nằm trong [R1A2N3G4E5] [oc0ta1ve2s3] và việc sử dụng [[K01E12Y23]3 k4ey5] của nó tạo ra một bảng âm thanh phong phú và sống động. Với thời lượng [T1M213] giây, bài hát này có nhịp điệu rất mạnh mẽ và lôi cuốn. Chọn không kết hợp [I1N2S3T4R5U6M7E8N9T0S1], nó thiếu các yếu tố cần thiết để được coi là có thể nhảy được. Tuy nhiên, khi phát ở mức trung bình [te0mp1o2], âm nhạc gợi nhớ đến âm thanh [G1E2N3R4E5] cổ điển.</v>
      </c>
    </row>
    <row r="158">
      <c r="A158" s="1" t="s">
        <v>308</v>
      </c>
      <c r="B158" s="1" t="s">
        <v>309</v>
      </c>
      <c r="C158" s="2" t="str">
        <f>IFERROR(__xludf.DUMMYFUNCTION("GoogleTranslate(B158, ""en"", ""vi"")"),"Việc sử dụng dải cao độ cụ thể [R1A2N3G4E5] [oc0ta1ve2s3] tạo ra âm thanh gắn kết và thống nhất xuyên suốt bản nhạc, trong khi việc lựa chọn [[K01E12Y23]3 k4ey5] mang lại trải nghiệm quyến rũ và đáng nhớ. Chạy trong [T1M213] giây, bài hát duy trì âm thanh"&amp;" [te0mp1o2] mềm mại và mượt mà, được tăng cường bằng cách bổ sung [I1N2S3T4R5U6M7E8N9T0S1] góp phần tạo nên bố cục âm nhạc tổng thể. Không được sử dụng phổ biến, [ti0me1 s2ig3na4tu5re6 o7f 8[T91I02M13E24_35S46I57G68N79A80T91U02R13E24]3] bổ sung thêm cảm g"&amp;"iác độc đáo, được bổ sung thêm bằng hiệu suất chậm, gợi lên cảm giác [E1M2O3T4I5O6N7] trong âm nhạc.")</f>
        <v>Việc sử dụng dải cao độ cụ thể [R1A2N3G4E5] [oc0ta1ve2s3] tạo ra âm thanh gắn kết và thống nhất xuyên suốt bản nhạc, trong khi việc lựa chọn [[K01E12Y23]3 k4ey5] mang lại trải nghiệm quyến rũ và đáng nhớ. Chạy trong [T1M213] giây, bài hát duy trì âm thanh [te0mp1o2] mềm mại và mượt mà, được tăng cường bằng cách bổ sung [I1N2S3T4R5U6M7E8N9T0S1] góp phần tạo nên bố cục âm nhạc tổng thể. Không được sử dụng phổ biến, [ti0me1 s2ig3na4tu5re6 o7f 8[T91I02M13E24_35S46I57G68N79A80T91U02R13E24]3] bổ sung thêm cảm giác độc đáo, được bổ sung thêm bằng hiệu suất chậm, gợi lên cảm giác [E1M2O3T4I5O6N7] trong âm nhạc.</v>
      </c>
    </row>
    <row r="159">
      <c r="A159" s="1" t="s">
        <v>310</v>
      </c>
      <c r="B159" s="1" t="s">
        <v>311</v>
      </c>
      <c r="C159" s="2" t="str">
        <f>IFERROR(__xludf.DUMMYFUNCTION("GoogleTranslate(B159, ""en"", ""vi"")"),"Âm nhạc này sở hữu một số tính năng độc đáo làm cho nó nổi bật. Thứ nhất, phạm vi cao độ trải dài [R1A2N3G4E5] [oc0ta1ve2s3], bổ sung thêm nét đặc biệt cho âm nhạc và nhấn mạnh chiều sâu cảm xúc của nó. Ngoài ra, việc sử dụng [[K01E12Y23]3 k4ey5] sẽ tạo t"&amp;"hêm hương vị độc đáo cho âm nhạc. Bản nhạc có thời lượng [T1M213] giây và có nhịp độ nhanh với [te0mp1o2] không quá nhanh hoặc quá chậm. Điều thú vị là bài hát đã cố tình loại trừ [I1N2S3T4R5U6M7E8N9T0S1] để tạo ra âm thanh cụ thể. Hơn nữa, [ti0me1 s2ig3n"&amp;"a4tu5re6] được sử dụng trong bài hát này không mang tính thông thường, càng làm tăng thêm tính độc đáo của nó. Mặc dù nhịp điệu nhanh nhưng bài hát này không phải là một ví dụ điển hình cho phong cách [G1E2N3R4E5], khiến nó trở thành một bản nhạc hấp dẫn "&amp;"để nghe.")</f>
        <v>Âm nhạc này sở hữu một số tính năng độc đáo làm cho nó nổi bật. Thứ nhất, phạm vi cao độ trải dài [R1A2N3G4E5] [oc0ta1ve2s3], bổ sung thêm nét đặc biệt cho âm nhạc và nhấn mạnh chiều sâu cảm xúc của nó. Ngoài ra, việc sử dụng [[K01E12Y23]3 k4ey5] sẽ tạo thêm hương vị độc đáo cho âm nhạc. Bản nhạc có thời lượng [T1M213] giây và có nhịp độ nhanh với [te0mp1o2] không quá nhanh hoặc quá chậm. Điều thú vị là bài hát đã cố tình loại trừ [I1N2S3T4R5U6M7E8N9T0S1] để tạo ra âm thanh cụ thể. Hơn nữa, [ti0me1 s2ig3na4tu5re6] được sử dụng trong bài hát này không mang tính thông thường, càng làm tăng thêm tính độc đáo của nó. Mặc dù nhịp điệu nhanh nhưng bài hát này không phải là một ví dụ điển hình cho phong cách [G1E2N3R4E5], khiến nó trở thành một bản nhạc hấp dẫn để nghe.</v>
      </c>
    </row>
    <row r="160">
      <c r="A160" s="1" t="s">
        <v>312</v>
      </c>
      <c r="B160" s="1" t="s">
        <v>313</v>
      </c>
      <c r="C160" s="2" t="str">
        <f>IFERROR(__xludf.DUMMYFUNCTION("GoogleTranslate(B160, ""en"", ""vi"")"),"Nhạc cụ chính được sử dụng cho bản giai điệu là [I1N2S3T4R5U6M7E8N9T0]. Bản nhạc này được phát ở mức [te0mp1o2] thấp và có nhịp độ vừa phải, thú vị. Bài hát có độ dài [T1M213] giây.")</f>
        <v>Nhạc cụ chính được sử dụng cho bản giai điệu là [I1N2S3T4R5U6M7E8N9T0]. Bản nhạc này được phát ở mức [te0mp1o2] thấp và có nhịp độ vừa phải, thú vị. Bài hát có độ dài [T1M213] giây.</v>
      </c>
    </row>
    <row r="161">
      <c r="A161" s="1" t="s">
        <v>314</v>
      </c>
      <c r="B161" s="1" t="s">
        <v>315</v>
      </c>
      <c r="C161" s="2" t="str">
        <f>IFERROR(__xludf.DUMMYFUNCTION("GoogleTranslate(B161, ""en"", ""vi"")"),"Loại nhạc này mang đến trải nghiệm nghe đa dạng và sống động, với dải cao độ trải dài [R1A2N3G4E5] [oc0ta1ve2s3]. Nó được cấu thành trong [[K01E12Y23]3 k4ey5], có thời lượng là [T1M213] giây và [ti0me1 s2ig3na4tu5re6 o7f 8[T91I02M13E24_35S46I57G68N79A80T9"&amp;"1U02R13E24]3]. Nhạc được phát ở tốc độ vừa phải, tạo nhịp điệu cân bằng và dễ chịu cho người nghe. Nhìn chung, tác phẩm này mang đến trải nghiệm âm nhạc hấp dẫn và được trau chuốt kỹ lưỡng, thể hiện kỹ năng và sự sáng tạo của nhà soạn nhạc.")</f>
        <v>Loại nhạc này mang đến trải nghiệm nghe đa dạng và sống động, với dải cao độ trải dài [R1A2N3G4E5] [oc0ta1ve2s3]. Nó được cấu thành trong [[K01E12Y23]3 k4ey5], có thời lượng là [T1M213] giây và [ti0me1 s2ig3na4tu5re6 o7f 8[T91I02M13E24_35S46I57G68N79A80T91U02R13E24]3]. Nhạc được phát ở tốc độ vừa phải, tạo nhịp điệu cân bằng và dễ chịu cho người nghe. Nhìn chung, tác phẩm này mang đến trải nghiệm âm nhạc hấp dẫn và được trau chuốt kỹ lưỡng, thể hiện kỹ năng và sự sáng tạo của nhà soạn nhạc.</v>
      </c>
    </row>
    <row r="162">
      <c r="A162" s="1" t="s">
        <v>316</v>
      </c>
      <c r="B162" s="1" t="s">
        <v>317</v>
      </c>
      <c r="C162" s="2" t="str">
        <f>IFERROR(__xludf.DUMMYFUNCTION("GoogleTranslate(B162, ""en"", ""vi"")"),"Với nhịp điệu và nhạc cụ đặc trưng, ​​bản nhạc này là đại diện tiêu biểu cho phong cách [G1E2N3R4E5]. Cho dù bạn là người hâm mộ lâu năm hay người mới làm quen với thể loại này, âm nhạc này chắc chắn sẽ khiến bạn thích thú và giải trí với sự pha trộn độc "&amp;"đáo giữa các yếu tố truyền thống và hiện đại. Từ những giai điệu bay bổng đến bộ gõ phức tạp, mọi khía cạnh của bản nhạc này đều được chế tác cẩn thận và chú ý đến từng chi tiết, khiến nó trở thành một kiệt tác thực sự của thể loại [G1E2N3R4E5]. Vì vậy, h"&amp;"ãy ngồi lại, thư giãn và để âm nhạc đưa bạn đến một thế giới khác.")</f>
        <v>Với nhịp điệu và nhạc cụ đặc trưng, ​​bản nhạc này là đại diện tiêu biểu cho phong cách [G1E2N3R4E5]. Cho dù bạn là người hâm mộ lâu năm hay người mới làm quen với thể loại này, âm nhạc này chắc chắn sẽ khiến bạn thích thú và giải trí với sự pha trộn độc đáo giữa các yếu tố truyền thống và hiện đại. Từ những giai điệu bay bổng đến bộ gõ phức tạp, mọi khía cạnh của bản nhạc này đều được chế tác cẩn thận và chú ý đến từng chi tiết, khiến nó trở thành một kiệt tác thực sự của thể loại [G1E2N3R4E5]. Vì vậy, hãy ngồi lại, thư giãn và để âm nhạc đưa bạn đến một thế giới khác.</v>
      </c>
    </row>
    <row r="163">
      <c r="A163" s="1" t="s">
        <v>318</v>
      </c>
      <c r="B163" s="1" t="s">
        <v>319</v>
      </c>
      <c r="C163" s="2" t="str">
        <f>IFERROR(__xludf.DUMMYFUNCTION("GoogleTranslate(B163, ""en"", ""vi"")"),"Bản nhạc này có thước đo [T1I2M3E4_5S6I7G8N9A0T1U2R3E4] và mang lại trải nghiệm nghe đa dạng và năng động với dải cao độ trải dài [R1A2N3G4E5] [oc0ta1ve2s3]. Bài hát bao gồm khoảng [[N01U12M23_34B45A56R67S78]8 b9ar0s1] và đặc biệt vắng mặt [I1N2S3T4R5U6M7"&amp;"E8N9T0S1].")</f>
        <v>Bản nhạc này có thước đo [T1I2M3E4_5S6I7G8N9A0T1U2R3E4] và mang lại trải nghiệm nghe đa dạng và năng động với dải cao độ trải dài [R1A2N3G4E5] [oc0ta1ve2s3]. Bài hát bao gồm khoảng [[N01U12M23_34B45A56R67S78]8 b9ar0s1] và đặc biệt vắng mặt [I1N2S3T4R5U6M7E8N9T0S1].</v>
      </c>
    </row>
    <row r="164">
      <c r="A164" s="1" t="s">
        <v>320</v>
      </c>
      <c r="B164" s="1" t="s">
        <v>321</v>
      </c>
      <c r="C164" s="2" t="str">
        <f>IFERROR(__xludf.DUMMYFUNCTION("GoogleTranslate(B164, ""en"", ""vi"")"),"Lựa chọn [[K01E12Y23]3 k4ey5] của bài hát này mang lại trải nghiệm quyến rũ và đáng nhớ, đồng thời bạn có thể nghe thấy [[N01U12M23_34B45A56R67S78]8 b9ar0s1] trong đó. Việc sử dụng [[K01E12Y23]3 k4ey5] tạo ra bầu không khí âm sắc và cảm xúc cụ thể, làm tă"&amp;"ng thêm ấn tượng tổng thể của âm nhạc. Trong khi đó, [[N01U12M23_34B45A56R67S78]8 b9ar0s1] góp phần tạo nên cấu trúc và nhịp độ của bài hát, định hình hành trình của người nghe thông qua các giai điệu và nhịp điệu. Cùng với nhau, những yếu tố này kết hợp "&amp;"để tạo ra trải nghiệm âm nhạc độc đáo và mạnh mẽ, thu hút người nghe ở nhiều cấp độ.")</f>
        <v>Lựa chọn [[K01E12Y23]3 k4ey5] của bài hát này mang lại trải nghiệm quyến rũ và đáng nhớ, đồng thời bạn có thể nghe thấy [[N01U12M23_34B45A56R67S78]8 b9ar0s1] trong đó. Việc sử dụng [[K01E12Y23]3 k4ey5] tạo ra bầu không khí âm sắc và cảm xúc cụ thể, làm tăng thêm ấn tượng tổng thể của âm nhạc. Trong khi đó, [[N01U12M23_34B45A56R67S78]8 b9ar0s1] góp phần tạo nên cấu trúc và nhịp độ của bài hát, định hình hành trình của người nghe thông qua các giai điệu và nhịp điệu. Cùng với nhau, những yếu tố này kết hợp để tạo ra trải nghiệm âm nhạc độc đáo và mạnh mẽ, thu hút người nghe ở nhiều cấp độ.</v>
      </c>
    </row>
    <row r="165">
      <c r="A165" s="1" t="s">
        <v>322</v>
      </c>
      <c r="B165" s="1" t="s">
        <v>323</v>
      </c>
      <c r="C165" s="2" t="str">
        <f>IFERROR(__xludf.DUMMYFUNCTION("GoogleTranslate(B165, ""en"", ""vi"")"),"Với dải cao độ trải dài [R1A2N3G4E5] [oc0ta1ve2s3], âm nhạc trong bài hát này mang đến trải nghiệm nghe đa dạng và sống động. Bài hát có thời lượng [T1M213] giây và sử dụng [ti0me1 s2ig3na4tu5re6 o7f 8[T91I02M13E24_35S46I57G68N79A80T91U02R13E24]3], góp ph"&amp;"ần tạo nên chuyển động có nhịp độ nhanh. Xuyên suốt bản nhạc, âm nhạc tràn ngập [E1M2O3T4I5O6N7], làm tăng thêm cường độ và tác động chung của tác phẩm.")</f>
        <v>Với dải cao độ trải dài [R1A2N3G4E5] [oc0ta1ve2s3], âm nhạc trong bài hát này mang đến trải nghiệm nghe đa dạng và sống động. Bài hát có thời lượng [T1M213] giây và sử dụng [ti0me1 s2ig3na4tu5re6 o7f 8[T91I02M13E24_35S46I57G68N79A80T91U02R13E24]3], góp phần tạo nên chuyển động có nhịp độ nhanh. Xuyên suốt bản nhạc, âm nhạc tràn ngập [E1M2O3T4I5O6N7], làm tăng thêm cường độ và tác động chung của tác phẩm.</v>
      </c>
    </row>
    <row r="166">
      <c r="A166" s="1" t="s">
        <v>324</v>
      </c>
      <c r="B166" s="1" t="s">
        <v>325</v>
      </c>
      <c r="C166" s="2" t="str">
        <f>IFERROR(__xludf.DUMMYFUNCTION("GoogleTranslate(B166, ""en"", ""vi"")"),"Đoạn nhạc được đề cập thể hiện phạm vi cao độ trong [R1A2N3G4E5] [oc0ta1ve2s3] và không bị ảnh hưởng nhiều bởi các quy ước của thể loại [G1E2N3R4E5]. [I1N2S3T4R5U6M7E8N9T0S1] không có trong phần phối khí của bài hát này.")</f>
        <v>Đoạn nhạc được đề cập thể hiện phạm vi cao độ trong [R1A2N3G4E5] [oc0ta1ve2s3] và không bị ảnh hưởng nhiều bởi các quy ước của thể loại [G1E2N3R4E5]. [I1N2S3T4R5U6M7E8N9T0S1] không có trong phần phối khí của bài hát này.</v>
      </c>
    </row>
    <row r="167">
      <c r="A167" s="1" t="s">
        <v>326</v>
      </c>
      <c r="B167" s="1" t="s">
        <v>327</v>
      </c>
      <c r="C167" s="2" t="str">
        <f>IFERROR(__xludf.DUMMYFUNCTION("GoogleTranslate(B167, ""en"", ""vi"")"),"Phạm vi cao độ nhỏ gọn của [R1A2N3G4E5] [oc0ta1ve2s3] không chỉ mang lại độ chính xác trong biểu diễn âm nhạc mà còn mang lại bản trình bày tập trung và có tác động. Ngoài ra, việc sử dụng [[K01E12Y23]3 k4ey5] khiến âm nhạc thấm đẫm chất cảm xúc đặc biệt,"&amp;" gây được tiếng vang cho người nghe. Bài hát bao gồm khoảng [[N01U12M23_34B45A56R67S78]8 b9ar0s1], mang đến nhiều cơ hội khám phá các chủ đề âm nhạc và phát triển. Nhịp điệu của bản nhạc đặc biệt mang tính an ủi, tạo cảm giác quen thuộc, dễ chịu cho người"&amp;" nghe.")</f>
        <v>Phạm vi cao độ nhỏ gọn của [R1A2N3G4E5] [oc0ta1ve2s3] không chỉ mang lại độ chính xác trong biểu diễn âm nhạc mà còn mang lại bản trình bày tập trung và có tác động. Ngoài ra, việc sử dụng [[K01E12Y23]3 k4ey5] khiến âm nhạc thấm đẫm chất cảm xúc đặc biệt, gây được tiếng vang cho người nghe. Bài hát bao gồm khoảng [[N01U12M23_34B45A56R67S78]8 b9ar0s1], mang đến nhiều cơ hội khám phá các chủ đề âm nhạc và phát triển. Nhịp điệu của bản nhạc đặc biệt mang tính an ủi, tạo cảm giác quen thuộc, dễ chịu cho người nghe.</v>
      </c>
    </row>
    <row r="168">
      <c r="A168" s="1" t="s">
        <v>79</v>
      </c>
      <c r="B168" s="1" t="s">
        <v>328</v>
      </c>
      <c r="C168" s="2" t="str">
        <f>IFERROR(__xludf.DUMMYFUNCTION("GoogleTranslate(B168, ""en"", ""vi"")"),"Phạm vi cao độ giới hạn của âm nhạc là [R1A2N3G4E5] [oc0ta1ve2s3] cho phép nhấn mạnh hơn vào các sắc thái của giai điệu và nhịp điệu, được sáng tác trong [[K01E12Y23]3 k4ey5] với thời lượng là [T1M213] giây. Nó có nhịp điệu rất êm dịu và nhẹ nhàng trong k"&amp;"hi loại trừ việc sử dụng [I1N2S3T4R5U6M7E8N9T0S1]. [[T01I12M23E34_45S56I67G78N89A90T01U12R23E34]4 t5im6e 7si8gn9at0ur1e2] không chuẩn đã được chọn, kèm theo [te0mp1o2] chậm, tất cả đều biểu thị [E1M2O3T4I5O6N7].")</f>
        <v>Phạm vi cao độ giới hạn của âm nhạc là [R1A2N3G4E5] [oc0ta1ve2s3] cho phép nhấn mạnh hơn vào các sắc thái của giai điệu và nhịp điệu, được sáng tác trong [[K01E12Y23]3 k4ey5] với thời lượng là [T1M213] giây. Nó có nhịp điệu rất êm dịu và nhẹ nhàng trong khi loại trừ việc sử dụng [I1N2S3T4R5U6M7E8N9T0S1]. [[T01I12M23E34_45S56I67G78N89A90T01U12R23E34]4 t5im6e 7si8gn9at0ur1e2] không chuẩn đã được chọn, kèm theo [te0mp1o2] chậm, tất cả đều biểu thị [E1M2O3T4I5O6N7].</v>
      </c>
    </row>
    <row r="169">
      <c r="A169" s="1" t="s">
        <v>31</v>
      </c>
      <c r="B169" s="1" t="s">
        <v>329</v>
      </c>
      <c r="C169" s="2" t="str">
        <f>IFERROR(__xludf.DUMMYFUNCTION("GoogleTranslate(B169, ""en"", ""vi"")"),"Âm nhạc di chuyển nhanh chóng và được đặc trưng bởi [E1M2O3T4I5O6N7].")</f>
        <v>Âm nhạc di chuyển nhanh chóng và được đặc trưng bởi [E1M2O3T4I5O6N7].</v>
      </c>
    </row>
    <row r="170">
      <c r="A170" s="1" t="s">
        <v>51</v>
      </c>
      <c r="B170" s="1" t="s">
        <v>330</v>
      </c>
      <c r="C170" s="2" t="str">
        <f>IFERROR(__xludf.DUMMYFUNCTION("GoogleTranslate(B170, ""en"", ""vi"")"),"Đoạn nhạc thể hiện phạm vi cao độ trong [R1A2N3G4E5] [oc0ta1ve2s3] và được sáng tác trong [[K01E12Y23]3 k4ey5]. Đây là bài hát thứ hai của [T1M213] với nhịp điệu rất ru. [I1N2S3T4R5U6M7E8N9T0S1] được sử dụng trong biểu diễn âm nhạc. [ti0me1 s2ig3na4tu5re6"&amp;"] được sử dụng trong bài hát này không phổ biến, [T1I2M3E4_5S6I7G8N9A0T1U2R3E4], trong khi [te0mp1o2] thì nhanh. Nhìn chung, bản nhạc này có đặc điểm [G1E2N3R4E5] không thể nhầm lẫn.")</f>
        <v>Đoạn nhạc thể hiện phạm vi cao độ trong [R1A2N3G4E5] [oc0ta1ve2s3] và được sáng tác trong [[K01E12Y23]3 k4ey5]. Đây là bài hát thứ hai của [T1M213] với nhịp điệu rất ru. [I1N2S3T4R5U6M7E8N9T0S1] được sử dụng trong biểu diễn âm nhạc. [ti0me1 s2ig3na4tu5re6] được sử dụng trong bài hát này không phổ biến, [T1I2M3E4_5S6I7G8N9A0T1U2R3E4], trong khi [te0mp1o2] thì nhanh. Nhìn chung, bản nhạc này có đặc điểm [G1E2N3R4E5] không thể nhầm lẫn.</v>
      </c>
    </row>
    <row r="171">
      <c r="A171" s="1" t="s">
        <v>331</v>
      </c>
      <c r="B171" s="1" t="s">
        <v>332</v>
      </c>
      <c r="C171" s="2" t="str">
        <f>IFERROR(__xludf.DUMMYFUNCTION("GoogleTranslate(B171, ""en"", ""vi"")"),"Bản nhạc quyến rũ và đáng nhớ này có [ti0me1 s2ig3na4tu5re6 o7f 8[T91I02M13E24_35S46I57G68N79A80T91U02R13E24]3] và được phát trong [[K01E12Y23]3 k4ey5]. Bài hát kéo dài [T1M213] giây, độc đáo ở chỗ nó không có [I1N2S3T4R5U6M7E8N9T0S1]. Mặc dù thiếu vắng c"&amp;"ác nhạc cụ truyền thống, cách sắp xếp và sáng tác của bài hát này thể hiện sức mạnh của sự đơn giản và nêu bật tầm quan trọng của sự sáng tạo âm nhạc.")</f>
        <v>Bản nhạc quyến rũ và đáng nhớ này có [ti0me1 s2ig3na4tu5re6 o7f 8[T91I02M13E24_35S46I57G68N79A80T91U02R13E24]3] và được phát trong [[K01E12Y23]3 k4ey5]. Bài hát kéo dài [T1M213] giây, độc đáo ở chỗ nó không có [I1N2S3T4R5U6M7E8N9T0S1]. Mặc dù thiếu vắng các nhạc cụ truyền thống, cách sắp xếp và sáng tác của bài hát này thể hiện sức mạnh của sự đơn giản và nêu bật tầm quan trọng của sự sáng tạo âm nhạc.</v>
      </c>
    </row>
    <row r="172">
      <c r="A172" s="1" t="s">
        <v>333</v>
      </c>
      <c r="B172" s="1" t="s">
        <v>334</v>
      </c>
      <c r="C172" s="2" t="str">
        <f>IFERROR(__xludf.DUMMYFUNCTION("GoogleTranslate(B172, ""en"", ""vi"")"),"Loại nhạc này mang đến trải nghiệm nghe đa dạng và sống động, với dải cao độ trải dài [R1A2N3G4E5] [oc0ta1ve2s3]. [[K01E12Y23]3 k4ey5] mang đến cho âm nhạc một chất lượng cảm xúc đặc biệt, điều này càng được nhấn mạnh bởi thời lượng [te0mp1o2] và [T1M213]"&amp;"-giây nhịp độ nhanh của bài hát. Âm nhạc có [I1N2S3T4R5U6M7E8N9T0S1] và được phát ở [T1I2M3E4_5S6I7G8N9A0T1U2R3E4], góp phần tạo nên nhịp độ nhanh chóng của nó. Mặc dù tốc độ nhanh nhưng âm nhạc vẫn thấm đẫm [E1M2O3T4I5O6N7], tạo ra trải nghiệm nghe thực "&amp;"sự quyến rũ.")</f>
        <v>Loại nhạc này mang đến trải nghiệm nghe đa dạng và sống động, với dải cao độ trải dài [R1A2N3G4E5] [oc0ta1ve2s3]. [[K01E12Y23]3 k4ey5] mang đến cho âm nhạc một chất lượng cảm xúc đặc biệt, điều này càng được nhấn mạnh bởi thời lượng [te0mp1o2] và [T1M213]-giây nhịp độ nhanh của bài hát. Âm nhạc có [I1N2S3T4R5U6M7E8N9T0S1] và được phát ở [T1I2M3E4_5S6I7G8N9A0T1U2R3E4], góp phần tạo nên nhịp độ nhanh chóng của nó. Mặc dù tốc độ nhanh nhưng âm nhạc vẫn thấm đẫm [E1M2O3T4I5O6N7], tạo ra trải nghiệm nghe thực sự quyến rũ.</v>
      </c>
    </row>
    <row r="173">
      <c r="A173" s="1" t="s">
        <v>335</v>
      </c>
      <c r="B173" s="1" t="s">
        <v>336</v>
      </c>
      <c r="C173" s="2" t="str">
        <f>IFERROR(__xludf.DUMMYFUNCTION("GoogleTranslate(B173, ""en"", ""vi"")"),"Đoạn nhạc thể hiện phạm vi cao độ trong [R1A2N3G4E5] [oc0ta1ve2s3] và được sáng tác trong [[K01E12Y23]3 k4ey5]. Nó có thời lượng [T1M213] giây và có [te0mp1o2] rất lạc quan. Âm nhạc phải bao gồm [I1N2S3T4R5U6M7E8N9T0S1] và [[T01I12M23E34_45S56I67G78N89A90"&amp;"T01U12R23E34]4 t5im6e 7si8gn9at0ur1e2] được sử dụng. Chơi ở tốc độ nhàn nhã, âm nhạc được xác định bởi [E1M2O3T4I5O6N7].")</f>
        <v>Đoạn nhạc thể hiện phạm vi cao độ trong [R1A2N3G4E5] [oc0ta1ve2s3] và được sáng tác trong [[K01E12Y23]3 k4ey5]. Nó có thời lượng [T1M213] giây và có [te0mp1o2] rất lạc quan. Âm nhạc phải bao gồm [I1N2S3T4R5U6M7E8N9T0S1] và [[T01I12M23E34_45S56I67G78N89A90T01U12R23E34]4 t5im6e 7si8gn9at0ur1e2] được sử dụng. Chơi ở tốc độ nhàn nhã, âm nhạc được xác định bởi [E1M2O3T4I5O6N7].</v>
      </c>
    </row>
    <row r="174">
      <c r="A174" s="1" t="s">
        <v>337</v>
      </c>
      <c r="B174" s="1" t="s">
        <v>338</v>
      </c>
      <c r="C174" s="2" t="str">
        <f>IFERROR(__xludf.DUMMYFUNCTION("GoogleTranslate(B174, ""en"", ""vi"")"),"Bản nhạc thể hiện phạm vi cao độ trong [R1A2N3G4E5] [oc0ta1ve2s3], trong khi [[K01E12Y23]3 k4ey5] thêm hương vị độc đáo cho bản nhạc này. Chạy trong [T1M213] giây, bài hát lôi cuốn với nhịp điệu ru ngủ. Cố tình loại trừ [I1N2S3T4R5U6M7E8N9T0S1], nó thể hi"&amp;"ện một [ti0me1 s2ig3na4tu5re6 o7f 8[T91I02M13E24_35S46I57G68N79A80T91U02R13E24]3] không thông thường. Được trình diễn chậm rãi, bài hát [G1E2N3R4E5] này được chia thành [[N01U12M23_34B45A56R67S78]8 b9ar0s1].")</f>
        <v>Bản nhạc thể hiện phạm vi cao độ trong [R1A2N3G4E5] [oc0ta1ve2s3], trong khi [[K01E12Y23]3 k4ey5] thêm hương vị độc đáo cho bản nhạc này. Chạy trong [T1M213] giây, bài hát lôi cuốn với nhịp điệu ru ngủ. Cố tình loại trừ [I1N2S3T4R5U6M7E8N9T0S1], nó thể hiện một [ti0me1 s2ig3na4tu5re6 o7f 8[T91I02M13E24_35S46I57G68N79A80T91U02R13E24]3] không thông thường. Được trình diễn chậm rãi, bài hát [G1E2N3R4E5] này được chia thành [[N01U12M23_34B45A56R67S78]8 b9ar0s1].</v>
      </c>
    </row>
    <row r="175">
      <c r="A175" s="1" t="s">
        <v>339</v>
      </c>
      <c r="B175" s="1" t="s">
        <v>340</v>
      </c>
      <c r="C175" s="2" t="str">
        <f>IFERROR(__xludf.DUMMYFUNCTION("GoogleTranslate(B175, ""en"", ""vi"")"),"[ti0me1 s2ig3na4tu5re6] độc đáo của bài hát này khiến nó khác biệt với âm nhạc thông thường. Thêm vào sự độc đáo của nó, âm nhạc nằm trong [[K01E12Y23]3 k4ey5], mang lại hương vị riêng biệt cho sáng tác. Nó gợi lên cảm giác [E1M2O3T4I5O6N7] bổ sung cho nh"&amp;"ịp điệu phi truyền thống. Điều thú vị là bài hát này còn nổi bật hơn khi cố tình lược bỏ một số nhạc cụ nhất định, thể hiện sự lựa chọn nghệ thuật có chủ ý để tập trung vào các yếu tố khác của âm nhạc.")</f>
        <v>[ti0me1 s2ig3na4tu5re6] độc đáo của bài hát này khiến nó khác biệt với âm nhạc thông thường. Thêm vào sự độc đáo của nó, âm nhạc nằm trong [[K01E12Y23]3 k4ey5], mang lại hương vị riêng biệt cho sáng tác. Nó gợi lên cảm giác [E1M2O3T4I5O6N7] bổ sung cho nhịp điệu phi truyền thống. Điều thú vị là bài hát này còn nổi bật hơn khi cố tình lược bỏ một số nhạc cụ nhất định, thể hiện sự lựa chọn nghệ thuật có chủ ý để tập trung vào các yếu tố khác của âm nhạc.</v>
      </c>
    </row>
    <row r="176">
      <c r="A176" s="1" t="s">
        <v>341</v>
      </c>
      <c r="B176" s="1" t="s">
        <v>342</v>
      </c>
      <c r="C176" s="2" t="str">
        <f>IFERROR(__xludf.DUMMYFUNCTION("GoogleTranslate(B176, ""en"", ""vi"")"),"Nhạc không có [I1N2S3T4R5U6M7E8N9T0S1] có thời lượng [T1M213] giây và tốc độ vừa phải, nhưng [K1E2Y3] mang lại chất lượng cảm xúc đặc biệt. Ngoài ra, bài hát còn có nhịp điệu cực kỳ mãnh liệt, góp phần tạo nên sự rung cảm tổng thể.")</f>
        <v>Nhạc không có [I1N2S3T4R5U6M7E8N9T0S1] có thời lượng [T1M213] giây và tốc độ vừa phải, nhưng [K1E2Y3] mang lại chất lượng cảm xúc đặc biệt. Ngoài ra, bài hát còn có nhịp điệu cực kỳ mãnh liệt, góp phần tạo nên sự rung cảm tổng thể.</v>
      </c>
    </row>
    <row r="177">
      <c r="A177" s="1" t="s">
        <v>343</v>
      </c>
      <c r="B177" s="1" t="s">
        <v>344</v>
      </c>
      <c r="C177" s="2" t="str">
        <f>IFERROR(__xludf.DUMMYFUNCTION("GoogleTranslate(B177, ""en"", ""vi"")"),"Âm nhạc trong bài hát này truyền tải âm thanh độc đáo và vang dội thông qua việc sử dụng [[K01E12Y23]3 k4ey5]. Nó có nhịp điệu cân bằng và có thời gian chạy là [T1M213] giây. Một trong những đặc điểm nổi bật của bài hát này là việc sử dụng [ti0me1 s2ig3na"&amp;"4tu5re6] không phổ biến, điều này càng làm tăng thêm sự khác biệt của nó. Thành phần của bài hát bao gồm [[N01U12M23_34B45A56R67S78]8 b9ar0s1], điều này càng góp phần tạo nên sự phức tạp và phong phú cho âm thanh của nó. Nhìn chung, bài hát này là một bản"&amp;" nhạc đáng chú ý và đáng chú ý, nổi bật nhờ cách sử dụng sáng tạo các yếu tố âm nhạc khác nhau.")</f>
        <v>Âm nhạc trong bài hát này truyền tải âm thanh độc đáo và vang dội thông qua việc sử dụng [[K01E12Y23]3 k4ey5]. Nó có nhịp điệu cân bằng và có thời gian chạy là [T1M213] giây. Một trong những đặc điểm nổi bật của bài hát này là việc sử dụng [ti0me1 s2ig3na4tu5re6] không phổ biến, điều này càng làm tăng thêm sự khác biệt của nó. Thành phần của bài hát bao gồm [[N01U12M23_34B45A56R67S78]8 b9ar0s1], điều này càng góp phần tạo nên sự phức tạp và phong phú cho âm thanh của nó. Nhìn chung, bài hát này là một bản nhạc đáng chú ý và đáng chú ý, nổi bật nhờ cách sử dụng sáng tạo các yếu tố âm nhạc khác nhau.</v>
      </c>
    </row>
    <row r="178">
      <c r="A178" s="1" t="s">
        <v>259</v>
      </c>
      <c r="B178" s="1" t="s">
        <v>345</v>
      </c>
      <c r="C178" s="2" t="str">
        <f>IFERROR(__xludf.DUMMYFUNCTION("GoogleTranslate(B178, ""en"", ""vi"")"),"Với dải cao độ trải dài [R1A2N3G4E5] [oc0ta1ve2s3], bản nhạc này mang đến trải nghiệm nghe đa dạng và sống động trong [[K01E12Y23]3 k4ey5], mang đến âm thanh mạnh mẽ và đáng nhớ. Độ dài của bản nhạc là [T1M213] giây, kèm theo nhịp điệu đều đặn và vừa phải"&amp;". Bạn sẽ không nghe thấy bất kỳ [I1N2S3T4R5U6M7E8N9T0S1] nào trong [ti0me1 s2ig3na4tu5re6] [T1I2M3E4_5S6I7G8N9A0T1U2R3E4] không điển hình này. Bài hát có tiết tấu vừa phải nhưng thấm đẫm [E1M2O3T4I5O6N7].")</f>
        <v>Với dải cao độ trải dài [R1A2N3G4E5] [oc0ta1ve2s3], bản nhạc này mang đến trải nghiệm nghe đa dạng và sống động trong [[K01E12Y23]3 k4ey5], mang đến âm thanh mạnh mẽ và đáng nhớ. Độ dài của bản nhạc là [T1M213] giây, kèm theo nhịp điệu đều đặn và vừa phải. Bạn sẽ không nghe thấy bất kỳ [I1N2S3T4R5U6M7E8N9T0S1] nào trong [ti0me1 s2ig3na4tu5re6] [T1I2M3E4_5S6I7G8N9A0T1U2R3E4] không điển hình này. Bài hát có tiết tấu vừa phải nhưng thấm đẫm [E1M2O3T4I5O6N7].</v>
      </c>
    </row>
    <row r="179">
      <c r="A179" s="1" t="s">
        <v>346</v>
      </c>
      <c r="B179" s="1" t="s">
        <v>347</v>
      </c>
      <c r="C179" s="2" t="str">
        <f>IFERROR(__xludf.DUMMYFUNCTION("GoogleTranslate(B179, ""en"", ""vi"")"),"Việc sử dụng [[K01E12Y23]3 k4ey5] trong bản nhạc này tạo ra bầu không khí khác biệt, trong khi [[N01U12M23_34B45A56R67S78]8 b9ar0s1] có thể được nghe thấy trong suốt bài hát có thời lượng [T1M213] giây. Điều thú vị là, [I1N2S3T4R5U6M7E8N9T0S1] đặc biệt vắ"&amp;"ng mặt trong bản sáng tác này, điều này càng làm tăng thêm đặc tính và âm thanh độc đáo của nó.")</f>
        <v>Việc sử dụng [[K01E12Y23]3 k4ey5] trong bản nhạc này tạo ra bầu không khí khác biệt, trong khi [[N01U12M23_34B45A56R67S78]8 b9ar0s1] có thể được nghe thấy trong suốt bài hát có thời lượng [T1M213] giây. Điều thú vị là, [I1N2S3T4R5U6M7E8N9T0S1] đặc biệt vắng mặt trong bản sáng tác này, điều này càng làm tăng thêm đặc tính và âm thanh độc đáo của nó.</v>
      </c>
    </row>
    <row r="180">
      <c r="A180" s="1" t="s">
        <v>348</v>
      </c>
      <c r="B180" s="1" t="s">
        <v>349</v>
      </c>
      <c r="C180" s="2" t="str">
        <f>IFERROR(__xludf.DUMMYFUNCTION("GoogleTranslate(B180, ""en"", ""vi"")"),"Bài hát này có [te0mp1o2] nhẹ nhàng được tăng cường bằng cách sử dụng [[K01E12Y23]3 k4ey5], mang lại chất lượng cảm xúc đặc biệt. Nó tồn tại trong [T1M213] giây và có thiết bị đo không bao gồm [I1N2S3T4R5U6M7E8N9T0S1].")</f>
        <v>Bài hát này có [te0mp1o2] nhẹ nhàng được tăng cường bằng cách sử dụng [[K01E12Y23]3 k4ey5], mang lại chất lượng cảm xúc đặc biệt. Nó tồn tại trong [T1M213] giây và có thiết bị đo không bao gồm [I1N2S3T4R5U6M7E8N9T0S1].</v>
      </c>
    </row>
    <row r="181">
      <c r="A181" s="1" t="s">
        <v>350</v>
      </c>
      <c r="B181" s="1" t="s">
        <v>351</v>
      </c>
      <c r="C181" s="2" t="str">
        <f>IFERROR(__xludf.DUMMYFUNCTION("GoogleTranslate(B181, ""en"", ""vi"")"),"[[K01E12Y23]3 k4ey5] của bài hát thứ hai [T1M213] với dải cao độ nhỏ gọn là [R1A2N3G4E5] [oc0ta1ve2s3] mang lại màn trình diễn âm nhạc tập trung và có sức ảnh hưởng, đồng thời tăng thêm hương vị độc đáo cho âm nhạc. Dù thiếu vắng [I1N2S3T4R5U6M7E8N9T0S1] "&amp;"nhưng bài hát có nhịp điệu êm đềm và vừa phải, được trình diễn với tốc độ vừa phải. Âm nhạc gợi lên [E1M2O3T4I5O6N7] trong thiên nhiên, tạo nên bầu không khí thanh bình.")</f>
        <v>[[K01E12Y23]3 k4ey5] của bài hát thứ hai [T1M213] với dải cao độ nhỏ gọn là [R1A2N3G4E5] [oc0ta1ve2s3] mang lại màn trình diễn âm nhạc tập trung và có sức ảnh hưởng, đồng thời tăng thêm hương vị độc đáo cho âm nhạc. Dù thiếu vắng [I1N2S3T4R5U6M7E8N9T0S1] nhưng bài hát có nhịp điệu êm đềm và vừa phải, được trình diễn với tốc độ vừa phải. Âm nhạc gợi lên [E1M2O3T4I5O6N7] trong thiên nhiên, tạo nên bầu không khí thanh bình.</v>
      </c>
    </row>
    <row r="182">
      <c r="A182" s="1" t="s">
        <v>352</v>
      </c>
      <c r="B182" s="1" t="s">
        <v>353</v>
      </c>
      <c r="C182" s="2" t="str">
        <f>IFERROR(__xludf.DUMMYFUNCTION("GoogleTranslate(B182, ""en"", ""vi"")"),"Phạm vi cao độ của âm nhạc nằm trong [R1A2N3G4E5] [oc0ta1ve2s3], trong khi việc sử dụng [[K01E12Y23]3 k4ey5] tạo ra bảng âm thanh phong phú và sống động. Với thời lượng chạy [T1M213] giây, bài hát này duy trì nhịp điệu vừa phải và loại trừ mọi [I1N2S3T4R5"&amp;"U6M7E8N9T0S1]. Với máy đo [T1I2M3E4_5S6I7G8N9A0T1U2R3E4], âm nhạc mang nhịp điệu vừa phải và tỏa ra [E1M2O3T4I5O6N7].")</f>
        <v>Phạm vi cao độ của âm nhạc nằm trong [R1A2N3G4E5] [oc0ta1ve2s3], trong khi việc sử dụng [[K01E12Y23]3 k4ey5] tạo ra bảng âm thanh phong phú và sống động. Với thời lượng chạy [T1M213] giây, bài hát này duy trì nhịp điệu vừa phải và loại trừ mọi [I1N2S3T4R5U6M7E8N9T0S1]. Với máy đo [T1I2M3E4_5S6I7G8N9A0T1U2R3E4], âm nhạc mang nhịp điệu vừa phải và tỏa ra [E1M2O3T4I5O6N7].</v>
      </c>
    </row>
    <row r="183">
      <c r="A183" s="1" t="s">
        <v>354</v>
      </c>
      <c r="B183" s="1" t="s">
        <v>355</v>
      </c>
      <c r="C183" s="2" t="str">
        <f>IFERROR(__xludf.DUMMYFUNCTION("GoogleTranslate(B183, ""en"", ""vi"")"),"Phạm vi cao độ nhỏ gọn của [R1A2N3G4E5] [oc0ta1ve2s3] mang lại màn trình diễn âm nhạc tập trung và có tác động mạnh mẽ, trong khi [[K01E12Y23]3 k4ey5] thêm hương vị độc đáo cho loại nhạc này. Với thời lượng [T1M213] giây, bản nhạc duy trì cường độ [te0mp1"&amp;"o2] liên tục. Âm nhạc trở nên sống động nhờ việc sử dụng [I1N2S3T4R5U6M7E8N9T0S1] và [[T01I12M23E34_45S56I67G78N89A90T01U12R23E34]4 t5im6e 7si8gn9at0ur1e2] độc đáo càng làm tăng thêm sự khác biệt của nó. Bắt nguồn từ các quy ước của âm nhạc [G1E2N3R4E5], "&amp;"bài hát này thể hiện [te0mp1o2] nhanh và thể hiện sự pha trộn quyến rũ của các yếu tố.")</f>
        <v>Phạm vi cao độ nhỏ gọn của [R1A2N3G4E5] [oc0ta1ve2s3] mang lại màn trình diễn âm nhạc tập trung và có tác động mạnh mẽ, trong khi [[K01E12Y23]3 k4ey5] thêm hương vị độc đáo cho loại nhạc này. Với thời lượng [T1M213] giây, bản nhạc duy trì cường độ [te0mp1o2] liên tục. Âm nhạc trở nên sống động nhờ việc sử dụng [I1N2S3T4R5U6M7E8N9T0S1] và [[T01I12M23E34_45S56I67G78N89A90T01U12R23E34]4 t5im6e 7si8gn9at0ur1e2] độc đáo càng làm tăng thêm sự khác biệt của nó. Bắt nguồn từ các quy ước của âm nhạc [G1E2N3R4E5], bài hát này thể hiện [te0mp1o2] nhanh và thể hiện sự pha trộn quyến rũ của các yếu tố.</v>
      </c>
    </row>
    <row r="184">
      <c r="A184" s="1" t="s">
        <v>356</v>
      </c>
      <c r="B184" s="1" t="s">
        <v>357</v>
      </c>
      <c r="C184" s="2" t="str">
        <f>IFERROR(__xludf.DUMMYFUNCTION("GoogleTranslate(B184, ""en"", ""vi"")"),"Bài hát tràn đầy sinh lực này phát trong TM1 giây ở tốc độ [te0mp1o2] vừa phải và kéo dài khoảng NUM_BARS ô nhịp. Nhịp điệu trong bản nhạc này đặc biệt quyến rũ, làm tăng thêm năng lượng và sự sống động tổng thể cho bản nhạc.")</f>
        <v>Bài hát tràn đầy sinh lực này phát trong TM1 giây ở tốc độ [te0mp1o2] vừa phải và kéo dài khoảng NUM_BARS ô nhịp. Nhịp điệu trong bản nhạc này đặc biệt quyến rũ, làm tăng thêm năng lượng và sự sống động tổng thể cho bản nhạc.</v>
      </c>
    </row>
    <row r="185">
      <c r="A185" s="1" t="s">
        <v>358</v>
      </c>
      <c r="B185" s="1" t="s">
        <v>359</v>
      </c>
      <c r="C185" s="2" t="str">
        <f>IFERROR(__xludf.DUMMYFUNCTION("GoogleTranslate(B185, ""en"", ""vi"")"),"Âm thanh [G1E2N3R4E5] tinh túy được thể hiện trong bài hát này, có [te0mp1o2] thoải mái và bao trùm [[N01U12M23_34B45A56R67S78]8 b9ar0s1]. Kéo dài [T1M213] giây, nó mang lại nhiều thời gian để người nghe đắm mình hoàn toàn vào âm nhạc và đánh giá cao các "&amp;"sắc thái của nó.")</f>
        <v>Âm thanh [G1E2N3R4E5] tinh túy được thể hiện trong bài hát này, có [te0mp1o2] thoải mái và bao trùm [[N01U12M23_34B45A56R67S78]8 b9ar0s1]. Kéo dài [T1M213] giây, nó mang lại nhiều thời gian để người nghe đắm mình hoàn toàn vào âm nhạc và đánh giá cao các sắc thái của nó.</v>
      </c>
    </row>
    <row r="186">
      <c r="A186" s="1" t="s">
        <v>360</v>
      </c>
      <c r="B186" s="1" t="s">
        <v>361</v>
      </c>
      <c r="C186" s="2" t="str">
        <f>IFERROR(__xludf.DUMMYFUNCTION("GoogleTranslate(B186, ""en"", ""vi"")"),"Bài hát này có nhịp điệu đều đặn, vừa phải và được phát ở tốc độ cao [te0mp1o2]. Thời lượng của bài hát là [T1M213] giây, mang đến cho người nghe cảm giác hồi hộp và tràn đầy năng lượng xuyên suốt toàn bộ bản nhạc.")</f>
        <v>Bài hát này có nhịp điệu đều đặn, vừa phải và được phát ở tốc độ cao [te0mp1o2]. Thời lượng của bài hát là [T1M213] giây, mang đến cho người nghe cảm giác hồi hộp và tràn đầy năng lượng xuyên suốt toàn bộ bản nhạc.</v>
      </c>
    </row>
    <row r="187">
      <c r="A187" s="1" t="s">
        <v>362</v>
      </c>
      <c r="B187" s="1" t="s">
        <v>363</v>
      </c>
      <c r="C187" s="2" t="str">
        <f>IFERROR(__xludf.DUMMYFUNCTION("GoogleTranslate(B187, ""en"", ""vi"")"),"Bài hát, không phải là thể loại điển hình của [A1R2T3I4S5T6], có âm thanh mạnh mẽ và đáng nhớ trong [[K01E12Y23]3 k4ey5], với phạm vi cao độ trong [R1A2N3G4E5] [oc0ta1ve2s3]. Nó có thời lượng [T1M213] giây và [te0mp1o2] vừa phải. Nhịp điệu rất dễ nghe và "&amp;"âm nhạc phải thể hiện rõ ràng [I1N2S3T4R5U6M7E8N9T0S1]. [ti0me1 s2ig3na4tu5re6] của bài hát là [T1I2M3E4_5S6I7G8N9A0T1U2R3E4], và nó khác với các tiêu chuẩn thông thường của thể loại [G1E2N3R4E5].")</f>
        <v>Bài hát, không phải là thể loại điển hình của [A1R2T3I4S5T6], có âm thanh mạnh mẽ và đáng nhớ trong [[K01E12Y23]3 k4ey5], với phạm vi cao độ trong [R1A2N3G4E5] [oc0ta1ve2s3]. Nó có thời lượng [T1M213] giây và [te0mp1o2] vừa phải. Nhịp điệu rất dễ nghe và âm nhạc phải thể hiện rõ ràng [I1N2S3T4R5U6M7E8N9T0S1]. [ti0me1 s2ig3na4tu5re6] của bài hát là [T1I2M3E4_5S6I7G8N9A0T1U2R3E4], và nó khác với các tiêu chuẩn thông thường của thể loại [G1E2N3R4E5].</v>
      </c>
    </row>
    <row r="188">
      <c r="A188" s="1" t="s">
        <v>248</v>
      </c>
      <c r="B188" s="1" t="s">
        <v>364</v>
      </c>
      <c r="C188" s="2" t="str">
        <f>IFERROR(__xludf.DUMMYFUNCTION("GoogleTranslate(B188, ""en"", ""vi"")"),"Loại nhạc cao [te0mp1o2] này, có đặc điểm là [E1M2O3T4I5O6N7], có dải cao độ giới hạn là [R1A2N3G4E5] [oc0ta1ve2s3], cho phép nhấn mạnh hơn vào các sắc thái của giai điệu và nhịp điệu. Thêm hương vị độc đáo cho âm nhạc là [[K01E12Y23]3 k4ey5], trong khi n"&amp;"hịp điệu cực kỳ sảng khoái. Điều thú vị là bạn sẽ không nghe thấy bất kỳ [I1N2S3T4R5U6M7E8N9T0S1] nào trong bài hát này. Thời gian chạy của bài hát là [T1M213] giây và bạn có thể đếm [[N01U12M23_34B45A56R67S78]8 b9ar0s1] trong bản nhạc có [ti0me1 s2ig3na4"&amp;"tu5re6 o7f 8[T91I02M13E24_35S46I57G68N79A80T91U02R1 3E24]3].")</f>
        <v>Loại nhạc cao [te0mp1o2] này, có đặc điểm là [E1M2O3T4I5O6N7], có dải cao độ giới hạn là [R1A2N3G4E5] [oc0ta1ve2s3], cho phép nhấn mạnh hơn vào các sắc thái của giai điệu và nhịp điệu. Thêm hương vị độc đáo cho âm nhạc là [[K01E12Y23]3 k4ey5], trong khi nhịp điệu cực kỳ sảng khoái. Điều thú vị là bạn sẽ không nghe thấy bất kỳ [I1N2S3T4R5U6M7E8N9T0S1] nào trong bài hát này. Thời gian chạy của bài hát là [T1M213] giây và bạn có thể đếm [[N01U12M23_34B45A56R67S78]8 b9ar0s1] trong bản nhạc có [ti0me1 s2ig3na4tu5re6 o7f 8[T91I02M13E24_35S46I57G68N79A80T91U02R1 3E24]3].</v>
      </c>
    </row>
    <row r="189">
      <c r="A189" s="1" t="s">
        <v>365</v>
      </c>
      <c r="B189" s="1" t="s">
        <v>366</v>
      </c>
      <c r="C189" s="2" t="str">
        <f>IFERROR(__xludf.DUMMYFUNCTION("GoogleTranslate(B189, ""en"", ""vi"")"),"[ke0y1] của bản nhạc này mang lại cho nó một chất lượng cảm xúc đặc biệt và nó tiến triển trên tổng số [[N01U12M23_34B45A56R67S78]8 b9ar0s1]. Mặc dù đã cố tình loại trừ [I1N2S3T4R5U6M7E8N9T0S1], bạn sẽ không tìm thấy [I1N2S3T4R5U6M7E8N9T0] được sử dụng ch"&amp;"o giai điệu trong bản nhạc này. Ngoài ra, độ dài của bài hát là [T1M213] giây và [te0mp1o2] của nó rất mềm mại và mượt mà.")</f>
        <v>[ke0y1] của bản nhạc này mang lại cho nó một chất lượng cảm xúc đặc biệt và nó tiến triển trên tổng số [[N01U12M23_34B45A56R67S78]8 b9ar0s1]. Mặc dù đã cố tình loại trừ [I1N2S3T4R5U6M7E8N9T0S1], bạn sẽ không tìm thấy [I1N2S3T4R5U6M7E8N9T0] được sử dụng cho giai điệu trong bản nhạc này. Ngoài ra, độ dài của bài hát là [T1M213] giây và [te0mp1o2] của nó rất mềm mại và mượt mà.</v>
      </c>
    </row>
    <row r="190">
      <c r="A190" s="1" t="s">
        <v>367</v>
      </c>
      <c r="B190" s="1" t="s">
        <v>368</v>
      </c>
      <c r="C190" s="2" t="str">
        <f>IFERROR(__xludf.DUMMYFUNCTION("GoogleTranslate(B190, ""en"", ""vi"")"),"Buổi biểu diễn âm nhạc sử dụng các nhạc cụ và [ke0y1] tạo thêm hương vị độc đáo cho âm nhạc này.")</f>
        <v>Buổi biểu diễn âm nhạc sử dụng các nhạc cụ và [ke0y1] tạo thêm hương vị độc đáo cho âm nhạc này.</v>
      </c>
    </row>
    <row r="191">
      <c r="A191" s="1" t="s">
        <v>369</v>
      </c>
      <c r="B191" s="1" t="s">
        <v>370</v>
      </c>
      <c r="C191" s="2" t="str">
        <f>IFERROR(__xludf.DUMMYFUNCTION("GoogleTranslate(B191, ""en"", ""vi"")"),"Với dải cao độ trải dài [R1A2N3G4E5] [oc0ta1ve2s3], bản nhạc này mang đến trải nghiệm nghe đa dạng và sống động. Việc sử dụng [[K01E12Y23]3 k4ey5] tạo ra một bảng âm thanh phong phú và sống động, kết hợp với nhịp điệu êm dịu, tạo nên một bố cục hấp dẫn. ["&amp;"I1N2S3T4R5U6M7E8N9T0S1] góp phần nâng cao trải nghiệm âm nhạc tổng thể. [ti0me1 s2ig3na4tu5re6 o7f 8[T91I02M13E24_35S46I57G68N79A80T91U02R13E24]3] mang đến cho bài hát âm lượng [te0mp1o2] vừa phải và ổn định. Mặc dù có những đặc điểm riêng nhưng dòng nhạc"&amp;" này không phù hợp với đặc điểm điển hình của thể loại [G1E2N3R4E5]. Với thời lượng [T1M213] giây, bài hát này mang đến một hành trình âm nhạc lôi cuốn và đặc sắc, vừa mới mẻ vừa cuốn hút.")</f>
        <v>Với dải cao độ trải dài [R1A2N3G4E5] [oc0ta1ve2s3], bản nhạc này mang đến trải nghiệm nghe đa dạng và sống động. Việc sử dụng [[K01E12Y23]3 k4ey5] tạo ra một bảng âm thanh phong phú và sống động, kết hợp với nhịp điệu êm dịu, tạo nên một bố cục hấp dẫn. [I1N2S3T4R5U6M7E8N9T0S1] góp phần nâng cao trải nghiệm âm nhạc tổng thể. [ti0me1 s2ig3na4tu5re6 o7f 8[T91I02M13E24_35S46I57G68N79A80T91U02R13E24]3] mang đến cho bài hát âm lượng [te0mp1o2] vừa phải và ổn định. Mặc dù có những đặc điểm riêng nhưng dòng nhạc này không phù hợp với đặc điểm điển hình của thể loại [G1E2N3R4E5]. Với thời lượng [T1M213] giây, bài hát này mang đến một hành trình âm nhạc lôi cuốn và đặc sắc, vừa mới mẻ vừa cuốn hút.</v>
      </c>
    </row>
    <row r="192">
      <c r="A192" s="1" t="s">
        <v>371</v>
      </c>
      <c r="B192" s="1" t="s">
        <v>372</v>
      </c>
      <c r="C192" s="2" t="str">
        <f>IFERROR(__xludf.DUMMYFUNCTION("GoogleTranslate(B192, ""en"", ""vi"")"),"Trong bài hát này, một [ti0me1 s2ig3na4tu5re6] bất thường được sử dụng và thời lượng của bản nhạc là [T1M213] giây.")</f>
        <v>Trong bài hát này, một [ti0me1 s2ig3na4tu5re6] bất thường được sử dụng và thời lượng của bản nhạc là [T1M213] giây.</v>
      </c>
    </row>
    <row r="193">
      <c r="A193" s="1" t="s">
        <v>373</v>
      </c>
      <c r="B193" s="1" t="s">
        <v>374</v>
      </c>
      <c r="C193" s="2" t="str">
        <f>IFERROR(__xludf.DUMMYFUNCTION("GoogleTranslate(B193, ""en"", ""vi"")"),"Bản nhạc này có [te0mp1o2] vừa phải và có âm thanh đặc trưng được tạo bởi [I1N2S3T4R5U6M7E8N9T0] trong bản nhạc giai điệu. Việc sử dụng [[K01E12Y23]3 k4ey5] mang lại cho âm nhạc chất lượng cảm xúc đặc biệt và việc bổ sung [I1N2S3T4R5U6M7E8N9T0S1] góp phần"&amp;" hơn nữa vào tác phẩm âm nhạc tổng thể.")</f>
        <v>Bản nhạc này có [te0mp1o2] vừa phải và có âm thanh đặc trưng được tạo bởi [I1N2S3T4R5U6M7E8N9T0] trong bản nhạc giai điệu. Việc sử dụng [[K01E12Y23]3 k4ey5] mang lại cho âm nhạc chất lượng cảm xúc đặc biệt và việc bổ sung [I1N2S3T4R5U6M7E8N9T0S1] góp phần hơn nữa vào tác phẩm âm nhạc tổng thể.</v>
      </c>
    </row>
    <row r="194">
      <c r="A194" s="1" t="s">
        <v>375</v>
      </c>
      <c r="B194" s="1" t="s">
        <v>376</v>
      </c>
      <c r="C194" s="2" t="str">
        <f>IFERROR(__xludf.DUMMYFUNCTION("GoogleTranslate(B194, ""en"", ""vi"")"),"Bản nhạc sử dụng dải cao độ cụ thể là [R1A2N3G4E5] [oc0ta1ve2s3], tạo ra âm thanh gắn kết và thống nhất xuyên suốt. Việc sử dụng [[K01E12Y23]3 k4ey5] tạo thêm hương vị độc đáo cho âm nhạc, trong khi nhịp điệu sôi động mang đến cho bài hát một chiều hướng "&amp;"bổ sung. [ti0me1 s2ig3na4tu5re6] được sử dụng, [T1I2M3E4_5S6I7G8N9A0T1U2R3E4], không phải là điển hình và làm tăng thêm tính chất độc đáo của bài hát. Ngoài ra, âm nhạc bao gồm [[N01U12M23_34B45A56R67S78]8 b9ar0s1] và không phù hợp với các quy ước của pho"&amp;"ng cách [G1E2N3R4E5]. Nhìn chung, sự kết hợp của những yếu tố này tạo nên một bản nhạc đặc biệt và đáng nhớ.")</f>
        <v>Bản nhạc sử dụng dải cao độ cụ thể là [R1A2N3G4E5] [oc0ta1ve2s3], tạo ra âm thanh gắn kết và thống nhất xuyên suốt. Việc sử dụng [[K01E12Y23]3 k4ey5] tạo thêm hương vị độc đáo cho âm nhạc, trong khi nhịp điệu sôi động mang đến cho bài hát một chiều hướng bổ sung. [ti0me1 s2ig3na4tu5re6] được sử dụng, [T1I2M3E4_5S6I7G8N9A0T1U2R3E4], không phải là điển hình và làm tăng thêm tính chất độc đáo của bài hát. Ngoài ra, âm nhạc bao gồm [[N01U12M23_34B45A56R67S78]8 b9ar0s1] và không phù hợp với các quy ước của phong cách [G1E2N3R4E5]. Nhìn chung, sự kết hợp của những yếu tố này tạo nên một bản nhạc đặc biệt và đáng nhớ.</v>
      </c>
    </row>
    <row r="195">
      <c r="A195" s="1" t="s">
        <v>377</v>
      </c>
      <c r="B195" s="1" t="s">
        <v>378</v>
      </c>
      <c r="C195" s="2" t="str">
        <f>IFERROR(__xludf.DUMMYFUNCTION("GoogleTranslate(B195, ""en"", ""vi"")"),"Dải cao độ của [R1A2N3G4E5] [oc0ta1ve2s3] tạo thêm nét đặc biệt cho âm nhạc, nhấn mạnh chiều sâu cảm xúc của nó. Ngoài ra, nhịp điệu trong bài hát này thực sự sôi động và nhịp độ vừa phải. Thời lượng của bài hát này là [T1M213] giây và có [ti0me1 s2ig3na4"&amp;"tu5re6] không theo quy ước, [T1I2M3E4_5S6I7G8N9A0T1U2R3E4]. Điều thú vị là bài hát này đã chọn không kết hợp [I1N2S3T4R5U6M7E8N9T0S1], điều này càng làm tăng thêm âm thanh độc đáo của nó. Nhìn chung, những yếu tố khác nhau này kết hợp với nhau để tạo ra m"&amp;"ột bản nhạc thực sự đặc biệt.")</f>
        <v>Dải cao độ của [R1A2N3G4E5] [oc0ta1ve2s3] tạo thêm nét đặc biệt cho âm nhạc, nhấn mạnh chiều sâu cảm xúc của nó. Ngoài ra, nhịp điệu trong bài hát này thực sự sôi động và nhịp độ vừa phải. Thời lượng của bài hát này là [T1M213] giây và có [ti0me1 s2ig3na4tu5re6] không theo quy ước, [T1I2M3E4_5S6I7G8N9A0T1U2R3E4]. Điều thú vị là bài hát này đã chọn không kết hợp [I1N2S3T4R5U6M7E8N9T0S1], điều này càng làm tăng thêm âm thanh độc đáo của nó. Nhìn chung, những yếu tố khác nhau này kết hợp với nhau để tạo ra một bản nhạc thực sự đặc biệt.</v>
      </c>
    </row>
    <row r="196">
      <c r="A196" s="1" t="s">
        <v>379</v>
      </c>
      <c r="B196" s="1" t="s">
        <v>380</v>
      </c>
      <c r="C196" s="2" t="str">
        <f>IFERROR(__xludf.DUMMYFUNCTION("GoogleTranslate(B196, ""en"", ""vi"")"),"Âm nhạc theo phong cách [G1E2N3R4E5] có [ti0me1 s2ig3na4tu5re6 o7f 8[T91I02M13E24_35S46I57G68N79A80T91U02R13E24]3], được sáng tác trong [[K01E12Y23]3 k4ey5] và bao gồm [[N01U12M 23_34B45A56R67S78]8 b9ar0s1]. Dải cao độ của [R1A2N3G4E5] [oc0ta1ve2s3] tạo t"&amp;"hêm nét đặc biệt cho âm nhạc, nhấn mạnh chiều sâu cảm xúc của nó. Nhìn chung, bài hát này là đại diện tiêu biểu cho phong cách và phẩm chất độc đáo hiện diện trong thể loại [G1E2N3R4E5].")</f>
        <v>Âm nhạc theo phong cách [G1E2N3R4E5] có [ti0me1 s2ig3na4tu5re6 o7f 8[T91I02M13E24_35S46I57G68N79A80T91U02R13E24]3], được sáng tác trong [[K01E12Y23]3 k4ey5] và bao gồm [[N01U12M 23_34B45A56R67S78]8 b9ar0s1]. Dải cao độ của [R1A2N3G4E5] [oc0ta1ve2s3] tạo thêm nét đặc biệt cho âm nhạc, nhấn mạnh chiều sâu cảm xúc của nó. Nhìn chung, bài hát này là đại diện tiêu biểu cho phong cách và phẩm chất độc đáo hiện diện trong thể loại [G1E2N3R4E5].</v>
      </c>
    </row>
    <row r="197">
      <c r="A197" s="1" t="s">
        <v>381</v>
      </c>
      <c r="B197" s="1" t="s">
        <v>382</v>
      </c>
      <c r="C197" s="2" t="str">
        <f>IFERROR(__xludf.DUMMYFUNCTION("GoogleTranslate(B197, ""en"", ""vi"")"),"Phạm vi cao độ nhỏ gọn của [R1A2N3G4E5] [oc0ta1ve2s3] mang đến màn trình diễn âm nhạc tập trung và có tác động mạnh mẽ, với âm thanh của nhạc được tạo ra thông qua [I1N2S3T4R5U6M7E8N9T0S1]. Cùng với nhau, những yếu tố này tạo nên trải nghiệm âm nhạc sống "&amp;"động, thu hút sự chú ý của khán giả. Phạm vi cao độ tập trung cho phép kiểm soát chính xác biểu cảm âm nhạc, đồng thời việc lựa chọn nhạc cụ góp phần tạo nên âm sắc và giai điệu tổng thể của âm nhạc. Bằng cách sử dụng hiệu quả các thành phần âm nhạc này, "&amp;"các nhạc sĩ có thể tạo ra những màn trình diễn mạnh mẽ, gây được tiếng vang cho người nghe và để lại ấn tượng lâu dài.")</f>
        <v>Phạm vi cao độ nhỏ gọn của [R1A2N3G4E5] [oc0ta1ve2s3] mang đến màn trình diễn âm nhạc tập trung và có tác động mạnh mẽ, với âm thanh của nhạc được tạo ra thông qua [I1N2S3T4R5U6M7E8N9T0S1]. Cùng với nhau, những yếu tố này tạo nên trải nghiệm âm nhạc sống động, thu hút sự chú ý của khán giả. Phạm vi cao độ tập trung cho phép kiểm soát chính xác biểu cảm âm nhạc, đồng thời việc lựa chọn nhạc cụ góp phần tạo nên âm sắc và giai điệu tổng thể của âm nhạc. Bằng cách sử dụng hiệu quả các thành phần âm nhạc này, các nhạc sĩ có thể tạo ra những màn trình diễn mạnh mẽ, gây được tiếng vang cho người nghe và để lại ấn tượng lâu dài.</v>
      </c>
    </row>
    <row r="198">
      <c r="A198" s="1" t="s">
        <v>383</v>
      </c>
      <c r="B198" s="1" t="s">
        <v>384</v>
      </c>
      <c r="C198" s="2" t="str">
        <f>IFERROR(__xludf.DUMMYFUNCTION("GoogleTranslate(B198, ""en"", ""vi"")"),"Nhạc trong bài hát này được sáng tác trong [[K01E12Y23]3 k4ey5], có nhịp điệu cực mạnh và [ti0me1 s2ig3na4tu5re6 o7f 8[T91I02M13E24_35S46I57G68N79A80T91U02R13E24]3].")</f>
        <v>Nhạc trong bài hát này được sáng tác trong [[K01E12Y23]3 k4ey5], có nhịp điệu cực mạnh và [ti0me1 s2ig3na4tu5re6 o7f 8[T91I02M13E24_35S46I57G68N79A80T91U02R13E24]3].</v>
      </c>
    </row>
    <row r="199">
      <c r="A199" s="1" t="s">
        <v>385</v>
      </c>
      <c r="B199" s="1" t="s">
        <v>386</v>
      </c>
      <c r="C199" s="2" t="str">
        <f>IFERROR(__xludf.DUMMYFUNCTION("GoogleTranslate(B199, ""en"", ""vi"")"),"Âm nhạc là ví dụ điển hình của phong cách [G1E2N3R4E5], có phạm vi cao độ giới hạn là [R1A2N3G4E5] [oc0ta1ve2s3]. Đặc điểm này cho phép nhấn mạnh hơn vào các sắc thái của giai điệu và cách diễn đạt, điều này đáng chú ý ở nhịp điệu cân bằng của bài hát. Đi"&amp;"ều thú vị là, [ti0me1 s2ig3na4tu5re6] được sử dụng trong tác phẩm này ([T1I2M3E4_5S6I7G8N9A0T1U2R3E4]) không thường thấy, khiến nó trở thành một tác phẩm độc đáo và khác biệt trong thể loại này.")</f>
        <v>Âm nhạc là ví dụ điển hình của phong cách [G1E2N3R4E5], có phạm vi cao độ giới hạn là [R1A2N3G4E5] [oc0ta1ve2s3]. Đặc điểm này cho phép nhấn mạnh hơn vào các sắc thái của giai điệu và cách diễn đạt, điều này đáng chú ý ở nhịp điệu cân bằng của bài hát. Điều thú vị là, [ti0me1 s2ig3na4tu5re6] được sử dụng trong tác phẩm này ([T1I2M3E4_5S6I7G8N9A0T1U2R3E4]) không thường thấy, khiến nó trở thành một tác phẩm độc đáo và khác biệt trong thể loại này.</v>
      </c>
    </row>
    <row r="200">
      <c r="A200" s="1" t="s">
        <v>387</v>
      </c>
      <c r="B200" s="1" t="s">
        <v>388</v>
      </c>
      <c r="C200" s="2" t="str">
        <f>IFERROR(__xludf.DUMMYFUNCTION("GoogleTranslate(B200, ""en"", ""vi"")"),"Âm nhạc trong bài hát này có đồng hồ đo [T1I2M3E4_5S6I7G8N9A0T1U2R3E4] và đã chọn không kết hợp [I1N2S3T4R5U6M7E8N9T0S1].")</f>
        <v>Âm nhạc trong bài hát này có đồng hồ đo [T1I2M3E4_5S6I7G8N9A0T1U2R3E4] và đã chọn không kết hợp [I1N2S3T4R5U6M7E8N9T0S1].</v>
      </c>
    </row>
    <row r="201">
      <c r="A201" s="1" t="s">
        <v>389</v>
      </c>
      <c r="B201" s="1" t="s">
        <v>390</v>
      </c>
      <c r="C201" s="2" t="str">
        <f>IFERROR(__xludf.DUMMYFUNCTION("GoogleTranslate(B201, ""en"", ""vi"")"),"Âm nhạc được đề cập có phạm vi cao độ giới hạn là [R1A2N3G4E5] [oc0ta1ve2s3], cho phép nhấn mạnh hơn vào các sắc thái của giai điệu và nhịp điệu. Nó được chơi ở tốc độ vừa phải và có [ti0me1 s2ig3na4tu5re6 o7f 8[T91I02M13E24_35S46I57G68N79A80T91U02R13E24]"&amp;"3]. Mặc dù khác với âm thanh cổ điển của [A1R2T3I4S5T6], việc tập trung vào các biến thể âm sắc và phân nhịp tinh tế khiến nó trở nên đáng chú ý theo đúng nghĩa của nó.")</f>
        <v>Âm nhạc được đề cập có phạm vi cao độ giới hạn là [R1A2N3G4E5] [oc0ta1ve2s3], cho phép nhấn mạnh hơn vào các sắc thái của giai điệu và nhịp điệu. Nó được chơi ở tốc độ vừa phải và có [ti0me1 s2ig3na4tu5re6 o7f 8[T91I02M13E24_35S46I57G68N79A80T91U02R13E24]3]. Mặc dù khác với âm thanh cổ điển của [A1R2T3I4S5T6], việc tập trung vào các biến thể âm sắc và phân nhịp tinh tế khiến nó trở nên đáng chú ý theo đúng nghĩa của nó.</v>
      </c>
    </row>
    <row r="202">
      <c r="A202" s="1" t="s">
        <v>391</v>
      </c>
      <c r="B202" s="1" t="s">
        <v>392</v>
      </c>
      <c r="C202" s="2" t="str">
        <f>IFERROR(__xludf.DUMMYFUNCTION("GoogleTranslate(B202, ""en"", ""vi"")"),"Trong bài hát này, bạn có thể nghe thấy [[N01U12M23_34B45A56R67S78]8 b9ar0s1] với nhịp điệu rất nhanh và sống động, đặc trưng bởi [[T01I12M23E34_45S56I67G78N89A90T01U12R23E34]4 t5im6e 7si8gn9at0ur1e2] của bản nhạc.")</f>
        <v>Trong bài hát này, bạn có thể nghe thấy [[N01U12M23_34B45A56R67S78]8 b9ar0s1] với nhịp điệu rất nhanh và sống động, đặc trưng bởi [[T01I12M23E34_45S56I67G78N89A90T01U12R23E34]4 t5im6e 7si8gn9at0ur1e2] của bản nhạc.</v>
      </c>
    </row>
    <row r="203">
      <c r="A203" s="1" t="s">
        <v>393</v>
      </c>
      <c r="B203" s="1" t="s">
        <v>394</v>
      </c>
      <c r="C203" s="2" t="str">
        <f>IFERROR(__xludf.DUMMYFUNCTION("GoogleTranslate(B203, ""en"", ""vi"")"),"Bản nhạc này mang lại trải nghiệm nghe độc ​​đáo và đáng nhớ với dải cao độ [R1A2N3G4E5] [oc0ta1ve2s3]. Ngoài ra, việc sử dụng [[K01E12Y23]3 k4ey5] sẽ bổ sung thêm hương vị riêng biệt cho bố cục. Nhịp điệu của bài hát ở mức vừa phải, thoải mái và thời gia"&amp;"n chạy là [T1M213] giây. [ti0me1 s2ig3na4tu5re6] của bài hát không điển hình, được đánh dấu bằng [T1I2M3E4_5S6I7G8N9A0T1U2R3E4]. Âm nhạc này khác với truyền thống của phong cách [G1E2N3R4E5] điển hình, mang đến một cách tiếp cận mới mẻ và độc đáo trong vi"&amp;"ệc sáng tác âm nhạc.")</f>
        <v>Bản nhạc này mang lại trải nghiệm nghe độc ​​đáo và đáng nhớ với dải cao độ [R1A2N3G4E5] [oc0ta1ve2s3]. Ngoài ra, việc sử dụng [[K01E12Y23]3 k4ey5] sẽ bổ sung thêm hương vị riêng biệt cho bố cục. Nhịp điệu của bài hát ở mức vừa phải, thoải mái và thời gian chạy là [T1M213] giây. [ti0me1 s2ig3na4tu5re6] của bài hát không điển hình, được đánh dấu bằng [T1I2M3E4_5S6I7G8N9A0T1U2R3E4]. Âm nhạc này khác với truyền thống của phong cách [G1E2N3R4E5] điển hình, mang đến một cách tiếp cận mới mẻ và độc đáo trong việc sáng tác âm nhạc.</v>
      </c>
    </row>
    <row r="204">
      <c r="A204" s="1" t="s">
        <v>395</v>
      </c>
      <c r="B204" s="1" t="s">
        <v>396</v>
      </c>
      <c r="C204" s="2" t="str">
        <f>IFERROR(__xludf.DUMMYFUNCTION("GoogleTranslate(B204, ""en"", ""vi"")"),"Bản nhạc này bắt nguồn từ các quy ước của âm nhạc [G1E2N3R4E5] và có dải cao độ cụ thể là [R1A2N3G4E5] [oc0ta1ve2s3] tạo ra âm thanh gắn kết và thống nhất. [[K01E12Y23]3 k4ey5] bổ sung chất lượng cảm xúc đặc biệt cho bản nhạc, trong khi nhịp điệu thoải má"&amp;"i và vừa phải, đồng thời sự vắng mặt của [I1N2S3T4R5U6M7E8N9T0S1] góp phần tạo nên cảm giác tổng thể. Với độ dài [T1M213] giây và [ti0me1 s2ig3na4tu5re6 o7f 8[T91I02M13E24_35S46I57G68N79A80T91U02R13E24]3], âm nhạc có [te0mp1o2] thư giãn, bổ sung cho tâm t"&amp;"rạng chung của nó.")</f>
        <v>Bản nhạc này bắt nguồn từ các quy ước của âm nhạc [G1E2N3R4E5] và có dải cao độ cụ thể là [R1A2N3G4E5] [oc0ta1ve2s3] tạo ra âm thanh gắn kết và thống nhất. [[K01E12Y23]3 k4ey5] bổ sung chất lượng cảm xúc đặc biệt cho bản nhạc, trong khi nhịp điệu thoải mái và vừa phải, đồng thời sự vắng mặt của [I1N2S3T4R5U6M7E8N9T0S1] góp phần tạo nên cảm giác tổng thể. Với độ dài [T1M213] giây và [ti0me1 s2ig3na4tu5re6 o7f 8[T91I02M13E24_35S46I57G68N79A80T91U02R13E24]3], âm nhạc có [te0mp1o2] thư giãn, bổ sung cho tâm trạng chung của nó.</v>
      </c>
    </row>
    <row r="205">
      <c r="A205" s="1" t="s">
        <v>21</v>
      </c>
      <c r="B205" s="1" t="s">
        <v>397</v>
      </c>
      <c r="C205" s="2" t="str">
        <f>IFERROR(__xludf.DUMMYFUNCTION("GoogleTranslate(B205, ""en"", ""vi"")"),"Phạm vi cao độ giới hạn của âm nhạc là [R1A2N3G4E5] [oc0ta1ve2s3] cho phép nhấn mạnh hơn vào các sắc thái của giai điệu và nhịp điệu, đồng thời việc sử dụng [[K01E12Y23]3 k4ey5] tạo ra bầu không khí khác biệt. Bài hát có độ dài [T1M213] giây và nhịp vừa p"&amp;"hải, nên bao gồm [I1N2S3T4R5U6M7E8N9T0S1] và theo sau [[T01I12M23E34_45S56I67G78N89A90T01U12R23E34]4 t5im6e 7si8gn9at0ur1e2] với âm lượng vừa phải [te0mp1 o2]. Nhìn chung, âm nhạc được đặc trưng bởi [E1M2O3T4I5O6N7].")</f>
        <v>Phạm vi cao độ giới hạn của âm nhạc là [R1A2N3G4E5] [oc0ta1ve2s3] cho phép nhấn mạnh hơn vào các sắc thái của giai điệu và nhịp điệu, đồng thời việc sử dụng [[K01E12Y23]3 k4ey5] tạo ra bầu không khí khác biệt. Bài hát có độ dài [T1M213] giây và nhịp vừa phải, nên bao gồm [I1N2S3T4R5U6M7E8N9T0S1] và theo sau [[T01I12M23E34_45S56I67G78N89A90T01U12R23E34]4 t5im6e 7si8gn9at0ur1e2] với âm lượng vừa phải [te0mp1 o2]. Nhìn chung, âm nhạc được đặc trưng bởi [E1M2O3T4I5O6N7].</v>
      </c>
    </row>
    <row r="206">
      <c r="A206" s="1" t="s">
        <v>398</v>
      </c>
      <c r="B206" s="1" t="s">
        <v>399</v>
      </c>
      <c r="C206" s="2" t="str">
        <f>IFERROR(__xludf.DUMMYFUNCTION("GoogleTranslate(B206, ""en"", ""vi"")"),"Bài hát phát trong [T1M213] giây và đồng hồ đo của nó là [T1I2M3E4_5S6I7G8N9A0T1U2R3E4]. Thời lượng của bài hát là [T1M213] giây và [T1I2M3E4_5S6I7G8N9A0T1U2R3E4] là [ti0me1 s2ig3na4tu5re6] hoặc đồng hồ đo được sử dụng trong âm nhạc. Nhịp của một bản nhạc"&amp;" đề cập đến kiểu nhịp, thường được biểu thị bằng [ti0me1 s2ig3na4tu5re6] ở đầu bản nhạc. Vì vậy, trong trường hợp này, âm nhạc có một mẫu nhịp cụ thể được biểu thị bằng [T1I2M3E4_5S6I7G8N9A0T1U2R3E4] và nó kéo dài trong [T1M213] giây.")</f>
        <v>Bài hát phát trong [T1M213] giây và đồng hồ đo của nó là [T1I2M3E4_5S6I7G8N9A0T1U2R3E4]. Thời lượng của bài hát là [T1M213] giây và [T1I2M3E4_5S6I7G8N9A0T1U2R3E4] là [ti0me1 s2ig3na4tu5re6] hoặc đồng hồ đo được sử dụng trong âm nhạc. Nhịp của một bản nhạc đề cập đến kiểu nhịp, thường được biểu thị bằng [ti0me1 s2ig3na4tu5re6] ở đầu bản nhạc. Vì vậy, trong trường hợp này, âm nhạc có một mẫu nhịp cụ thể được biểu thị bằng [T1I2M3E4_5S6I7G8N9A0T1U2R3E4] và nó kéo dài trong [T1M213] giây.</v>
      </c>
    </row>
    <row r="207">
      <c r="A207" s="1" t="s">
        <v>400</v>
      </c>
      <c r="B207" s="1" t="s">
        <v>401</v>
      </c>
      <c r="C207" s="2" t="str">
        <f>IFERROR(__xludf.DUMMYFUNCTION("GoogleTranslate(B207, ""en"", ""vi"")"),"Thời gian chạy của bài hát là [T1M213] giây.")</f>
        <v>Thời gian chạy của bài hát là [T1M213] giây.</v>
      </c>
    </row>
    <row r="208">
      <c r="A208" s="1" t="s">
        <v>402</v>
      </c>
      <c r="B208" s="1" t="s">
        <v>403</v>
      </c>
      <c r="C208" s="2" t="str">
        <f>IFERROR(__xludf.DUMMYFUNCTION("GoogleTranslate(B208, ""en"", ""vi"")"),"[ke0y1] của bản nhạc này mang lại cho nó một chất lượng cảm xúc đặc biệt, trong khi bản thân bài hát có thời gian chạy là [T1M213] giây. Ngoài ra, nhịp điệu trong bài hát thực sự sống động, làm tăng thêm sức hấp dẫn và năng lượng tổng thể.")</f>
        <v>[ke0y1] của bản nhạc này mang lại cho nó một chất lượng cảm xúc đặc biệt, trong khi bản thân bài hát có thời gian chạy là [T1M213] giây. Ngoài ra, nhịp điệu trong bài hát thực sự sống động, làm tăng thêm sức hấp dẫn và năng lượng tổng thể.</v>
      </c>
    </row>
    <row r="209">
      <c r="A209" s="1" t="s">
        <v>404</v>
      </c>
      <c r="B209" s="1" t="s">
        <v>405</v>
      </c>
      <c r="C209" s="2" t="str">
        <f>IFERROR(__xludf.DUMMYFUNCTION("GoogleTranslate(B209, ""en"", ""vi"")"),"Với dải cao độ kéo dài [R1A2N3G4E5] [oc0ta1ve2s3] và nhịp điệu cực kỳ mãnh liệt, bản nhạc này mang đến trải nghiệm nghe đa dạng và sống động. Bài hát kéo dài [T1M213] giây và được phát với tốc độ nhanh. Điều thú vị là bản nhạc không sử dụng [I1N2S3T4R5U6M"&amp;"7E8N9T0]. Nhìn chung, bản nhạc này chắc chắn sẽ thu hút người nghe bởi âm thanh tràn đầy năng lượng và lôi cuốn.")</f>
        <v>Với dải cao độ kéo dài [R1A2N3G4E5] [oc0ta1ve2s3] và nhịp điệu cực kỳ mãnh liệt, bản nhạc này mang đến trải nghiệm nghe đa dạng và sống động. Bài hát kéo dài [T1M213] giây và được phát với tốc độ nhanh. Điều thú vị là bản nhạc không sử dụng [I1N2S3T4R5U6M7E8N9T0]. Nhìn chung, bản nhạc này chắc chắn sẽ thu hút người nghe bởi âm thanh tràn đầy năng lượng và lôi cuốn.</v>
      </c>
    </row>
    <row r="210">
      <c r="A210" s="1" t="s">
        <v>406</v>
      </c>
      <c r="B210" s="1" t="s">
        <v>407</v>
      </c>
      <c r="C210" s="2" t="str">
        <f>IFERROR(__xludf.DUMMYFUNCTION("GoogleTranslate(B210, ""en"", ""vi"")"),"Thể loại [G1E2N3R4E5] không xác định phong cách của bài hát dài một giây [T1M213] này, không có nhạc cụ nhưng lại có nhịp điệu nhẹ nhàng. [te0mp1o2] vừa phải và thú vị, trong khi [ke0y1] của âm nhạc mang lại chất lượng cảm xúc đặc biệt.")</f>
        <v>Thể loại [G1E2N3R4E5] không xác định phong cách của bài hát dài một giây [T1M213] này, không có nhạc cụ nhưng lại có nhịp điệu nhẹ nhàng. [te0mp1o2] vừa phải và thú vị, trong khi [ke0y1] của âm nhạc mang lại chất lượng cảm xúc đặc biệt.</v>
      </c>
    </row>
    <row r="211">
      <c r="A211" s="1" t="s">
        <v>408</v>
      </c>
      <c r="B211" s="1" t="s">
        <v>409</v>
      </c>
      <c r="C211" s="2" t="str">
        <f>IFERROR(__xludf.DUMMYFUNCTION("GoogleTranslate(B211, ""en"", ""vi"")"),"Độ dài của bài hát được xác định bởi số ô nhịp, ký hiệu là [N1U2M3_4B5A6R7S8]. Điều thú vị là bài hát này cố tình bỏ qua một số nhạc cụ nhất định, khiến chúng không được sắp xếp hoàn toàn.")</f>
        <v>Độ dài của bài hát được xác định bởi số ô nhịp, ký hiệu là [N1U2M3_4B5A6R7S8]. Điều thú vị là bài hát này cố tình bỏ qua một số nhạc cụ nhất định, khiến chúng không được sắp xếp hoàn toàn.</v>
      </c>
    </row>
    <row r="212">
      <c r="A212" s="1" t="s">
        <v>410</v>
      </c>
      <c r="B212" s="1" t="s">
        <v>411</v>
      </c>
      <c r="C212" s="2" t="str">
        <f>IFERROR(__xludf.DUMMYFUNCTION("GoogleTranslate(B212, ""en"", ""vi"")"),"Bản nhạc sử dụng phạm vi cao độ cụ thể là [R1A2N3G4E5] [oc0ta1ve2s3], tạo ra âm thanh gắn kết và thống nhất xuyên suốt. Nó sử dụng [[K01E12Y23]3 k4ey5], truyền tải chất lượng cộng hưởng và độc đáo. Đồng hồ nhịp [te0mp1o2] và [T1I2M3E4_5S6I7G8N9A0T1U2R3E4]"&amp;" có nhịp độ nhanh tạo cảm giác tràn đầy năng lượng cho bài hát giây [T1M213]. Tính năng trình diễn [I1N2S3T4R5U6M7E8N9T0S1] góp phần tạo nên âm thanh tổng thể. Điều thú vị là phong cách âm nhạc không phù hợp với đặc điểm điển hình của thể loại [G1E2N3R4E5"&amp;"].")</f>
        <v>Bản nhạc sử dụng phạm vi cao độ cụ thể là [R1A2N3G4E5] [oc0ta1ve2s3], tạo ra âm thanh gắn kết và thống nhất xuyên suốt. Nó sử dụng [[K01E12Y23]3 k4ey5], truyền tải chất lượng cộng hưởng và độc đáo. Đồng hồ nhịp [te0mp1o2] và [T1I2M3E4_5S6I7G8N9A0T1U2R3E4] có nhịp độ nhanh tạo cảm giác tràn đầy năng lượng cho bài hát giây [T1M213]. Tính năng trình diễn [I1N2S3T4R5U6M7E8N9T0S1] góp phần tạo nên âm thanh tổng thể. Điều thú vị là phong cách âm nhạc không phù hợp với đặc điểm điển hình của thể loại [G1E2N3R4E5].</v>
      </c>
    </row>
    <row r="213">
      <c r="A213" s="1" t="s">
        <v>412</v>
      </c>
      <c r="B213" s="1" t="s">
        <v>413</v>
      </c>
      <c r="C213" s="2" t="str">
        <f>IFERROR(__xludf.DUMMYFUNCTION("GoogleTranslate(B213, ""en"", ""vi"")"),"Với dải cao độ trải dài [R1A2N3G4E5] [oc0ta1ve2s3], bản nhạc này mang đến trải nghiệm nghe đa dạng và sống động, trong khi [[K01E12Y23]3 k4ey5] mang lại hương vị độc đáo. Ca khúc dài một giây [T1M213] này quyến rũ với nhịp điệu lôi cuốn, không có [I1N2S3T"&amp;"4R5U6M7E8N9T0S1] và tuân theo mét [T1I2M3E4_5S6I7G8N9A0T1U2R3E4]. Âm nhạc thoải mái [te0mp1o2] bổ sung tuyệt vời cho sự lan tỏa của nó [E1M2O3T4I5O6N7].")</f>
        <v>Với dải cao độ trải dài [R1A2N3G4E5] [oc0ta1ve2s3], bản nhạc này mang đến trải nghiệm nghe đa dạng và sống động, trong khi [[K01E12Y23]3 k4ey5] mang lại hương vị độc đáo. Ca khúc dài một giây [T1M213] này quyến rũ với nhịp điệu lôi cuốn, không có [I1N2S3T4R5U6M7E8N9T0S1] và tuân theo mét [T1I2M3E4_5S6I7G8N9A0T1U2R3E4]. Âm nhạc thoải mái [te0mp1o2] bổ sung tuyệt vời cho sự lan tỏa của nó [E1M2O3T4I5O6N7].</v>
      </c>
    </row>
    <row r="214">
      <c r="A214" s="1" t="s">
        <v>414</v>
      </c>
      <c r="B214" s="1" t="s">
        <v>415</v>
      </c>
      <c r="C214" s="2" t="str">
        <f>IFERROR(__xludf.DUMMYFUNCTION("GoogleTranslate(B214, ""en"", ""vi"")"),"Loại nhạc này mang đến trải nghiệm nghe độc ​​đáo và đáng nhớ với dải cao độ [R1A2N3G4E5] [oc0ta1ve2s3] và cách sử dụng [[K01E12Y23]3 k4ey5], tạo ra bảng âm thanh phong phú và sống động. Thời gian chạy của bài hát là [T1M213] giây.")</f>
        <v>Loại nhạc này mang đến trải nghiệm nghe độc ​​đáo và đáng nhớ với dải cao độ [R1A2N3G4E5] [oc0ta1ve2s3] và cách sử dụng [[K01E12Y23]3 k4ey5], tạo ra bảng âm thanh phong phú và sống động. Thời gian chạy của bài hát là [T1M213] giây.</v>
      </c>
    </row>
    <row r="215">
      <c r="A215" s="1" t="s">
        <v>416</v>
      </c>
      <c r="B215" s="1" t="s">
        <v>417</v>
      </c>
      <c r="C215" s="2" t="str">
        <f>IFERROR(__xludf.DUMMYFUNCTION("GoogleTranslate(B215, ""en"", ""vi"")"),"Loại nhạc này mang lại trải nghiệm nghe độc ​​đáo và đáng nhớ với dải cao độ [R1A2N3G4E5] [oc0ta1ve2s3]. [[K01E12Y23]3 k4ey5] thêm hương vị đặc biệt vào bố cục, trong khi độ dài của bản nhạc kéo dài [T1M213] giây. Nhịp điệu trong bài hát này sôi động, tạo"&amp;" nên bầu không khí tràn đầy năng lượng. Điều thú vị là bạn sẽ không tìm thấy bất kỳ [I1N2S3T4R5U6M7E8N9T0S1] nào trong phần này. Âm nhạc tuân theo [[T01I12M23E34_45S56I67G78N89A90T01U12R23E34]4 t5im6e 7si8gn9at0ur1e2] và được trình diễn ở tốc độ nhanh, cà"&amp;"ng làm tăng thêm sự sống động. Nhìn chung, chế phẩm truyền tải hiệu quả [E1M2O3T4I5O6N7].")</f>
        <v>Loại nhạc này mang lại trải nghiệm nghe độc ​​đáo và đáng nhớ với dải cao độ [R1A2N3G4E5] [oc0ta1ve2s3]. [[K01E12Y23]3 k4ey5] thêm hương vị đặc biệt vào bố cục, trong khi độ dài của bản nhạc kéo dài [T1M213] giây. Nhịp điệu trong bài hát này sôi động, tạo nên bầu không khí tràn đầy năng lượng. Điều thú vị là bạn sẽ không tìm thấy bất kỳ [I1N2S3T4R5U6M7E8N9T0S1] nào trong phần này. Âm nhạc tuân theo [[T01I12M23E34_45S56I67G78N89A90T01U12R23E34]4 t5im6e 7si8gn9at0ur1e2] và được trình diễn ở tốc độ nhanh, càng làm tăng thêm sự sống động. Nhìn chung, chế phẩm truyền tải hiệu quả [E1M2O3T4I5O6N7].</v>
      </c>
    </row>
    <row r="216">
      <c r="A216" s="1" t="s">
        <v>180</v>
      </c>
      <c r="B216" s="1" t="s">
        <v>418</v>
      </c>
      <c r="C216" s="2" t="str">
        <f>IFERROR(__xludf.DUMMYFUNCTION("GoogleTranslate(B216, ""en"", ""vi"")"),"Bản nhạc thể hiện phạm vi cao độ trong [R1A2N3G4E5] [oc0ta1ve2s3], trong khi [[K01E12Y23]3 k4ey5] thêm hương vị độc đáo cho bản nhạc này. Bản nhạc kéo dài trong [T1M213] giây và [te0mp1o2] của nó rất sôi động. Nó không có [I1N2S3T4R5U6M7E8N9T0S1] và có [t"&amp;"i0me1 s2ig3na4tu5re6] không thường thấy, [T1I2M3E4_5S6I7G8N9A0T1U2R3E4]. Âm nhạc này chuyển động nhanh chóng và nằm ngoài ranh giới điển hình của thể loại [G1E2N3R4E5].")</f>
        <v>Bản nhạc thể hiện phạm vi cao độ trong [R1A2N3G4E5] [oc0ta1ve2s3], trong khi [[K01E12Y23]3 k4ey5] thêm hương vị độc đáo cho bản nhạc này. Bản nhạc kéo dài trong [T1M213] giây và [te0mp1o2] của nó rất sôi động. Nó không có [I1N2S3T4R5U6M7E8N9T0S1] và có [ti0me1 s2ig3na4tu5re6] không thường thấy, [T1I2M3E4_5S6I7G8N9A0T1U2R3E4]. Âm nhạc này chuyển động nhanh chóng và nằm ngoài ranh giới điển hình của thể loại [G1E2N3R4E5].</v>
      </c>
    </row>
    <row r="217">
      <c r="A217" s="1" t="s">
        <v>419</v>
      </c>
      <c r="B217" s="1" t="s">
        <v>420</v>
      </c>
      <c r="C217" s="2" t="str">
        <f>IFERROR(__xludf.DUMMYFUNCTION("GoogleTranslate(B217, ""en"", ""vi"")"),"Thời lượng của bài hát này là [T1M213] giây và có nhịp điệu vừa phải. [I1N2S3T4R5U6M7E8N9T0S1] được sử dụng trong biểu diễn âm nhạc, nhưng âm nhạc không thể hiện bản chất của thể loại [G1E2N3R4E5]. Bản sáng tác bao gồm [[N01U12M23_34B45A56R67S78]8 b9ar0s1"&amp;"], tạo nên một bản nhạc đặc biệt và đáng nhớ.")</f>
        <v>Thời lượng của bài hát này là [T1M213] giây và có nhịp điệu vừa phải. [I1N2S3T4R5U6M7E8N9T0S1] được sử dụng trong biểu diễn âm nhạc, nhưng âm nhạc không thể hiện bản chất của thể loại [G1E2N3R4E5]. Bản sáng tác bao gồm [[N01U12M23_34B45A56R67S78]8 b9ar0s1], tạo nên một bản nhạc đặc biệt và đáng nhớ.</v>
      </c>
    </row>
    <row r="218">
      <c r="A218" s="1" t="s">
        <v>421</v>
      </c>
      <c r="B218" s="1" t="s">
        <v>422</v>
      </c>
      <c r="C218" s="2" t="str">
        <f>IFERROR(__xludf.DUMMYFUNCTION("GoogleTranslate(B218, ""en"", ""vi"")"),"Bản nhạc [G1E2N3R4E5] này mang lại trải nghiệm nghe độc ​​đáo và đáng nhớ với dải cao độ [R1A2N3G4E5] [oc0ta1ve2s3]. Đó là một bài hát dài [T1M213] giây được chơi ở tốc độ trung bình, với [te0mp1o2] thoải mái và [[T01I12M23E34_45S56I67G78N89A90T01U12R23E3"&amp;"4]4 t5im6e 7si8gn9at0ur1e2 độc đáo. Buổi biểu diễn âm nhạc kết hợp [I1N2S3T4R5U6M7E8N9T0S1]. Mặc dù khác xa với khuôn mẫu điển hình của thể loại [G1E2N3R4E5] nhưng dòng nhạc này hứa hẹn sẽ chinh phục người nghe bằng những đặc điểm riêng biệt.")</f>
        <v>Bản nhạc [G1E2N3R4E5] này mang lại trải nghiệm nghe độc ​​đáo và đáng nhớ với dải cao độ [R1A2N3G4E5] [oc0ta1ve2s3]. Đó là một bài hát dài [T1M213] giây được chơi ở tốc độ trung bình, với [te0mp1o2] thoải mái và [[T01I12M23E34_45S56I67G78N89A90T01U12R23E34]4 t5im6e 7si8gn9at0ur1e2 độc đáo. Buổi biểu diễn âm nhạc kết hợp [I1N2S3T4R5U6M7E8N9T0S1]. Mặc dù khác xa với khuôn mẫu điển hình của thể loại [G1E2N3R4E5] nhưng dòng nhạc này hứa hẹn sẽ chinh phục người nghe bằng những đặc điểm riêng biệt.</v>
      </c>
    </row>
    <row r="219">
      <c r="A219" s="1" t="s">
        <v>423</v>
      </c>
      <c r="B219" s="1" t="s">
        <v>424</v>
      </c>
      <c r="C219" s="2" t="str">
        <f>IFERROR(__xludf.DUMMYFUNCTION("GoogleTranslate(B219, ""en"", ""vi"")"),"Bài hát này không sử dụng [I1N2S3T4R5U6M7E8N9T0] làm giai điệu. Tuy nhiên, âm nhạc mang lại trải nghiệm nghe đa dạng và sống động với dải cao độ trải dài [R1A2N3G4E5] [oc0ta1ve2s3]. Bài hát có thời lượng [T1M213] giây và tuân theo [ti0me1 s2ig3na4tu5re6 o"&amp;"7f 8[T91I02M13E24_35S46I57G68N79A80T91U02R13E24]3].")</f>
        <v>Bài hát này không sử dụng [I1N2S3T4R5U6M7E8N9T0] làm giai điệu. Tuy nhiên, âm nhạc mang lại trải nghiệm nghe đa dạng và sống động với dải cao độ trải dài [R1A2N3G4E5] [oc0ta1ve2s3]. Bài hát có thời lượng [T1M213] giây và tuân theo [ti0me1 s2ig3na4tu5re6 o7f 8[T91I02M13E24_35S46I57G68N79A80T91U02R13E24]3].</v>
      </c>
    </row>
    <row r="220">
      <c r="A220" s="1" t="s">
        <v>425</v>
      </c>
      <c r="B220" s="1" t="s">
        <v>426</v>
      </c>
      <c r="C220" s="2" t="str">
        <f>IFERROR(__xludf.DUMMYFUNCTION("GoogleTranslate(B220, ""en"", ""vi"")"),"Bài hát này khá độc đáo vì nó khác với [ti0me1 s2ig3na4tu5re6] thông thường. Mặc dù vậy, nó có tốc độ [te0mp1o2] nhanh mang lại cảm giác tràn đầy năng lượng và sống động. Điều thú vị là bài hát này không có bất kỳ nhạc cụ nào, điều này càng làm tăng thêm "&amp;"sự khác biệt và nhấn mạnh tầm quan trọng của giọng hát trong việc truyền tải thông điệp của bài hát. Nhìn chung, [ti0me1 s2ig3na4tu5re6] độc đáo, nhịp độ nhanh và thiếu nhạc cụ khiến bài hát này trở thành một bản nhạc nổi bật và chắc chắn sẽ thu hút sự ch"&amp;"ú ý của người nghe.")</f>
        <v>Bài hát này khá độc đáo vì nó khác với [ti0me1 s2ig3na4tu5re6] thông thường. Mặc dù vậy, nó có tốc độ [te0mp1o2] nhanh mang lại cảm giác tràn đầy năng lượng và sống động. Điều thú vị là bài hát này không có bất kỳ nhạc cụ nào, điều này càng làm tăng thêm sự khác biệt và nhấn mạnh tầm quan trọng của giọng hát trong việc truyền tải thông điệp của bài hát. Nhìn chung, [ti0me1 s2ig3na4tu5re6] độc đáo, nhịp độ nhanh và thiếu nhạc cụ khiến bài hát này trở thành một bản nhạc nổi bật và chắc chắn sẽ thu hút sự chú ý của người nghe.</v>
      </c>
    </row>
    <row r="221">
      <c r="A221" s="1" t="s">
        <v>427</v>
      </c>
      <c r="B221" s="1" t="s">
        <v>428</v>
      </c>
      <c r="C221" s="2" t="str">
        <f>IFERROR(__xludf.DUMMYFUNCTION("GoogleTranslate(B221, ""en"", ""vi"")"),"Dải cao độ của [R1A2N3G4E5] [oc0ta1ve2s3] tạo thêm nét đặc biệt cho âm nhạc, nhấn mạnh chiều sâu cảm xúc của nó, trong khi [te0mp1o2] cao mà nó được chơi, kéo dài khoảng [[N01U12M23_34B45A56R67S78]8 b9ar0s1] và tất cả nhịp điệu sống động góp phần tạo nên "&amp;"năng lượng và sức sống tổng thể cho bài hát.")</f>
        <v>Dải cao độ của [R1A2N3G4E5] [oc0ta1ve2s3] tạo thêm nét đặc biệt cho âm nhạc, nhấn mạnh chiều sâu cảm xúc của nó, trong khi [te0mp1o2] cao mà nó được chơi, kéo dài khoảng [[N01U12M23_34B45A56R67S78]8 b9ar0s1] và tất cả nhịp điệu sống động góp phần tạo nên năng lượng và sức sống tổng thể cho bài hát.</v>
      </c>
    </row>
    <row r="222">
      <c r="A222" s="1" t="s">
        <v>429</v>
      </c>
      <c r="B222" s="1" t="s">
        <v>430</v>
      </c>
      <c r="C222" s="2" t="str">
        <f>IFERROR(__xludf.DUMMYFUNCTION("GoogleTranslate(B222, ""en"", ""vi"")"),"Đoạn nhạc mà tôi đang đề cập đến là một ví dụ hoàn hảo về âm thanh [G1E2N3R4E5]. Nó hiển thị phạm vi cao độ trong [R1A2N3G4E5] [oc0ta1ve2s3] và có thời gian chạy là [T1M213] giây. Sự lựa chọn [[K01E12Y23]3 k4ey5] là nguyên nhân mang lại trải nghiệm quyến "&amp;"rũ và đáng nhớ mà âm nhạc này mang lại. Bất chấp tốc độ nhanh của bài hát, nó vẫn kéo dài khoảng [[N01U12M23_34B45A56R67S78]8 b9ar0s1], mang đến một hành trình âm nhạc hoàn chỉnh trong một khoảng thời gian ngắn.")</f>
        <v>Đoạn nhạc mà tôi đang đề cập đến là một ví dụ hoàn hảo về âm thanh [G1E2N3R4E5]. Nó hiển thị phạm vi cao độ trong [R1A2N3G4E5] [oc0ta1ve2s3] và có thời gian chạy là [T1M213] giây. Sự lựa chọn [[K01E12Y23]3 k4ey5] là nguyên nhân mang lại trải nghiệm quyến rũ và đáng nhớ mà âm nhạc này mang lại. Bất chấp tốc độ nhanh của bài hát, nó vẫn kéo dài khoảng [[N01U12M23_34B45A56R67S78]8 b9ar0s1], mang đến một hành trình âm nhạc hoàn chỉnh trong một khoảng thời gian ngắn.</v>
      </c>
    </row>
    <row r="223">
      <c r="A223" s="1" t="s">
        <v>431</v>
      </c>
      <c r="B223" s="1" t="s">
        <v>432</v>
      </c>
      <c r="C223" s="2" t="str">
        <f>IFERROR(__xludf.DUMMYFUNCTION("GoogleTranslate(B223, ""en"", ""vi"")"),"Dải cao độ của [R1A2N3G4E5] [oc0ta1ve2s3] tạo thêm nét đặc biệt cho âm nhạc, nhấn mạnh chiều sâu cảm xúc của nó. Bản nhạc này có độ dài [T1M213] giây và có [te0mp1o2] thoải mái, tỏa ra [E1M2O3T4I5O6N7]. Âm nhạc được đặt trong nhịp [T1I2M3E4_5S6I7G8N9A0T1U"&amp;"2R3E4] và được chia thành [[N01U12M23_34B45A56R67S78]8 b9ar0s1], tất cả đều góp phần tạo nên tác động thẩm mỹ và cảm xúc tổng thể cho bài hát.")</f>
        <v>Dải cao độ của [R1A2N3G4E5] [oc0ta1ve2s3] tạo thêm nét đặc biệt cho âm nhạc, nhấn mạnh chiều sâu cảm xúc của nó. Bản nhạc này có độ dài [T1M213] giây và có [te0mp1o2] thoải mái, tỏa ra [E1M2O3T4I5O6N7]. Âm nhạc được đặt trong nhịp [T1I2M3E4_5S6I7G8N9A0T1U2R3E4] và được chia thành [[N01U12M23_34B45A56R67S78]8 b9ar0s1], tất cả đều góp phần tạo nên tác động thẩm mỹ và cảm xúc tổng thể cho bài hát.</v>
      </c>
    </row>
    <row r="224">
      <c r="A224" s="1" t="s">
        <v>433</v>
      </c>
      <c r="B224" s="1" t="s">
        <v>434</v>
      </c>
      <c r="C224" s="2" t="str">
        <f>IFERROR(__xludf.DUMMYFUNCTION("GoogleTranslate(B224, ""en"", ""vi"")"),"Việc sử dụng [[K01E12Y23]3 k4ey5] trong âm nhạc tạo ra một bầu không khí khác biệt với [te0mp1o2] nhanh, đồng thời được xác định bởi [E1M2O3T4I5O6N7]. Hơn nữa, thước đo của âm nhạc là [T1I2M3E4_5S6I7G8N9A0T1U2R3E4].")</f>
        <v>Việc sử dụng [[K01E12Y23]3 k4ey5] trong âm nhạc tạo ra một bầu không khí khác biệt với [te0mp1o2] nhanh, đồng thời được xác định bởi [E1M2O3T4I5O6N7]. Hơn nữa, thước đo của âm nhạc là [T1I2M3E4_5S6I7G8N9A0T1U2R3E4].</v>
      </c>
    </row>
    <row r="225">
      <c r="A225" s="1" t="s">
        <v>435</v>
      </c>
      <c r="B225" s="1" t="s">
        <v>436</v>
      </c>
      <c r="C225" s="2" t="str">
        <f>IFERROR(__xludf.DUMMYFUNCTION("GoogleTranslate(B225, ""en"", ""vi"")"),"Loại nhạc này mang đến trải nghiệm nghe đa dạng và sống động với dải cao độ trải dài [R1A2N3G4E5] [oc0ta1ve2s3]. [ti0me1 s2ig3na4tu5re6] của bản nhạc là [T1I2M3E4_5S6I7G8N9A0T1U2R3E4].")</f>
        <v>Loại nhạc này mang đến trải nghiệm nghe đa dạng và sống động với dải cao độ trải dài [R1A2N3G4E5] [oc0ta1ve2s3]. [ti0me1 s2ig3na4tu5re6] của bản nhạc là [T1I2M3E4_5S6I7G8N9A0T1U2R3E4].</v>
      </c>
    </row>
    <row r="226">
      <c r="A226" s="1" t="s">
        <v>437</v>
      </c>
      <c r="B226" s="1" t="s">
        <v>438</v>
      </c>
      <c r="C226" s="2" t="str">
        <f>IFERROR(__xludf.DUMMYFUNCTION("GoogleTranslate(B226, ""en"", ""vi"")"),"Âm nhạc được đề cập có phạm vi cao độ giới hạn là [R1A2N3G4E5] [oc0ta1ve2s3], cho phép nhấn mạnh hơn vào sắc thái giai điệu và phân nhịp. Ngoài ra, việc sử dụng [[K01E12Y23]3 k4ey5] sẽ tạo thêm hương vị độc đáo cho tác phẩm. Nhịp điệu của bài hát vừa phải"&amp;", thoải mái nhưng cũng có [[T01I12M23E34_45S56I67G78N89A90T01U12R23E34]4 t5im6e 7si8gn9at0ur1e2]. Nhịp độ nhẹ nhàng của bài hát bổ sung cho tính chất [E1M2O3T4I5O6N7] của nó, được nâng cao hơn nữa bởi sự phức tạp tinh tế của âm nhạc. Nhìn chung, tác phẩm "&amp;"này thể hiện một cách tiếp cận có chủ ý và chu đáo trong việc tạo ra âm nhạc, nhấn mạnh vào sự biểu đạt cảm xúc và chi tiết âm nhạc.")</f>
        <v>Âm nhạc được đề cập có phạm vi cao độ giới hạn là [R1A2N3G4E5] [oc0ta1ve2s3], cho phép nhấn mạnh hơn vào sắc thái giai điệu và phân nhịp. Ngoài ra, việc sử dụng [[K01E12Y23]3 k4ey5] sẽ tạo thêm hương vị độc đáo cho tác phẩm. Nhịp điệu của bài hát vừa phải, thoải mái nhưng cũng có [[T01I12M23E34_45S56I67G78N89A90T01U12R23E34]4 t5im6e 7si8gn9at0ur1e2]. Nhịp độ nhẹ nhàng của bài hát bổ sung cho tính chất [E1M2O3T4I5O6N7] của nó, được nâng cao hơn nữa bởi sự phức tạp tinh tế của âm nhạc. Nhìn chung, tác phẩm này thể hiện một cách tiếp cận có chủ ý và chu đáo trong việc tạo ra âm nhạc, nhấn mạnh vào sự biểu đạt cảm xúc và chi tiết âm nhạc.</v>
      </c>
    </row>
    <row r="227">
      <c r="A227" s="1" t="s">
        <v>110</v>
      </c>
      <c r="B227" s="1" t="s">
        <v>439</v>
      </c>
      <c r="C227" s="2" t="str">
        <f>IFERROR(__xludf.DUMMYFUNCTION("GoogleTranslate(B227, ""en"", ""vi"")"),"
Đoạn nhạc thể hiện phạm vi cao độ trong [R1A2N3G4E5] [oc0ta1ve2s3]. Điều này có nghĩa là bản nhạc bao gồm một loạt các nốt trải dài [R1A2N3G4E5] [oc0ta1ve2s3], từ cao độ thấp nhất đến cao độ cao nhất. Việc sử dụng nhiều nốt nhạc như vậy có thể tạo ra cả"&amp;"m giác năng động và mãnh liệt trong âm nhạc, khi người nghe được đưa vào cuộc hành trình qua các âm sắc và giai điệu khác nhau tạo nên tác phẩm. Ngoài ra, việc sử dụng dải cao độ rộng có thể thể hiện khả năng kỹ thuật và kỹ thuật điêu luyện của các nhạc s"&amp;"ĩ biểu diễn bản nhạc, khi họ vượt qua các thách thức khác nhau do dải nốt đưa ra. Nhìn chung, phạm vi cao độ rộng có thể là một công cụ hiệu quả để tạo ra các tác phẩm âm nhạc mạnh mẽ và hấp dẫn.")</f>
        <v>
Đoạn nhạc thể hiện phạm vi cao độ trong [R1A2N3G4E5] [oc0ta1ve2s3]. Điều này có nghĩa là bản nhạc bao gồm một loạt các nốt trải dài [R1A2N3G4E5] [oc0ta1ve2s3], từ cao độ thấp nhất đến cao độ cao nhất. Việc sử dụng nhiều nốt nhạc như vậy có thể tạo ra cảm giác năng động và mãnh liệt trong âm nhạc, khi người nghe được đưa vào cuộc hành trình qua các âm sắc và giai điệu khác nhau tạo nên tác phẩm. Ngoài ra, việc sử dụng dải cao độ rộng có thể thể hiện khả năng kỹ thuật và kỹ thuật điêu luyện của các nhạc sĩ biểu diễn bản nhạc, khi họ vượt qua các thách thức khác nhau do dải nốt đưa ra. Nhìn chung, phạm vi cao độ rộng có thể là một công cụ hiệu quả để tạo ra các tác phẩm âm nhạc mạnh mẽ và hấp dẫn.</v>
      </c>
    </row>
    <row r="228">
      <c r="A228" s="1" t="s">
        <v>440</v>
      </c>
      <c r="B228" s="1" t="s">
        <v>441</v>
      </c>
      <c r="C228" s="2" t="str">
        <f>IFERROR(__xludf.DUMMYFUNCTION("GoogleTranslate(B228, ""en"", ""vi"")"),"Thể loại [G1E2N3R4E5] được [[K01E12Y23]3 k4ey5] mang đến một hương vị độc đáo, tạo nên một bài hát chắc chắn sẽ khiến mọi người đứng dậy và nhảy múa. Với nhịp điệu nhanh, bản nhạc tiến triển qua [[N01U12M23_34B45A56R67S78]8 b9ar0s1], đồng thời duy trì nhị"&amp;"p điệu rất thanh thản. Độ dài của nó là [T1M213] giây và thước đo của âm nhạc là [T1I2M3E4_5S6I7G8N9A0T1U2R3E4], thể hiện phong cách khác với đặc điểm điển hình của thể loại [G1E2N3R4E5].")</f>
        <v>Thể loại [G1E2N3R4E5] được [[K01E12Y23]3 k4ey5] mang đến một hương vị độc đáo, tạo nên một bài hát chắc chắn sẽ khiến mọi người đứng dậy và nhảy múa. Với nhịp điệu nhanh, bản nhạc tiến triển qua [[N01U12M23_34B45A56R67S78]8 b9ar0s1], đồng thời duy trì nhịp điệu rất thanh thản. Độ dài của nó là [T1M213] giây và thước đo của âm nhạc là [T1I2M3E4_5S6I7G8N9A0T1U2R3E4], thể hiện phong cách khác với đặc điểm điển hình của thể loại [G1E2N3R4E5].</v>
      </c>
    </row>
    <row r="229">
      <c r="A229" s="1" t="s">
        <v>442</v>
      </c>
      <c r="B229" s="1" t="s">
        <v>443</v>
      </c>
      <c r="C229" s="2" t="str">
        <f>IFERROR(__xludf.DUMMYFUNCTION("GoogleTranslate(B229, ""en"", ""vi"")"),"Loại nhạc này mang lại trải nghiệm nghe đa dạng và sống động với dải cao độ trải dài [R1A2N3G4E5] [oc0ta1ve2s3] và bảng màu âm thanh phong phú được tạo ra bằng cách sử dụng [[K01E12Y23]3 k4ey5]. Đoạn [te0mp1o2] trong bài hát này rất nhanh và phát trong [T"&amp;"1M213] giây. Sự sắp xếp của bài hát này bỏ qua việc sử dụng [I1N2S3T4R5U6M7E8N9T0S1], khiến nó không còn là đặc trưng của âm thanh [G1E2N3R4E5] cổ điển. Tổng cộng, bản nhạc có [[N01U12M23_34B45A56R67S78]8 b9ar0s1], thể hiện sự sáng tác độc đáo và độc đáo "&amp;"của nó.")</f>
        <v>Loại nhạc này mang lại trải nghiệm nghe đa dạng và sống động với dải cao độ trải dài [R1A2N3G4E5] [oc0ta1ve2s3] và bảng màu âm thanh phong phú được tạo ra bằng cách sử dụng [[K01E12Y23]3 k4ey5]. Đoạn [te0mp1o2] trong bài hát này rất nhanh và phát trong [T1M213] giây. Sự sắp xếp của bài hát này bỏ qua việc sử dụng [I1N2S3T4R5U6M7E8N9T0S1], khiến nó không còn là đặc trưng của âm thanh [G1E2N3R4E5] cổ điển. Tổng cộng, bản nhạc có [[N01U12M23_34B45A56R67S78]8 b9ar0s1], thể hiện sự sáng tác độc đáo và độc đáo của nó.</v>
      </c>
    </row>
    <row r="230">
      <c r="A230" s="1" t="s">
        <v>444</v>
      </c>
      <c r="B230" s="1" t="s">
        <v>445</v>
      </c>
      <c r="C230" s="2" t="str">
        <f>IFERROR(__xludf.DUMMYFUNCTION("GoogleTranslate(B230, ""en"", ""vi"")"),"Dải cao độ của [R1A2N3G4E5] [oc0ta1ve2s3] tạo thêm nét đặc biệt cho âm nhạc, nhấn mạnh chiều sâu cảm xúc của nó, trong khi việc sử dụng [[K01E12Y23]3 k4ey5] tạo ra một bảng âm thanh phong phú và sống động. Nhịp điệu trong bài hát này rất êm dịu và phần tr"&amp;"ình diễn âm nhạc sử dụng [I1N2S3T4R5U6M7E8N9T0S1], tạo nên một sáng tác quyến rũ. Dù nhịp độ nhanh nhưng bài hát vẫn giữ được chất lượng hấp dẫn xuyên suốt.")</f>
        <v>Dải cao độ của [R1A2N3G4E5] [oc0ta1ve2s3] tạo thêm nét đặc biệt cho âm nhạc, nhấn mạnh chiều sâu cảm xúc của nó, trong khi việc sử dụng [[K01E12Y23]3 k4ey5] tạo ra một bảng âm thanh phong phú và sống động. Nhịp điệu trong bài hát này rất êm dịu và phần trình diễn âm nhạc sử dụng [I1N2S3T4R5U6M7E8N9T0S1], tạo nên một sáng tác quyến rũ. Dù nhịp độ nhanh nhưng bài hát vẫn giữ được chất lượng hấp dẫn xuyên suốt.</v>
      </c>
    </row>
    <row r="231">
      <c r="A231" s="1" t="s">
        <v>446</v>
      </c>
      <c r="B231" s="1" t="s">
        <v>447</v>
      </c>
      <c r="C231" s="2" t="str">
        <f>IFERROR(__xludf.DUMMYFUNCTION("GoogleTranslate(B231, ""en"", ""vi"")"),"Trong bản nhạc này, dải cao độ cụ thể [R1A2N3G4E5] [oc0ta1ve2s3] được sử dụng để tạo ra âm thanh gắn kết và thống nhất xuyên suốt bài hát. [[K01E12Y23]3 k4ey5] được sử dụng trong sáng tác này sẽ bổ sung chất lượng cảm xúc đặc biệt cho âm nhạc. Với độ dài "&amp;"[T1M213] giây, bài hát có nhịp điệu rất thư giãn và tĩnh lặng. [I1N2S3T4R5U6M7E8N9T0S1] được sử dụng trong tác phẩm đóng vai trò thiết yếu trong việc định hình âm thanh tổng thể. Bài hát [ti0me1 s2ig3na4tu5re6], [T1I2M3E4_5S6I7G8N9A0T1U2R3E4] của bài hát "&amp;"không mang tính quy ước và được trình diễn chậm rãi. Bài hát này thuộc thể loại [G1E2N3R4E5].")</f>
        <v>Trong bản nhạc này, dải cao độ cụ thể [R1A2N3G4E5] [oc0ta1ve2s3] được sử dụng để tạo ra âm thanh gắn kết và thống nhất xuyên suốt bài hát. [[K01E12Y23]3 k4ey5] được sử dụng trong sáng tác này sẽ bổ sung chất lượng cảm xúc đặc biệt cho âm nhạc. Với độ dài [T1M213] giây, bài hát có nhịp điệu rất thư giãn và tĩnh lặng. [I1N2S3T4R5U6M7E8N9T0S1] được sử dụng trong tác phẩm đóng vai trò thiết yếu trong việc định hình âm thanh tổng thể. Bài hát [ti0me1 s2ig3na4tu5re6], [T1I2M3E4_5S6I7G8N9A0T1U2R3E4] của bài hát không mang tính quy ước và được trình diễn chậm rãi. Bài hát này thuộc thể loại [G1E2N3R4E5].</v>
      </c>
    </row>
    <row r="232">
      <c r="A232" s="1" t="s">
        <v>387</v>
      </c>
      <c r="B232" s="1" t="s">
        <v>448</v>
      </c>
      <c r="C232" s="2" t="str">
        <f>IFERROR(__xludf.DUMMYFUNCTION("GoogleTranslate(B232, ""en"", ""vi"")"),"Âm nhạc của bài hát này có nhịp [T1I2M3E4_5S6I7G8N9A0T1U2R3E4] và điều đáng chú ý là không có [I1N2S3T4R5U6M7E8N9T0S1] được đưa vào trong phần phối khí. Sự vắng mặt của [I1N2S3T4R5U6M7E8N9T0S1] tạo ra âm thanh độc đáo và làm nổi bật các yếu tố âm nhạc khá"&amp;"c trong tác phẩm, cho phép người nghe tập trung vào khía cạnh nhịp nhàng và du dương của bản nhạc.")</f>
        <v>Âm nhạc của bài hát này có nhịp [T1I2M3E4_5S6I7G8N9A0T1U2R3E4] và điều đáng chú ý là không có [I1N2S3T4R5U6M7E8N9T0S1] được đưa vào trong phần phối khí. Sự vắng mặt của [I1N2S3T4R5U6M7E8N9T0S1] tạo ra âm thanh độc đáo và làm nổi bật các yếu tố âm nhạc khác trong tác phẩm, cho phép người nghe tập trung vào khía cạnh nhịp nhàng và du dương của bản nhạc.</v>
      </c>
    </row>
    <row r="233">
      <c r="A233" s="1" t="s">
        <v>217</v>
      </c>
      <c r="B233" s="1" t="s">
        <v>449</v>
      </c>
      <c r="C233" s="2" t="str">
        <f>IFERROR(__xludf.DUMMYFUNCTION("GoogleTranslate(B233, ""en"", ""vi"")"),"
Bản nhạc này được sáng tác trong [[K01E12Y23]3 k4ey5].")</f>
        <v>
Bản nhạc này được sáng tác trong [[K01E12Y23]3 k4ey5].</v>
      </c>
    </row>
    <row r="234">
      <c r="A234" s="1" t="s">
        <v>450</v>
      </c>
      <c r="B234" s="1" t="s">
        <v>451</v>
      </c>
      <c r="C234" s="2" t="str">
        <f>IFERROR(__xludf.DUMMYFUNCTION("GoogleTranslate(B234, ""en"", ""vi"")"),"Bài hát này là một ví dụ điển hình cho phong cách [G1E2N3R4E5], mang đến trải nghiệm nghe đa dạng và sống động với dải cao độ trải dài [R1A2N3G4E5] [oc0ta1ve2s3]. Đường đua chạy [T1M213] giây và có đồng hồ đo [T1I2M3E4_5S6I7G8N9A0T1U2R3E4]. Đáng chú ý, [I"&amp;"1N2S3T4R5U6M7E8N9T0S1] không xuất hiện trong bản nhạc, càng làm tăng thêm phong cách và âm thanh độc đáo của nó.")</f>
        <v>Bài hát này là một ví dụ điển hình cho phong cách [G1E2N3R4E5], mang đến trải nghiệm nghe đa dạng và sống động với dải cao độ trải dài [R1A2N3G4E5] [oc0ta1ve2s3]. Đường đua chạy [T1M213] giây và có đồng hồ đo [T1I2M3E4_5S6I7G8N9A0T1U2R3E4]. Đáng chú ý, [I1N2S3T4R5U6M7E8N9T0S1] không xuất hiện trong bản nhạc, càng làm tăng thêm phong cách và âm thanh độc đáo của nó.</v>
      </c>
    </row>
    <row r="235">
      <c r="A235" s="1" t="s">
        <v>452</v>
      </c>
      <c r="B235" s="1" t="s">
        <v>453</v>
      </c>
      <c r="C235" s="2" t="str">
        <f>IFERROR(__xludf.DUMMYFUNCTION("GoogleTranslate(B235, ""en"", ""vi"")"),"Thật hoàn hảo để thư giãn sau một ngày dài làm việc. Những giai điệu êm dịu và nhịp điệu nhẹ nhàng tạo nên bầu không khí yên bình giúp giảm bớt căng thẳng và thúc đẩy thư giãn. Cho dù bạn đang nghe một mình hay với bạn bè, âm nhạc này có thể mang lại sự n"&amp;"ghỉ ngơi cần thiết khỏi sự hỗn loạn của cuộc sống hàng ngày. Vì vậy, hãy ngồi xuống, nhắm mắt lại và để những âm thanh êm dịu đưa bạn đến một nơi bình yên và tĩnh lặng.")</f>
        <v>Thật hoàn hảo để thư giãn sau một ngày dài làm việc. Những giai điệu êm dịu và nhịp điệu nhẹ nhàng tạo nên bầu không khí yên bình giúp giảm bớt căng thẳng và thúc đẩy thư giãn. Cho dù bạn đang nghe một mình hay với bạn bè, âm nhạc này có thể mang lại sự nghỉ ngơi cần thiết khỏi sự hỗn loạn của cuộc sống hàng ngày. Vì vậy, hãy ngồi xuống, nhắm mắt lại và để những âm thanh êm dịu đưa bạn đến một nơi bình yên và tĩnh lặng.</v>
      </c>
    </row>
    <row r="236">
      <c r="A236" s="1" t="s">
        <v>454</v>
      </c>
      <c r="B236" s="1" t="s">
        <v>455</v>
      </c>
      <c r="C236" s="2" t="str">
        <f>IFERROR(__xludf.DUMMYFUNCTION("GoogleTranslate(B236, ""en"", ""vi"")"),"Bản nhạc kéo dài trong [T1M213] giây và chứa đầy [E1M2O3T4I5O6N7]. Nhịp điệu trong bài hát này vô cùng sôi động nhưng lại có [te0mp1o2] vừa phải và thiếu [I1N2S3T4R5U6M7E8N9T0S1]. Tuy nhiên, điều làm nên sự khác biệt của bản nhạc này là hương vị độc đáo đ"&amp;"ược thêm vào bởi [K1E2Y3], tạo ra âm thanh đặc biệt và đáng nhớ, tạo nên giai điệu cho toàn bộ bản nhạc. Nhìn chung, bài hát này mang đến trải nghiệm âm nhạc có một không hai, thể hiện sức mạnh của sự sáng tạo và đổi mới trong sản xuất âm nhạc.")</f>
        <v>Bản nhạc kéo dài trong [T1M213] giây và chứa đầy [E1M2O3T4I5O6N7]. Nhịp điệu trong bài hát này vô cùng sôi động nhưng lại có [te0mp1o2] vừa phải và thiếu [I1N2S3T4R5U6M7E8N9T0S1]. Tuy nhiên, điều làm nên sự khác biệt của bản nhạc này là hương vị độc đáo được thêm vào bởi [K1E2Y3], tạo ra âm thanh đặc biệt và đáng nhớ, tạo nên giai điệu cho toàn bộ bản nhạc. Nhìn chung, bài hát này mang đến trải nghiệm âm nhạc có một không hai, thể hiện sức mạnh của sự sáng tạo và đổi mới trong sản xuất âm nhạc.</v>
      </c>
    </row>
    <row r="237">
      <c r="A237" s="1" t="s">
        <v>456</v>
      </c>
      <c r="B237" s="1" t="s">
        <v>457</v>
      </c>
      <c r="C237" s="2" t="str">
        <f>IFERROR(__xludf.DUMMYFUNCTION("GoogleTranslate(B237, ""en"", ""vi"")"),"Âm nhạc được đề cập có phạm vi cao độ giới hạn là [R1A2N3G4E5] [oc0ta1ve2s3], do đó cho phép nhấn mạnh hơn vào các sắc thái của giai điệu và nhịp điệu. Bản thân bài hát tiến triển qua [[N01U12M23_34B45A56R67S78]8 b9ar0s1] và có thời lượng [T1M213] giây. N"&amp;"goài ra, âm nhạc dựa trên [[T01I12M23E34_45S56I67G78N89A90T01U12R23E34]4 t5im6e 7si8gn9at0ur1e2], tạo nên cấu trúc nhịp điệu riêng biệt. Nhìn chung, những yếu tố này kết hợp với nhau để tạo ra trải nghiệm âm nhạc độc đáo, vừa chính xác về mặt kỹ thuật vừa"&amp;" mang tính thẩm mỹ cho người nghe.")</f>
        <v>Âm nhạc được đề cập có phạm vi cao độ giới hạn là [R1A2N3G4E5] [oc0ta1ve2s3], do đó cho phép nhấn mạnh hơn vào các sắc thái của giai điệu và nhịp điệu. Bản thân bài hát tiến triển qua [[N01U12M23_34B45A56R67S78]8 b9ar0s1] và có thời lượng [T1M213] giây. Ngoài ra, âm nhạc dựa trên [[T01I12M23E34_45S56I67G78N89A90T01U12R23E34]4 t5im6e 7si8gn9at0ur1e2], tạo nên cấu trúc nhịp điệu riêng biệt. Nhìn chung, những yếu tố này kết hợp với nhau để tạo ra trải nghiệm âm nhạc độc đáo, vừa chính xác về mặt kỹ thuật vừa mang tính thẩm mỹ cho người nghe.</v>
      </c>
    </row>
    <row r="238">
      <c r="A238" s="1" t="s">
        <v>458</v>
      </c>
      <c r="B238" s="1" t="s">
        <v>459</v>
      </c>
      <c r="C238" s="2" t="str">
        <f>IFERROR(__xludf.DUMMYFUNCTION("GoogleTranslate(B238, ""en"", ""vi"")"),"Bài hát chuyển động nhanh và có thời lượng [T1M213] giây.")</f>
        <v>Bài hát chuyển động nhanh và có thời lượng [T1M213] giây.</v>
      </c>
    </row>
    <row r="239">
      <c r="A239" s="1" t="s">
        <v>460</v>
      </c>
      <c r="B239" s="1" t="s">
        <v>461</v>
      </c>
      <c r="C239" s="2" t="str">
        <f>IFERROR(__xludf.DUMMYFUNCTION("GoogleTranslate(B239, ""en"", ""vi"")"),"Phạm vi cao độ nhỏ gọn của [R1A2N3G4E5] [oc0ta1ve2s3] tạo ra màn trình diễn âm nhạc tập trung và có tác động mạnh mẽ, được nâng cao hơn nữa bằng cách bổ sung [[K01E12Y23]3 k4ey5], bổ sung thêm hương vị độc đáo cho âm nhạc. Mặc dù có nhịp điệu vừa phải như"&amp;"ng cách sắp xếp của bài hát này đã cố tình bỏ qua việc sử dụng [I1N2S3T4R5U6M7E8N9T0S1], tạo ra âm thanh khác biệt và có lẽ là tối giản, làm nổi bật tầm quan trọng của giai điệu và nhịp điệu. Nhìn chung, bài hát này cho thấy những lựa chọn có chủ ý trong "&amp;"phạm vi cao độ, [ke0y1] và nhạc cụ có thể tác động lớn đến đặc điểm và phong cách của một tác phẩm âm nhạc như thế nào.")</f>
        <v>Phạm vi cao độ nhỏ gọn của [R1A2N3G4E5] [oc0ta1ve2s3] tạo ra màn trình diễn âm nhạc tập trung và có tác động mạnh mẽ, được nâng cao hơn nữa bằng cách bổ sung [[K01E12Y23]3 k4ey5], bổ sung thêm hương vị độc đáo cho âm nhạc. Mặc dù có nhịp điệu vừa phải nhưng cách sắp xếp của bài hát này đã cố tình bỏ qua việc sử dụng [I1N2S3T4R5U6M7E8N9T0S1], tạo ra âm thanh khác biệt và có lẽ là tối giản, làm nổi bật tầm quan trọng của giai điệu và nhịp điệu. Nhìn chung, bài hát này cho thấy những lựa chọn có chủ ý trong phạm vi cao độ, [ke0y1] và nhạc cụ có thể tác động lớn đến đặc điểm và phong cách của một tác phẩm âm nhạc như thế nào.</v>
      </c>
    </row>
    <row r="240">
      <c r="A240" s="1" t="s">
        <v>462</v>
      </c>
      <c r="B240" s="1" t="s">
        <v>463</v>
      </c>
      <c r="C240" s="2" t="str">
        <f>IFERROR(__xludf.DUMMYFUNCTION("GoogleTranslate(B240, ""en"", ""vi"")"),"Âm nhạc đang được phát ở tốc độ vừa phải và có [ti0me1 s2ig3na4tu5re6] xác định đồng hồ đo của nó.")</f>
        <v>Âm nhạc đang được phát ở tốc độ vừa phải và có [ti0me1 s2ig3na4tu5re6] xác định đồng hồ đo của nó.</v>
      </c>
    </row>
    <row r="241">
      <c r="A241" s="1" t="s">
        <v>464</v>
      </c>
      <c r="B241" s="1" t="s">
        <v>465</v>
      </c>
      <c r="C241" s="2" t="str">
        <f>IFERROR(__xludf.DUMMYFUNCTION("GoogleTranslate(B241, ""en"", ""vi"")"),"Nhạc cụ chính được sử dụng để tạo giai điệu trong bài hát này là [I1N2S3T4R5U6M7E8N9T0]. Bài hát có cấu trúc [[N01U12M23_34B45A56R67S78]8 b9ar0s1] và chạy trong [T1M213] giây. Một [ti0me1 s2ig3na4tu5re6] khác thường được sử dụng trong bài hát này, điều nà"&amp;"y làm tăng thêm đặc điểm và âm thanh độc đáo của nó. Bất chấp [ti0me1 s2ig3na4tu5re6] độc đáo, giai điệu do nhạc cụ tạo ra vẫn là tâm điểm của bản nhạc, thể hiện tầm quan trọng của nó trong việc định hình bố cục âm nhạc tổng thể.")</f>
        <v>Nhạc cụ chính được sử dụng để tạo giai điệu trong bài hát này là [I1N2S3T4R5U6M7E8N9T0]. Bài hát có cấu trúc [[N01U12M23_34B45A56R67S78]8 b9ar0s1] và chạy trong [T1M213] giây. Một [ti0me1 s2ig3na4tu5re6] khác thường được sử dụng trong bài hát này, điều này làm tăng thêm đặc điểm và âm thanh độc đáo của nó. Bất chấp [ti0me1 s2ig3na4tu5re6] độc đáo, giai điệu do nhạc cụ tạo ra vẫn là tâm điểm của bản nhạc, thể hiện tầm quan trọng của nó trong việc định hình bố cục âm nhạc tổng thể.</v>
      </c>
    </row>
    <row r="242">
      <c r="A242" s="1" t="s">
        <v>69</v>
      </c>
      <c r="B242" s="1" t="s">
        <v>466</v>
      </c>
      <c r="C242" s="2" t="str">
        <f>IFERROR(__xludf.DUMMYFUNCTION("GoogleTranslate(B242, ""en"", ""vi"")"),"Phần trình diễn âm nhạc của bài hát này vừa tập trung vừa có tác động mạnh nhờ dải cao độ nhỏ gọn trải dài [R1A2N3G4E5] [oc0ta1ve2s3]. Ngoài ra, việc sử dụng [[K01E12Y23]3 k4ey5] trong bố cục góp phần tạo nên âm thanh mạnh mẽ và đáng nhớ. Bài hát có độ dà"&amp;"i [T1M213] giây và có nhịp điệu sôi động, trong khi [I1N2S3T4R5U6M7E8N9T0S1] không có trong phần nhạc cụ. Âm nhạc tuân theo nhịp [T1I2M3E4_5S6I7G8N9A0T1U2R3E4] và được phát ở nhịp độ thoải mái. Mặc dù thiếu một số đặc điểm điển hình nhưng bài hát này có ["&amp;"[N01U12M23_34B45A56R67S78]8 b9ar0s1] và không tuân theo phong cách thông thường của thể loại [G1E2N3R4E5].")</f>
        <v>Phần trình diễn âm nhạc của bài hát này vừa tập trung vừa có tác động mạnh nhờ dải cao độ nhỏ gọn trải dài [R1A2N3G4E5] [oc0ta1ve2s3]. Ngoài ra, việc sử dụng [[K01E12Y23]3 k4ey5] trong bố cục góp phần tạo nên âm thanh mạnh mẽ và đáng nhớ. Bài hát có độ dài [T1M213] giây và có nhịp điệu sôi động, trong khi [I1N2S3T4R5U6M7E8N9T0S1] không có trong phần nhạc cụ. Âm nhạc tuân theo nhịp [T1I2M3E4_5S6I7G8N9A0T1U2R3E4] và được phát ở nhịp độ thoải mái. Mặc dù thiếu một số đặc điểm điển hình nhưng bài hát này có [[N01U12M23_34B45A56R67S78]8 b9ar0s1] và không tuân theo phong cách thông thường của thể loại [G1E2N3R4E5].</v>
      </c>
    </row>
    <row r="243">
      <c r="A243" s="1" t="s">
        <v>467</v>
      </c>
      <c r="B243" s="1" t="s">
        <v>468</v>
      </c>
      <c r="C243" s="2" t="str">
        <f>IFERROR(__xludf.DUMMYFUNCTION("GoogleTranslate(B243, ""en"", ""vi"")"),"Loại nhạc này có đặc điểm là âm thanh trầm [te0mp1o2] và đặc biệt được truyền tải thông qua việc sử dụng [[K01E12Y23]3 k4ey5]. Bài hát dài [T1M213] giây, tạo nên bầu không khí vang dội và độc đáo.")</f>
        <v>Loại nhạc này có đặc điểm là âm thanh trầm [te0mp1o2] và đặc biệt được truyền tải thông qua việc sử dụng [[K01E12Y23]3 k4ey5]. Bài hát dài [T1M213] giây, tạo nên bầu không khí vang dội và độc đáo.</v>
      </c>
    </row>
    <row r="244">
      <c r="A244" s="1" t="s">
        <v>469</v>
      </c>
      <c r="B244" s="1" t="s">
        <v>470</v>
      </c>
      <c r="C244" s="2" t="str">
        <f>IFERROR(__xludf.DUMMYFUNCTION("GoogleTranslate(B244, ""en"", ""vi"")"),"Việc sử dụng dải cao độ cụ thể [R1A2N3G4E5] [oc0ta1ve2s3] tạo ra âm thanh gắn kết và thống nhất xuyên suốt bản nhạc, trong khi việc lựa chọn [[K01E12Y23]3 k4ey5] góp phần truyền tải âm thanh độc đáo và cộng hưởng. Với độ dài [T1M213] giây, bản nhạc này có"&amp;" nhịp điệu nhẹ nhàng, không có [I1N2S3T4R5U6M7E8N9T0S1]. [ti0me1 s2ig3na4tu5re6 o7f 8[T91I02M13E24_35S46I57G68N79A80T91U02R13E24]3] độc đáo càng làm tăng thêm sự khác biệt của nó. Với âm thanh [te0mp1o2] nhanh, âm nhạc gợi lên cảm giác [E1M2O3T4I5O6N7].")</f>
        <v>Việc sử dụng dải cao độ cụ thể [R1A2N3G4E5] [oc0ta1ve2s3] tạo ra âm thanh gắn kết và thống nhất xuyên suốt bản nhạc, trong khi việc lựa chọn [[K01E12Y23]3 k4ey5] góp phần truyền tải âm thanh độc đáo và cộng hưởng. Với độ dài [T1M213] giây, bản nhạc này có nhịp điệu nhẹ nhàng, không có [I1N2S3T4R5U6M7E8N9T0S1]. [ti0me1 s2ig3na4tu5re6 o7f 8[T91I02M13E24_35S46I57G68N79A80T91U02R13E24]3] độc đáo càng làm tăng thêm sự khác biệt của nó. Với âm thanh [te0mp1o2] nhanh, âm nhạc gợi lên cảm giác [E1M2O3T4I5O6N7].</v>
      </c>
    </row>
    <row r="245">
      <c r="A245" s="1" t="s">
        <v>471</v>
      </c>
      <c r="B245" s="1" t="s">
        <v>472</v>
      </c>
      <c r="C245" s="2" t="str">
        <f>IFERROR(__xludf.DUMMYFUNCTION("GoogleTranslate(B245, ""en"", ""vi"")"),"Bản nhạc này được sáng tác trong [[K01E12Y23]3 k4ey5] và có thời gian phát là [T1M213] giây. Nhịp điệu trong bài hát vô cùng kích thích này đi kèm với sự vắng mặt đáng chú ý của [I1N2S3T4R5U6M7E8N9T0S1]. Với thời lượng [[N01U12M23_34B45A56R67S78]8 b9ar0s1"&amp;"], bài hát này cho thấy sự sáng tác độc đáo của nó.")</f>
        <v>Bản nhạc này được sáng tác trong [[K01E12Y23]3 k4ey5] và có thời gian phát là [T1M213] giây. Nhịp điệu trong bài hát vô cùng kích thích này đi kèm với sự vắng mặt đáng chú ý của [I1N2S3T4R5U6M7E8N9T0S1]. Với thời lượng [[N01U12M23_34B45A56R67S78]8 b9ar0s1], bài hát này cho thấy sự sáng tác độc đáo của nó.</v>
      </c>
    </row>
    <row r="246">
      <c r="A246" s="1" t="s">
        <v>21</v>
      </c>
      <c r="B246" s="1" t="s">
        <v>473</v>
      </c>
      <c r="C246" s="2" t="str">
        <f>IFERROR(__xludf.DUMMYFUNCTION("GoogleTranslate(B246, ""en"", ""vi"")"),"Âm nhạc sáng tác trong [[K01E12Y23]3 k4ey5] được làm phong phú thêm bởi [I1N2S3T4R5U6M7E8N9T0S1] và có đặc điểm riêng biệt nhờ dải cao độ [R1A2N3G4E5] [oc0ta1ve2s3], nhấn mạnh chiều sâu cảm xúc của nó. Bài hát phát trong [T1M213] giây với nhịp điệu êm dịu"&amp;", vừa phải và cảm giác [E1M2O3T4I5O6N7]. [ti0me1 s2ig3na4tu5re6] của bản nhạc là [T1I2M3E4_5S6I7G8N9A0T1U2R3E4] và nó di chuyển ở tốc độ vừa phải, làm tăng thêm tâm trạng và giai điệu tổng thể.")</f>
        <v>Âm nhạc sáng tác trong [[K01E12Y23]3 k4ey5] được làm phong phú thêm bởi [I1N2S3T4R5U6M7E8N9T0S1] và có đặc điểm riêng biệt nhờ dải cao độ [R1A2N3G4E5] [oc0ta1ve2s3], nhấn mạnh chiều sâu cảm xúc của nó. Bài hát phát trong [T1M213] giây với nhịp điệu êm dịu, vừa phải và cảm giác [E1M2O3T4I5O6N7]. [ti0me1 s2ig3na4tu5re6] của bản nhạc là [T1I2M3E4_5S6I7G8N9A0T1U2R3E4] và nó di chuyển ở tốc độ vừa phải, làm tăng thêm tâm trạng và giai điệu tổng thể.</v>
      </c>
    </row>
    <row r="247">
      <c r="A247" s="1" t="s">
        <v>79</v>
      </c>
      <c r="B247" s="1" t="s">
        <v>474</v>
      </c>
      <c r="C247" s="2" t="str">
        <f>IFERROR(__xludf.DUMMYFUNCTION("GoogleTranslate(B247, ""en"", ""vi"")"),"Âm nhạc này, đặc trưng bởi [E1M2O3T4I5O6N7], truyền tải âm thanh độc đáo và vang dội khi sử dụng [[K01E12Y23]3 k4ey5]. Phạm vi cao độ của nó nằm trong [R1A2N3G4E5] [oc0ta1ve2s3] và thời lượng của bản nhạc là [T1M213] giây. Bài hát có nhịp điệu rất thanh t"&amp;"hản và đã chọn không kết hợp [I1N2S3T4R5U6M7E8N9T0S1]. Ngoài ra, [ti0me1 s2ig3na4tu5re6] được sử dụng trong phần không phổ biến này là [T1I2M3E4_5S6I7G8N9A0T1U2R3E4], góp phần tạo nên bản chất tốc độ thấp của nó.")</f>
        <v>Âm nhạc này, đặc trưng bởi [E1M2O3T4I5O6N7], truyền tải âm thanh độc đáo và vang dội khi sử dụng [[K01E12Y23]3 k4ey5]. Phạm vi cao độ của nó nằm trong [R1A2N3G4E5] [oc0ta1ve2s3] và thời lượng của bản nhạc là [T1M213] giây. Bài hát có nhịp điệu rất thanh thản và đã chọn không kết hợp [I1N2S3T4R5U6M7E8N9T0S1]. Ngoài ra, [ti0me1 s2ig3na4tu5re6] được sử dụng trong phần không phổ biến này là [T1I2M3E4_5S6I7G8N9A0T1U2R3E4], góp phần tạo nên bản chất tốc độ thấp của nó.</v>
      </c>
    </row>
    <row r="248">
      <c r="A248" s="1" t="s">
        <v>475</v>
      </c>
      <c r="B248" s="1" t="s">
        <v>476</v>
      </c>
      <c r="C248" s="2" t="str">
        <f>IFERROR(__xludf.DUMMYFUNCTION("GoogleTranslate(B248, ""en"", ""vi"")"),"Âm nhạc trong bài hát này có phạm vi cao độ giới hạn là [R1A2N3G4E5] [oc0ta1ve2s3], cho phép nhấn mạnh hơn vào các sắc thái của giai điệu và nhịp điệu. Bài hát có thời lượng phát [T1M213] giây và có nhịp điệu nhẹ nhàng, dễ nghe. Một [ti0me1 s2ig3na4tu5re6"&amp;"] không phổ biến được sử dụng, [T1I2M3E4_5S6I7G8N9A0T1U2R3E4], giúp tăng thêm hương vị độc đáo cho bài hát. Ngoài ra, bài hát không có [I1N2S3T4R5U6M7E8N9T0S1], mang lại cảm giác đơn giản và giản dị.")</f>
        <v>Âm nhạc trong bài hát này có phạm vi cao độ giới hạn là [R1A2N3G4E5] [oc0ta1ve2s3], cho phép nhấn mạnh hơn vào các sắc thái của giai điệu và nhịp điệu. Bài hát có thời lượng phát [T1M213] giây và có nhịp điệu nhẹ nhàng, dễ nghe. Một [ti0me1 s2ig3na4tu5re6] không phổ biến được sử dụng, [T1I2M3E4_5S6I7G8N9A0T1U2R3E4], giúp tăng thêm hương vị độc đáo cho bài hát. Ngoài ra, bài hát không có [I1N2S3T4R5U6M7E8N9T0S1], mang lại cảm giác đơn giản và giản dị.</v>
      </c>
    </row>
    <row r="249">
      <c r="A249" s="1" t="s">
        <v>477</v>
      </c>
      <c r="B249" s="1" t="s">
        <v>478</v>
      </c>
      <c r="C249" s="2" t="str">
        <f>IFERROR(__xludf.DUMMYFUNCTION("GoogleTranslate(B249, ""en"", ""vi"")"),"Phạm vi cao độ nhỏ gọn của [R1A2N3G4E5] [oc0ta1ve2s3] không chỉ cho phép trình diễn âm nhạc ngắn gọn và hiệu quả hơn mà còn giúp tạo cảm giác tập trung và tác động trong âm nhạc. Bằng cách giới hạn phạm vi nốt có thể chơi, người biểu diễn có thể truyền nă"&amp;"ng lượng sáng tạo của mình và truyền tải [E1M2O3T4I5O6N7] hiệu quả hơn, mang lại trải nghiệm âm nhạc cộng hưởng mạnh mẽ và cảm xúc hơn cho người nghe. Cho dù đó là độ chính xác của một nghệ sĩ piano điêu luyện hay sự thể hiện có hồn của một nghệ sĩ guitar"&amp;" blues, một dải cao độ nhỏ gọn có thể giúp nâng cao chiều sâu cảm xúc và tác động của bất kỳ buổi biểu diễn âm nhạc nào.")</f>
        <v>Phạm vi cao độ nhỏ gọn của [R1A2N3G4E5] [oc0ta1ve2s3] không chỉ cho phép trình diễn âm nhạc ngắn gọn và hiệu quả hơn mà còn giúp tạo cảm giác tập trung và tác động trong âm nhạc. Bằng cách giới hạn phạm vi nốt có thể chơi, người biểu diễn có thể truyền năng lượng sáng tạo của mình và truyền tải [E1M2O3T4I5O6N7] hiệu quả hơn, mang lại trải nghiệm âm nhạc cộng hưởng mạnh mẽ và cảm xúc hơn cho người nghe. Cho dù đó là độ chính xác của một nghệ sĩ piano điêu luyện hay sự thể hiện có hồn của một nghệ sĩ guitar blues, một dải cao độ nhỏ gọn có thể giúp nâng cao chiều sâu cảm xúc và tác động của bất kỳ buổi biểu diễn âm nhạc nào.</v>
      </c>
    </row>
    <row r="250">
      <c r="A250" s="1" t="s">
        <v>479</v>
      </c>
      <c r="B250" s="1" t="s">
        <v>480</v>
      </c>
      <c r="C250" s="2" t="str">
        <f>IFERROR(__xludf.DUMMYFUNCTION("GoogleTranslate(B250, ""en"", ""vi"")"),"Với việc sử dụng [[K01E12Y23]3 k4ey5], bản nhạc này truyền tải âm thanh độc đáo và vang dội, trong khi nhịp điệu trong bài hát vô cùng sinh động. Không giống như các bài hát khác, [I1N2S3T4R5U6M7E8N9T0S1] không có trong phần này, điều này càng làm tăng th"&amp;"êm nét đặc biệt của nó. Khi phát ở mức âm lượng thấp [te0mp1o2], âm nhạc trải dài [[N01U12M23_34B45A56R67S78]8 b9ar0s1], mang lại trải nghiệm hấp dẫn và đắm chìm.")</f>
        <v>Với việc sử dụng [[K01E12Y23]3 k4ey5], bản nhạc này truyền tải âm thanh độc đáo và vang dội, trong khi nhịp điệu trong bài hát vô cùng sinh động. Không giống như các bài hát khác, [I1N2S3T4R5U6M7E8N9T0S1] không có trong phần này, điều này càng làm tăng thêm nét đặc biệt của nó. Khi phát ở mức âm lượng thấp [te0mp1o2], âm nhạc trải dài [[N01U12M23_34B45A56R67S78]8 b9ar0s1], mang lại trải nghiệm hấp dẫn và đắm chìm.</v>
      </c>
    </row>
    <row r="251">
      <c r="A251" s="1" t="s">
        <v>481</v>
      </c>
      <c r="B251" s="1" t="s">
        <v>482</v>
      </c>
      <c r="C251" s="2" t="str">
        <f>IFERROR(__xludf.DUMMYFUNCTION("GoogleTranslate(B251, ""en"", ""vi"")"),"Loại nhạc này mang đến trải nghiệm nghe đa dạng và sống động, với dải cao độ trải dài [R1A2N3G4E5] [oc0ta1ve2s3]. Việc sử dụng [[K01E12Y23]3 k4ey5] tạo ra một bầu không khí khác biệt được tăng cường hơn nữa nhờ nhịp điệu mạnh mẽ của bản nhạc, kéo dài tron"&amp;"g [T1M213] giây. [I1N2S3T4R5U6M7E8N9T0S1] góp phần tạo nên tác phẩm âm nhạc tổng thể và thước đo của âm nhạc là [T1I2M3E4_5S6I7G8N9A0T1U2R3E4]. Mặc dù có nhịp điệu chậm nhưng bài hát này là một ví dụ điển hình của phong cách [G1E2N3R4E5], thể hiện nét đặc"&amp;" trưng của thể loại này một cách độc đáo và hấp dẫn.")</f>
        <v>Loại nhạc này mang đến trải nghiệm nghe đa dạng và sống động, với dải cao độ trải dài [R1A2N3G4E5] [oc0ta1ve2s3]. Việc sử dụng [[K01E12Y23]3 k4ey5] tạo ra một bầu không khí khác biệt được tăng cường hơn nữa nhờ nhịp điệu mạnh mẽ của bản nhạc, kéo dài trong [T1M213] giây. [I1N2S3T4R5U6M7E8N9T0S1] góp phần tạo nên tác phẩm âm nhạc tổng thể và thước đo của âm nhạc là [T1I2M3E4_5S6I7G8N9A0T1U2R3E4]. Mặc dù có nhịp điệu chậm nhưng bài hát này là một ví dụ điển hình của phong cách [G1E2N3R4E5], thể hiện nét đặc trưng của thể loại này một cách độc đáo và hấp dẫn.</v>
      </c>
    </row>
    <row r="252">
      <c r="A252" s="1" t="s">
        <v>483</v>
      </c>
      <c r="B252" s="1" t="s">
        <v>484</v>
      </c>
      <c r="C252" s="2" t="str">
        <f>IFERROR(__xludf.DUMMYFUNCTION("GoogleTranslate(B252, ""en"", ""vi"")"),"Phạm vi cao độ giới hạn của âm nhạc là [R1A2N3G4E5] [oc0ta1ve2s3] cho phép nhấn mạnh hơn vào các sắc thái của giai điệu và phân nhịp, trong khi việc sử dụng [[K01E12Y23]3 k4ey5] tạo ra một bảng âm thanh phong phú và sống động. Với độ dài [T1M213] giây, bà"&amp;"i hát này thể hiện nhịp điệu sống động, không có [I1N2S3T4R5U6M7E8N9T0S1]. Nhịp điệu của nhạc là [T1I2M3E4_5S6I7G8N9A0T1U2R3E4], còn [te0mp1o2] chậm, thuộc thể loại [G1E2N3R4E5].")</f>
        <v>Phạm vi cao độ giới hạn của âm nhạc là [R1A2N3G4E5] [oc0ta1ve2s3] cho phép nhấn mạnh hơn vào các sắc thái của giai điệu và phân nhịp, trong khi việc sử dụng [[K01E12Y23]3 k4ey5] tạo ra một bảng âm thanh phong phú và sống động. Với độ dài [T1M213] giây, bài hát này thể hiện nhịp điệu sống động, không có [I1N2S3T4R5U6M7E8N9T0S1]. Nhịp điệu của nhạc là [T1I2M3E4_5S6I7G8N9A0T1U2R3E4], còn [te0mp1o2] chậm, thuộc thể loại [G1E2N3R4E5].</v>
      </c>
    </row>
    <row r="253">
      <c r="A253" s="1" t="s">
        <v>485</v>
      </c>
      <c r="B253" s="1" t="s">
        <v>486</v>
      </c>
      <c r="C253" s="2" t="str">
        <f>IFERROR(__xludf.DUMMYFUNCTION("GoogleTranslate(B253, ""en"", ""vi"")"),"Bản nhạc là sự thể hiện ấn tượng về dải cao độ, trải dài [R1A2N3G4E5] [oc0ta1ve2s3]. Việc lựa chọn [[K01E12Y23]3 k4ey5] mang đến cho âm nhạc chất lượng cảm xúc khác biệt, được nâng cao hơn nữa nhờ nhịp điệu vừa phải, thoải mái. [ti0me1 s2ig3na4tu5re6] [T1"&amp;"I2M3E4_5S6I7G8N9A0T1U2R3E4], mặc dù không phổ biến, nhưng lại bổ sung thêm tính chất độc đáo của bố cục này. Tiết tấu nhạc nhanh, có tổng [[N01U12M23_34B45A56R67S78]8 b9ar0s1] trong bài hát. Cùng với nhau, những yếu tố này tạo nên trải nghiệm âm nhạc quyế"&amp;"n rũ, thể hiện cả kỹ năng kỹ thuật và chiều sâu cảm xúc.")</f>
        <v>Bản nhạc là sự thể hiện ấn tượng về dải cao độ, trải dài [R1A2N3G4E5] [oc0ta1ve2s3]. Việc lựa chọn [[K01E12Y23]3 k4ey5] mang đến cho âm nhạc chất lượng cảm xúc khác biệt, được nâng cao hơn nữa nhờ nhịp điệu vừa phải, thoải mái. [ti0me1 s2ig3na4tu5re6] [T1I2M3E4_5S6I7G8N9A0T1U2R3E4], mặc dù không phổ biến, nhưng lại bổ sung thêm tính chất độc đáo của bố cục này. Tiết tấu nhạc nhanh, có tổng [[N01U12M23_34B45A56R67S78]8 b9ar0s1] trong bài hát. Cùng với nhau, những yếu tố này tạo nên trải nghiệm âm nhạc quyến rũ, thể hiện cả kỹ năng kỹ thuật và chiều sâu cảm xúc.</v>
      </c>
    </row>
    <row r="254">
      <c r="A254" s="1" t="s">
        <v>487</v>
      </c>
      <c r="B254" s="1" t="s">
        <v>488</v>
      </c>
      <c r="C254" s="2" t="str">
        <f>IFERROR(__xludf.DUMMYFUNCTION("GoogleTranslate(B254, ""en"", ""vi"")"),"Nó có nhịp điệu mạnh mẽ và giai điệu hấp dẫn, rất phù hợp để khiêu vũ. [te0mp1o2] nhanh tạo ra bầu không khí tràn đầy năng lượng và sống động, khiến nó trở thành lựa chọn phổ biến cho các bữa tiệc và các sự kiện xã hội khác. Mặc dù tốc độ nhanh nhưng âm n"&amp;"hạc vẫn rõ ràng và có cấu trúc tốt, thể hiện kỹ năng và độ chính xác của nhạc sĩ. Nhìn chung, nhịp điệu sống động và âm thanh lạc quan của bản nhạc này khiến nó được nhiều người hâm mộ âm nhạc yêu thích.")</f>
        <v>Nó có nhịp điệu mạnh mẽ và giai điệu hấp dẫn, rất phù hợp để khiêu vũ. [te0mp1o2] nhanh tạo ra bầu không khí tràn đầy năng lượng và sống động, khiến nó trở thành lựa chọn phổ biến cho các bữa tiệc và các sự kiện xã hội khác. Mặc dù tốc độ nhanh nhưng âm nhạc vẫn rõ ràng và có cấu trúc tốt, thể hiện kỹ năng và độ chính xác của nhạc sĩ. Nhìn chung, nhịp điệu sống động và âm thanh lạc quan của bản nhạc này khiến nó được nhiều người hâm mộ âm nhạc yêu thích.</v>
      </c>
    </row>
    <row r="255">
      <c r="A255" s="1" t="s">
        <v>122</v>
      </c>
      <c r="B255" s="1" t="s">
        <v>489</v>
      </c>
      <c r="C255" s="2" t="str">
        <f>IFERROR(__xludf.DUMMYFUNCTION("GoogleTranslate(B255, ""en"", ""vi"")"),"Bản nhạc sử dụng phạm vi cao độ cụ thể là [R1A2N3G4E5] [oc0ta1ve2s3] để tạo ra âm thanh gắn kết và thống nhất được duy trì xuyên suốt. Việc lựa chọn [[K01E12Y23]3 k4ey5] mang lại trải nghiệm hấp dẫn và đáng nhớ cho người nghe. Bài hát có độ dài [T1M213] g"&amp;"iây và có nhịp điệu sôi động giúp duy trì năng lượng. [I1N2S3T4R5U6M7E8N9T0S1] được sử dụng trong biểu diễn âm nhạc để tăng thêm độ sâu và kết cấu cho âm thanh. [ti0me1 s2ig3na4tu5re6] của bài hát rất độc đáo, với [T1I2M3E4_5S6I7G8N9A0T1U2R3E4], bổ sung t"&amp;"hêm yếu tố độc đáo cho âm nhạc. [te0mp1o2] nhanh, tăng thêm năng lượng tổng thể cho tác phẩm. Âm nhạc mang đặc trưng [E1M2O3T4I5O6N7], tạo nên tác động cảm xúc mạnh mẽ cho người nghe.")</f>
        <v>Bản nhạc sử dụng phạm vi cao độ cụ thể là [R1A2N3G4E5] [oc0ta1ve2s3] để tạo ra âm thanh gắn kết và thống nhất được duy trì xuyên suốt. Việc lựa chọn [[K01E12Y23]3 k4ey5] mang lại trải nghiệm hấp dẫn và đáng nhớ cho người nghe. Bài hát có độ dài [T1M213] giây và có nhịp điệu sôi động giúp duy trì năng lượng. [I1N2S3T4R5U6M7E8N9T0S1] được sử dụng trong biểu diễn âm nhạc để tăng thêm độ sâu và kết cấu cho âm thanh. [ti0me1 s2ig3na4tu5re6] của bài hát rất độc đáo, với [T1I2M3E4_5S6I7G8N9A0T1U2R3E4], bổ sung thêm yếu tố độc đáo cho âm nhạc. [te0mp1o2] nhanh, tăng thêm năng lượng tổng thể cho tác phẩm. Âm nhạc mang đặc trưng [E1M2O3T4I5O6N7], tạo nên tác động cảm xúc mạnh mẽ cho người nghe.</v>
      </c>
    </row>
    <row r="256">
      <c r="A256" s="1" t="s">
        <v>490</v>
      </c>
      <c r="B256" s="1" t="s">
        <v>491</v>
      </c>
      <c r="C256" s="2" t="str">
        <f>IFERROR(__xludf.DUMMYFUNCTION("GoogleTranslate(B256, ""en"", ""vi"")"),"Âm nhạc trong bài hát này thấm đẫm [E1M2O3T4I5O6N7] và nhịp điệu rất dễ nghe. Ngoài ra, nó còn tuân theo đồng hồ đo [T1I2M3E4_5S6I7G8N9A0T1U2R3E4], giúp nâng cao trải nghiệm âm nhạc tổng thể. Chiều sâu cảm xúc của âm nhạc được bổ sung bởi nhịp điệu thoải "&amp;"mái, khiến nó trở thành sự pha trộn hoàn hảo giữa niềm đam mê và sự thư giãn. Hơn nữa, bộ đếm được chế tạo tốt cung cấp nền tảng có cấu trúc cho âm nhạc, cho phép nó trôi chảy một cách liền mạch. Cùng với nhau, những yếu tố âm nhạc này tạo nên một bản nhạ"&amp;"c hay và lôi cuốn, lôi cuốn người nghe cả về cảm xúc lẫn thể xác.")</f>
        <v>Âm nhạc trong bài hát này thấm đẫm [E1M2O3T4I5O6N7] và nhịp điệu rất dễ nghe. Ngoài ra, nó còn tuân theo đồng hồ đo [T1I2M3E4_5S6I7G8N9A0T1U2R3E4], giúp nâng cao trải nghiệm âm nhạc tổng thể. Chiều sâu cảm xúc của âm nhạc được bổ sung bởi nhịp điệu thoải mái, khiến nó trở thành sự pha trộn hoàn hảo giữa niềm đam mê và sự thư giãn. Hơn nữa, bộ đếm được chế tạo tốt cung cấp nền tảng có cấu trúc cho âm nhạc, cho phép nó trôi chảy một cách liền mạch. Cùng với nhau, những yếu tố âm nhạc này tạo nên một bản nhạc hay và lôi cuốn, lôi cuốn người nghe cả về cảm xúc lẫn thể xác.</v>
      </c>
    </row>
    <row r="257">
      <c r="A257" s="1" t="s">
        <v>416</v>
      </c>
      <c r="B257" s="1" t="s">
        <v>492</v>
      </c>
      <c r="C257" s="2" t="str">
        <f>IFERROR(__xludf.DUMMYFUNCTION("GoogleTranslate(B257, ""en"", ""vi"")"),"Âm nhạc trong bản nhạc này có dải cao độ [R1A2N3G4E5] [oc0ta1ve2s3] và sử dụng [[K01E12Y23]3 k4ey5] để truyền tải âm thanh độc đáo và cộng hưởng. [te0mp1o2] rất mãnh liệt và bản nhạc kéo dài trong [T1M213] giây. Thiết bị đo không bao gồm [I1N2S3T4R5U6M7E8"&amp;"N9T0S1]. [ti0me1 s2ig3na4tu5re6] của âm nhạc là [T1I2M3E4_5S6I7G8N9A0T1U2R3E4], nhịp độ nhanh, đặc trưng bởi cảm giác [E1M2O3T4I5O6N7].")</f>
        <v>Âm nhạc trong bản nhạc này có dải cao độ [R1A2N3G4E5] [oc0ta1ve2s3] và sử dụng [[K01E12Y23]3 k4ey5] để truyền tải âm thanh độc đáo và cộng hưởng. [te0mp1o2] rất mãnh liệt và bản nhạc kéo dài trong [T1M213] giây. Thiết bị đo không bao gồm [I1N2S3T4R5U6M7E8N9T0S1]. [ti0me1 s2ig3na4tu5re6] của âm nhạc là [T1I2M3E4_5S6I7G8N9A0T1U2R3E4], nhịp độ nhanh, đặc trưng bởi cảm giác [E1M2O3T4I5O6N7].</v>
      </c>
    </row>
    <row r="258">
      <c r="A258" s="1" t="s">
        <v>493</v>
      </c>
      <c r="B258" s="1" t="s">
        <v>494</v>
      </c>
      <c r="C258" s="2" t="str">
        <f>IFERROR(__xludf.DUMMYFUNCTION("GoogleTranslate(B258, ""en"", ""vi"")"),"Việc sử dụng dải cao độ cụ thể [R1A2N3G4E5] [oc0ta1ve2s3] tạo ra âm thanh gắn kết và thống nhất xuyên suốt bản nhạc, trong khi việc lựa chọn [[K01E12Y23]3 k4ey5] mang lại trải nghiệm quyến rũ và đáng nhớ. Nhịp điệu của bài này vừa phải, dễ theo, được bổ s"&amp;"ung thêm đoạn không chuẩn [[T01I12M23E34_45S56I67G78N89A90T01U12R23E34]4 t5im6e 7si8gn9at0ur1e2]. Phần trình diễn âm nhạc sử dụng [I1N2S3T4R5U6M7E8N9T0S1], góp phần tạo ra [te0mp1o2] thoải mái và phân biệt nó với âm thanh điển hình của phong cách [G1E2N3R"&amp;"4E5].")</f>
        <v>Việc sử dụng dải cao độ cụ thể [R1A2N3G4E5] [oc0ta1ve2s3] tạo ra âm thanh gắn kết và thống nhất xuyên suốt bản nhạc, trong khi việc lựa chọn [[K01E12Y23]3 k4ey5] mang lại trải nghiệm quyến rũ và đáng nhớ. Nhịp điệu của bài này vừa phải, dễ theo, được bổ sung thêm đoạn không chuẩn [[T01I12M23E34_45S56I67G78N89A90T01U12R23E34]4 t5im6e 7si8gn9at0ur1e2]. Phần trình diễn âm nhạc sử dụng [I1N2S3T4R5U6M7E8N9T0S1], góp phần tạo ra [te0mp1o2] thoải mái và phân biệt nó với âm thanh điển hình của phong cách [G1E2N3R4E5].</v>
      </c>
    </row>
    <row r="259">
      <c r="A259" s="1" t="s">
        <v>233</v>
      </c>
      <c r="B259" s="1" t="s">
        <v>495</v>
      </c>
      <c r="C259" s="2" t="str">
        <f>IFERROR(__xludf.DUMMYFUNCTION("GoogleTranslate(B259, ""en"", ""vi"")"),"Dải cao độ của [R1A2N3G4E5] [oc0ta1ve2s3] tạo thêm nét đặc biệt cho âm nhạc, nhấn mạnh chiều sâu cảm xúc của nó, trong khi [[K01E12Y23]3 k4ey5] mang lại chất lượng cảm xúc đặc biệt. Bài hát này dài [T1M213] giây và phần trình diễn âm nhạc sử dụng [I1N2S3T"&amp;"4R5U6M7E8N9T0S1]. Cùng với nhau, những yếu tố này góp phần thể hiện và tác động tổng thể của âm nhạc, tạo ra trải nghiệm nghe độc ​​đáo và đáng nhớ.")</f>
        <v>Dải cao độ của [R1A2N3G4E5] [oc0ta1ve2s3] tạo thêm nét đặc biệt cho âm nhạc, nhấn mạnh chiều sâu cảm xúc của nó, trong khi [[K01E12Y23]3 k4ey5] mang lại chất lượng cảm xúc đặc biệt. Bài hát này dài [T1M213] giây và phần trình diễn âm nhạc sử dụng [I1N2S3T4R5U6M7E8N9T0S1]. Cùng với nhau, những yếu tố này góp phần thể hiện và tác động tổng thể của âm nhạc, tạo ra trải nghiệm nghe độc ​​đáo và đáng nhớ.</v>
      </c>
    </row>
    <row r="260">
      <c r="A260" s="1" t="s">
        <v>496</v>
      </c>
      <c r="B260" s="1" t="s">
        <v>497</v>
      </c>
      <c r="C260" s="2" t="str">
        <f>IFERROR(__xludf.DUMMYFUNCTION("GoogleTranslate(B260, ""en"", ""vi"")"),"Bản nhạc này truyền tải âm thanh độc đáo và cộng hưởng nhờ sử dụng [[K01E12Y23]3 k4ey5] và phạm vi cao độ của nó nằm trong [R1A2N3G4E5] [oc0ta1ve2s3]. Bài hát dài một giây [T1M213] có nhịp vừa phải và dễ theo dõi nên bao gồm [I1N2S3T4R5U6M7E8N9T0S1]. Âm n"&amp;"hạc di chuyển chậm và sử dụng [[T01I12M23E34_45S56I67G78N89A90T01U12R23E34]4 t5im6e 7si8gn9at0ur1e2], khiến nó trở thành sự thể hiện thực sự của phong cách [G1E2N3R4E5] cổ điển. Bài hát bao gồm khoảng [[N01U12M23_34B45A56R67S78]8 b9ar0s1], thể hiện sự sán"&amp;"g tác có chủ ý và chu đáo. Nhìn chung, bản nhạc này là một tác phẩm gắn kết và hấp dẫn, chắc chắn sẽ làm say lòng bất kỳ người nghe nào.")</f>
        <v>Bản nhạc này truyền tải âm thanh độc đáo và cộng hưởng nhờ sử dụng [[K01E12Y23]3 k4ey5] và phạm vi cao độ của nó nằm trong [R1A2N3G4E5] [oc0ta1ve2s3]. Bài hát dài một giây [T1M213] có nhịp vừa phải và dễ theo dõi nên bao gồm [I1N2S3T4R5U6M7E8N9T0S1]. Âm nhạc di chuyển chậm và sử dụng [[T01I12M23E34_45S56I67G78N89A90T01U12R23E34]4 t5im6e 7si8gn9at0ur1e2], khiến nó trở thành sự thể hiện thực sự của phong cách [G1E2N3R4E5] cổ điển. Bài hát bao gồm khoảng [[N01U12M23_34B45A56R67S78]8 b9ar0s1], thể hiện sự sáng tác có chủ ý và chu đáo. Nhìn chung, bản nhạc này là một tác phẩm gắn kết và hấp dẫn, chắc chắn sẽ làm say lòng bất kỳ người nghe nào.</v>
      </c>
    </row>
    <row r="261">
      <c r="A261" s="1" t="s">
        <v>498</v>
      </c>
      <c r="B261" s="1" t="s">
        <v>499</v>
      </c>
      <c r="C261" s="2" t="str">
        <f>IFERROR(__xludf.DUMMYFUNCTION("GoogleTranslate(B261, ""en"", ""vi"")"),"Âm thanh gắn kết và thống nhất xuyên suốt bản nhạc đạt được thông qua việc sử dụng dải cao độ cụ thể [R1A2N3G4E5] [oc0ta1ve2s3]. Ngoài ra, bản nhạc này còn truyền tải âm thanh độc đáo và vang dội thông qua việc sử dụng [[K01E12Y23]3 k4ey5]. [te0mp1o2] của"&amp;" bài hát có nhịp độ nhanh, với [ti0me1 s2ig3na4tu5re6 o7f 8[T91I02M13E24_35S46I57G68N79A80T91U02R13E24]3] nhưng được phát ở mức trung bình [te0mp1o2]. Âm nhạc được đặc trưng bởi [E1M2O3T4I5O6N7], làm tăng thêm tác động tổng thể của nó.")</f>
        <v>Âm thanh gắn kết và thống nhất xuyên suốt bản nhạc đạt được thông qua việc sử dụng dải cao độ cụ thể [R1A2N3G4E5] [oc0ta1ve2s3]. Ngoài ra, bản nhạc này còn truyền tải âm thanh độc đáo và vang dội thông qua việc sử dụng [[K01E12Y23]3 k4ey5]. [te0mp1o2] của bài hát có nhịp độ nhanh, với [ti0me1 s2ig3na4tu5re6 o7f 8[T91I02M13E24_35S46I57G68N79A80T91U02R13E24]3] nhưng được phát ở mức trung bình [te0mp1o2]. Âm nhạc được đặc trưng bởi [E1M2O3T4I5O6N7], làm tăng thêm tác động tổng thể của nó.</v>
      </c>
    </row>
    <row r="262">
      <c r="A262" s="1" t="s">
        <v>500</v>
      </c>
      <c r="B262" s="1" t="s">
        <v>501</v>
      </c>
      <c r="C262" s="2" t="str">
        <f>IFERROR(__xludf.DUMMYFUNCTION("GoogleTranslate(B262, ""en"", ""vi"")"),"[[K01E12Y23]3 k4ey5] trong bản nhạc này mang lại âm thanh mạnh mẽ và đáng nhớ, trong khi [ti0me1 s2ig3na4tu5re6] không phổ biến được sử dụng trong bài hát [G1E2N3R4E5] chạy trong [T1M213] giây. [I1N2S3T4R5U6M7E8N9T0S1] được sử dụng trong phần trình diễn â"&amp;"m nhạc, làm tăng thêm tính chất đặc biệt và lôi cuốn của tác phẩm. Nhìn chung, bài hát này được xác định bởi âm thanh độc đáo thuộc thể loại [G1E2N3R4E5].")</f>
        <v>[[K01E12Y23]3 k4ey5] trong bản nhạc này mang lại âm thanh mạnh mẽ và đáng nhớ, trong khi [ti0me1 s2ig3na4tu5re6] không phổ biến được sử dụng trong bài hát [G1E2N3R4E5] chạy trong [T1M213] giây. [I1N2S3T4R5U6M7E8N9T0S1] được sử dụng trong phần trình diễn âm nhạc, làm tăng thêm tính chất đặc biệt và lôi cuốn của tác phẩm. Nhìn chung, bài hát này được xác định bởi âm thanh độc đáo thuộc thể loại [G1E2N3R4E5].</v>
      </c>
    </row>
    <row r="263">
      <c r="A263" s="1" t="s">
        <v>502</v>
      </c>
      <c r="B263" s="1" t="s">
        <v>503</v>
      </c>
      <c r="C263" s="2" t="str">
        <f>IFERROR(__xludf.DUMMYFUNCTION("GoogleTranslate(B263, ""en"", ""vi"")"),"Loại nhạc này mang lại trải nghiệm nghe độc ​​đáo và đáng nhớ với dải cao độ [R1A2N3G4E5] [oc0ta1ve2s3]. Việc sử dụng [[K01E12Y23]3 k4ey5] tạo ra bảng âm thanh phong phú và sống động. Kéo dài [T1M213] giây, bài hát này có [te0mp1o2] thoải mái và không bao"&amp;" gồm [I1N2S3T4R5U6M7E8N9T0S1] trong phần nhạc cụ của nó. [ti0me1 s2ig3na4tu5re6] của bản nhạc là [T1I2M3E4_5S6I7G8N9A0T1U2R3E4] và có [te0mp1o2] nhanh. Mặc dù không mang những nét đặc trưng của phong cách [G1E2N3R4E5] nhưng cấu trúc của bài hát vẫn tuân t"&amp;"heo [[N01U12M23_34B45A56R67S78]8 b9ar0s1].")</f>
        <v>Loại nhạc này mang lại trải nghiệm nghe độc ​​đáo và đáng nhớ với dải cao độ [R1A2N3G4E5] [oc0ta1ve2s3]. Việc sử dụng [[K01E12Y23]3 k4ey5] tạo ra bảng âm thanh phong phú và sống động. Kéo dài [T1M213] giây, bài hát này có [te0mp1o2] thoải mái và không bao gồm [I1N2S3T4R5U6M7E8N9T0S1] trong phần nhạc cụ của nó. [ti0me1 s2ig3na4tu5re6] của bản nhạc là [T1I2M3E4_5S6I7G8N9A0T1U2R3E4] và có [te0mp1o2] nhanh. Mặc dù không mang những nét đặc trưng của phong cách [G1E2N3R4E5] nhưng cấu trúc của bài hát vẫn tuân theo [[N01U12M23_34B45A56R67S78]8 b9ar0s1].</v>
      </c>
    </row>
    <row r="264">
      <c r="A264" s="1" t="s">
        <v>504</v>
      </c>
      <c r="B264" s="1" t="s">
        <v>505</v>
      </c>
      <c r="C264" s="2" t="str">
        <f>IFERROR(__xludf.DUMMYFUNCTION("GoogleTranslate(B264, ""en"", ""vi"")"),"Âm nhạc có phạm vi cao độ giới hạn là [R1A2N3G4E5] [oc0ta1ve2s3], cho phép nhấn mạnh hơn vào các sắc thái của giai điệu và nhịp điệu. Ngoài ra, chất lượng cảm xúc đặc biệt của âm nhạc còn nhờ vào việc sử dụng [[K01E12Y23]3 k4ey5]. Bài hát có thời lượng [T"&amp;"1M213] giây và có nhịp điệu dễ nghe. Mặc dù sử dụng [[T01I12M23E34_45S56I67G78N89A90T01U12R23E34]4 t5im6e 7si8gn9at0ur1e2] khác thường, bài hát chọn không kết hợp [I1N2S3T4R5U6M7E8N9T0S1], dẫn đến âm thanh không điển hình của nhạc cổ điển [G1E2N3R 4E5] âm"&amp;" thanh.")</f>
        <v>Âm nhạc có phạm vi cao độ giới hạn là [R1A2N3G4E5] [oc0ta1ve2s3], cho phép nhấn mạnh hơn vào các sắc thái của giai điệu và nhịp điệu. Ngoài ra, chất lượng cảm xúc đặc biệt của âm nhạc còn nhờ vào việc sử dụng [[K01E12Y23]3 k4ey5]. Bài hát có thời lượng [T1M213] giây và có nhịp điệu dễ nghe. Mặc dù sử dụng [[T01I12M23E34_45S56I67G78N89A90T01U12R23E34]4 t5im6e 7si8gn9at0ur1e2] khác thường, bài hát chọn không kết hợp [I1N2S3T4R5U6M7E8N9T0S1], dẫn đến âm thanh không điển hình của nhạc cổ điển [G1E2N3R 4E5] âm thanh.</v>
      </c>
    </row>
    <row r="265">
      <c r="A265" s="1" t="s">
        <v>506</v>
      </c>
      <c r="B265" s="1" t="s">
        <v>507</v>
      </c>
      <c r="C265" s="2" t="str">
        <f>IFERROR(__xludf.DUMMYFUNCTION("GoogleTranslate(B265, ""en"", ""vi"")"),"Bài hát này có [ti0me1 s2ig3na4tu5re6] khác thường và âm nhạc của nó bao gồm một số ô nhịp cụ thể. Thời lượng của bài hát là một số giây nhất định. Điều thú vị là việc sáng tác bài hát này không liên quan đến việc sử dụng bất kỳ nhạc cụ nào.")</f>
        <v>Bài hát này có [ti0me1 s2ig3na4tu5re6] khác thường và âm nhạc của nó bao gồm một số ô nhịp cụ thể. Thời lượng của bài hát là một số giây nhất định. Điều thú vị là việc sáng tác bài hát này không liên quan đến việc sử dụng bất kỳ nhạc cụ nào.</v>
      </c>
    </row>
    <row r="266">
      <c r="A266" s="1" t="s">
        <v>508</v>
      </c>
      <c r="B266" s="1" t="s">
        <v>509</v>
      </c>
      <c r="C266" s="2" t="str">
        <f>IFERROR(__xludf.DUMMYFUNCTION("GoogleTranslate(B266, ""en"", ""vi"")"),"Bài hát này không điển hình theo tiêu chuẩn thông thường của thể loại [G1E2N3R4E5]. Bất chấp sự khác biệt về thể loại, nhịp điệu trong bài hát này lại vô cùng êm dịu. Điều thú vị là bài hát này không có bất kỳ [I1N2S3T4R5U6M7E8N9T0S1] nào và chỉ dựa vào t"&amp;"hành phần độc đáo để tạo ra trải nghiệm nghe khác biệt.")</f>
        <v>Bài hát này không điển hình theo tiêu chuẩn thông thường của thể loại [G1E2N3R4E5]. Bất chấp sự khác biệt về thể loại, nhịp điệu trong bài hát này lại vô cùng êm dịu. Điều thú vị là bài hát này không có bất kỳ [I1N2S3T4R5U6M7E8N9T0S1] nào và chỉ dựa vào thành phần độc đáo để tạo ra trải nghiệm nghe khác biệt.</v>
      </c>
    </row>
    <row r="267">
      <c r="A267" s="1" t="s">
        <v>170</v>
      </c>
      <c r="B267" s="1" t="s">
        <v>510</v>
      </c>
      <c r="C267" s="2" t="str">
        <f>IFERROR(__xludf.DUMMYFUNCTION("GoogleTranslate(B267, ""en"", ""vi"")"),"Âm nhạc được phát ở tốc độ vừa phải sẽ mang lại hương vị độc đáo từ [[K01E12Y23]3 k4ey5].")</f>
        <v>Âm nhạc được phát ở tốc độ vừa phải sẽ mang lại hương vị độc đáo từ [[K01E12Y23]3 k4ey5].</v>
      </c>
    </row>
    <row r="268">
      <c r="A268" s="1" t="s">
        <v>511</v>
      </c>
      <c r="B268" s="1" t="s">
        <v>512</v>
      </c>
      <c r="C268" s="2" t="str">
        <f>IFERROR(__xludf.DUMMYFUNCTION("GoogleTranslate(B268, ""en"", ""vi"")"),"Để tạo ra âm thanh gắn kết và thống nhất xuyên suốt bản nhạc, phạm vi cao độ cụ thể là [R1A2N3G4E5] [oc0ta1ve2s3] được sử dụng. Bài hát được trình diễn ở tốc độ chậm [te0mp1o2] và cấu trúc của nó theo [[N01U12M23_34B45A56R67S78]8 b9ar0s1]. Việc sử dụng [I"&amp;"1N2S3T4R5U6M7E8N9T0S1] rất quan trọng đối với âm nhạc, làm nổi bật vai trò quan trọng của chúng trong việc định hình âm thanh và tâm trạng tổng thể của bản nhạc. Cùng với nhau, những yếu tố này tạo thành một sự sắp xếp âm nhạc phức tạp và có chủ ý, thể hi"&amp;"ện tầm quan trọng của việc sáng tác và sử dụng nhạc cụ chu đáo trong việc tạo ra trải nghiệm âm nhạc hài hòa và quyến rũ.")</f>
        <v>Để tạo ra âm thanh gắn kết và thống nhất xuyên suốt bản nhạc, phạm vi cao độ cụ thể là [R1A2N3G4E5] [oc0ta1ve2s3] được sử dụng. Bài hát được trình diễn ở tốc độ chậm [te0mp1o2] và cấu trúc của nó theo [[N01U12M23_34B45A56R67S78]8 b9ar0s1]. Việc sử dụng [I1N2S3T4R5U6M7E8N9T0S1] rất quan trọng đối với âm nhạc, làm nổi bật vai trò quan trọng của chúng trong việc định hình âm thanh và tâm trạng tổng thể của bản nhạc. Cùng với nhau, những yếu tố này tạo thành một sự sắp xếp âm nhạc phức tạp và có chủ ý, thể hiện tầm quan trọng của việc sáng tác và sử dụng nhạc cụ chu đáo trong việc tạo ra trải nghiệm âm nhạc hài hòa và quyến rũ.</v>
      </c>
    </row>
    <row r="269">
      <c r="A269" s="1" t="s">
        <v>513</v>
      </c>
      <c r="B269" s="1" t="s">
        <v>514</v>
      </c>
      <c r="C269" s="2" t="str">
        <f>IFERROR(__xludf.DUMMYFUNCTION("GoogleTranslate(B269, ""en"", ""vi"")"),"Loại nhạc này mang đến trải nghiệm nghe đa dạng và sống động với dải cao độ trải dài [R1A2N3G4E5] [oc0ta1ve2s3]. Bài hát bao gồm [[N01U12M23_34B45A56R67S78]8 b9ar0s1] và có thời lượng chạy là [T1M213] giây. [I1N2S3T4R5U6M7E8N9T0S1] không phải là một phần "&amp;"của phần nhạc cụ được sử dụng trong bài hát này.")</f>
        <v>Loại nhạc này mang đến trải nghiệm nghe đa dạng và sống động với dải cao độ trải dài [R1A2N3G4E5] [oc0ta1ve2s3]. Bài hát bao gồm [[N01U12M23_34B45A56R67S78]8 b9ar0s1] và có thời lượng chạy là [T1M213] giây. [I1N2S3T4R5U6M7E8N9T0S1] không phải là một phần của phần nhạc cụ được sử dụng trong bài hát này.</v>
      </c>
    </row>
    <row r="270">
      <c r="A270" s="1" t="s">
        <v>515</v>
      </c>
      <c r="B270" s="1" t="s">
        <v>516</v>
      </c>
      <c r="C270" s="2" t="str">
        <f>IFERROR(__xludf.DUMMYFUNCTION("GoogleTranslate(B270, ""en"", ""vi"")"),"Bài hát này có thời lượng [[N01U12M23_34B45A56R67S78]8 b9ar0s1], đã chọn không kết hợp [I1N2S3T4R5U6M7E8N9T0S1]. Phạm vi cao độ giới hạn của âm nhạc là [R1A2N3G4E5] [oc0ta1ve2s3] cho phép nhấn mạnh hơn vào các sắc thái của giai điệu và nhịp điệu, làm nổi "&amp;"bật những biến thể tinh tế trong màn trình diễn. Mặc dù không có nhạc cụ bổ sung nhưng tính âm nhạc của bài hát vẫn được nâng cao thông qua sự lựa chọn có chủ đích này, mang lại trải nghiệm nghe tập trung và gần gũi hơn.")</f>
        <v>Bài hát này có thời lượng [[N01U12M23_34B45A56R67S78]8 b9ar0s1], đã chọn không kết hợp [I1N2S3T4R5U6M7E8N9T0S1]. Phạm vi cao độ giới hạn của âm nhạc là [R1A2N3G4E5] [oc0ta1ve2s3] cho phép nhấn mạnh hơn vào các sắc thái của giai điệu và nhịp điệu, làm nổi bật những biến thể tinh tế trong màn trình diễn. Mặc dù không có nhạc cụ bổ sung nhưng tính âm nhạc của bài hát vẫn được nâng cao thông qua sự lựa chọn có chủ đích này, mang lại trải nghiệm nghe tập trung và gần gũi hơn.</v>
      </c>
    </row>
    <row r="271">
      <c r="A271" s="1" t="s">
        <v>9</v>
      </c>
      <c r="B271" s="1" t="s">
        <v>517</v>
      </c>
      <c r="C271" s="2" t="str">
        <f>IFERROR(__xludf.DUMMYFUNCTION("GoogleTranslate(B271, ""en"", ""vi"")"),"Bài hát này có một số đặc điểm độc đáo làm cho nó nổi bật. [ti0me1 s2ig3na4tu5re6] được sử dụng không bình thường và phạm vi cao độ của nó nằm trong [R1A2N3G4E5] [oc0ta1ve2s3]. Tuy nhiên, bất chấp những sai lệch so với tiêu chuẩn này, bài hát vẫn có nhịp "&amp;"điệu rất thiền định và có thể khá êm dịu khi nghe. Ngoài ra, âm nhạc trở nên sống động hơn nhờ sử dụng [I1N2S3T4R5U6M7E8N9T0S1], giúp tăng thêm độ sâu và độ phức tạp cho âm thanh tổng thể. Nhìn chung, bài hát này là một ví dụ tuyệt vời về cách âm nhạc có "&amp;"thể vừa đổi mới vừa êm dịu.")</f>
        <v>Bài hát này có một số đặc điểm độc đáo làm cho nó nổi bật. [ti0me1 s2ig3na4tu5re6] được sử dụng không bình thường và phạm vi cao độ của nó nằm trong [R1A2N3G4E5] [oc0ta1ve2s3]. Tuy nhiên, bất chấp những sai lệch so với tiêu chuẩn này, bài hát vẫn có nhịp điệu rất thiền định và có thể khá êm dịu khi nghe. Ngoài ra, âm nhạc trở nên sống động hơn nhờ sử dụng [I1N2S3T4R5U6M7E8N9T0S1], giúp tăng thêm độ sâu và độ phức tạp cho âm thanh tổng thể. Nhìn chung, bài hát này là một ví dụ tuyệt vời về cách âm nhạc có thể vừa đổi mới vừa êm dịu.</v>
      </c>
    </row>
    <row r="272">
      <c r="A272" s="1" t="s">
        <v>25</v>
      </c>
      <c r="B272" s="1" t="s">
        <v>518</v>
      </c>
      <c r="C272" s="2" t="str">
        <f>IFERROR(__xludf.DUMMYFUNCTION("GoogleTranslate(B272, ""en"", ""vi"")"),"Âm nhạc là một loại hình nghệ thuật có thể gợi lên nhiều cung bậc cảm xúc. Cho dù đó là nhịp sống động của một bản nhạc dance, giai điệu ám ảnh của một bản ballad buồn hay giai điệu phấn khích của một bản giao hưởng chiến thắng, âm nhạc đều có sức mạnh kh"&amp;"uấy động cảm xúc và chạm đến tâm hồn chúng ta. Tác động cảm xúc của âm nhạc là điều khiến nó khác biệt với các loại hình nghệ thuật khác và khiến nó trở thành một ngôn ngữ phổ quát. Từ niềm vui, hạnh phúc đến nỗi buồn và tuyệt vọng, âm nhạc chúng ta nghe "&amp;"được xác định bởi những cảm xúc mà nó khơi dậy trong chúng ta.")</f>
        <v>Âm nhạc là một loại hình nghệ thuật có thể gợi lên nhiều cung bậc cảm xúc. Cho dù đó là nhịp sống động của một bản nhạc dance, giai điệu ám ảnh của một bản ballad buồn hay giai điệu phấn khích của một bản giao hưởng chiến thắng, âm nhạc đều có sức mạnh khuấy động cảm xúc và chạm đến tâm hồn chúng ta. Tác động cảm xúc của âm nhạc là điều khiến nó khác biệt với các loại hình nghệ thuật khác và khiến nó trở thành một ngôn ngữ phổ quát. Từ niềm vui, hạnh phúc đến nỗi buồn và tuyệt vọng, âm nhạc chúng ta nghe được xác định bởi những cảm xúc mà nó khơi dậy trong chúng ta.</v>
      </c>
    </row>
    <row r="273">
      <c r="A273" s="1" t="s">
        <v>519</v>
      </c>
      <c r="B273" s="1" t="s">
        <v>520</v>
      </c>
      <c r="C273" s="2" t="str">
        <f>IFERROR(__xludf.DUMMYFUNCTION("GoogleTranslate(B273, ""en"", ""vi"")"),"Việc sử dụng phạm vi sân cụ thể của [R1A2N3G4E5] [OC0TA1VE2S3] tạo ra một âm thanh kết hợp và thống nhất trong suốt đoạn nhạc, chạy trong [T1M213] ur1e2]. Bằng cách sử dụng phạm vi cao độ cụ thể này, âm nhạc sẽ duy trì giai điệu và tâm trạng nhất quán, đồ"&amp;"ng thời cho phép thay đổi giai điệu và nhịp điệu trong khuôn khổ [ti0me1 s2ig3na4tu5re6]. Nhìn chung, sự kết hợp của các yếu tố âm nhạc này tạo nên trải nghiệm nghe năng động và hấp dẫn cho khán giả.")</f>
        <v>Việc sử dụng phạm vi sân cụ thể của [R1A2N3G4E5] [OC0TA1VE2S3] tạo ra một âm thanh kết hợp và thống nhất trong suốt đoạn nhạc, chạy trong [T1M213] ur1e2]. Bằng cách sử dụng phạm vi cao độ cụ thể này, âm nhạc sẽ duy trì giai điệu và tâm trạng nhất quán, đồng thời cho phép thay đổi giai điệu và nhịp điệu trong khuôn khổ [ti0me1 s2ig3na4tu5re6]. Nhìn chung, sự kết hợp của các yếu tố âm nhạc này tạo nên trải nghiệm nghe năng động và hấp dẫn cho khán giả.</v>
      </c>
    </row>
    <row r="274">
      <c r="A274" s="1" t="s">
        <v>521</v>
      </c>
      <c r="B274" s="1" t="s">
        <v>522</v>
      </c>
      <c r="C274" s="2" t="str">
        <f>IFERROR(__xludf.DUMMYFUNCTION("GoogleTranslate(B274, ""en"", ""vi"")"),"Dải cao độ của [R1A2N3G4E5] [oc0ta1ve2s3] tạo thêm nét đặc biệt cho âm nhạc, nhấn mạnh chiều sâu cảm xúc của nó. Ngoài ra, độ dài của bài hát này là [T1M213] giây, giúp người nghe hoàn toàn đắm chìm trong bảng âm phong phú được tạo ra bởi dải âm mở rộng. "&amp;"Sự kết hợp giữa cao độ độc đáo và thời lượng được thiết kế cẩn thận khiến bài hát này trở thành một trải nghiệm âm nhạc mạnh mẽ và giàu cảm xúc.")</f>
        <v>Dải cao độ của [R1A2N3G4E5] [oc0ta1ve2s3] tạo thêm nét đặc biệt cho âm nhạc, nhấn mạnh chiều sâu cảm xúc của nó. Ngoài ra, độ dài của bài hát này là [T1M213] giây, giúp người nghe hoàn toàn đắm chìm trong bảng âm phong phú được tạo ra bởi dải âm mở rộng. Sự kết hợp giữa cao độ độc đáo và thời lượng được thiết kế cẩn thận khiến bài hát này trở thành một trải nghiệm âm nhạc mạnh mẽ và giàu cảm xúc.</v>
      </c>
    </row>
    <row r="275">
      <c r="A275" s="1" t="s">
        <v>523</v>
      </c>
      <c r="B275" s="1" t="s">
        <v>524</v>
      </c>
      <c r="C275" s="2" t="str">
        <f>IFERROR(__xludf.DUMMYFUNCTION("GoogleTranslate(B275, ""en"", ""vi"")"),"Việc lựa chọn [[K01E12Y23]3 k4ey5] trong bản nhạc này mang lại trải nghiệm quyến rũ và đáng nhớ, trải nghiệm này càng được nâng cao nhờ thời lượng thứ hai của [T1M213] của bài hát. [ke0y1] của âm nhạc có thể có tác động đáng kể đến cảm nhận tổng thể và sự"&amp;" cộng hưởng cảm xúc của một bản nhạc, và trong trường hợp này, nó đã được sử dụng để tạo hiệu ứng tuyệt vời, thu hút người nghe và tạo ấn tượng lâu dài. Ngoài ra, độ dài [T1M213] giây của bài hát cho phép khám phá đầy đủ các chủ đề và ý tưởng âm nhạc được"&amp;" trình bày, mang đến cho người nghe cơ hội hoàn toàn đắm mình vào trải nghiệm.")</f>
        <v>Việc lựa chọn [[K01E12Y23]3 k4ey5] trong bản nhạc này mang lại trải nghiệm quyến rũ và đáng nhớ, trải nghiệm này càng được nâng cao nhờ thời lượng thứ hai của [T1M213] của bài hát. [ke0y1] của âm nhạc có thể có tác động đáng kể đến cảm nhận tổng thể và sự cộng hưởng cảm xúc của một bản nhạc, và trong trường hợp này, nó đã được sử dụng để tạo hiệu ứng tuyệt vời, thu hút người nghe và tạo ấn tượng lâu dài. Ngoài ra, độ dài [T1M213] giây của bài hát cho phép khám phá đầy đủ các chủ đề và ý tưởng âm nhạc được trình bày, mang đến cho người nghe cơ hội hoàn toàn đắm mình vào trải nghiệm.</v>
      </c>
    </row>
    <row r="276">
      <c r="A276" s="1" t="s">
        <v>525</v>
      </c>
      <c r="B276" s="1" t="s">
        <v>526</v>
      </c>
      <c r="C276" s="2" t="str">
        <f>IFERROR(__xludf.DUMMYFUNCTION("GoogleTranslate(B276, ""en"", ""vi"")"),"Phạm vi cao độ giới hạn của âm nhạc là [R1A2N3G4E5] [oc0ta1ve2s3] cho phép nhấn mạnh hơn vào các sắc thái của giai điệu và nhịp điệu, trong khi [[K01E12Y23]3 k4ey5] mang lại chất lượng cảm xúc đặc biệt. Bài hát này có thời lượng [T1M213] giây, có [ti0me1 "&amp;"s2ig3na4tu5re6] không thường thấy và sử dụng [I1N2S3T4R5U6M7E8N9T0S1] trong phần trình diễn âm nhạc. Mặc dù phạm vi cao độ hạn chế, âm nhạc vẫn truyền tải được nhiều cảm xúc nhờ vào việc sử dụng khéo léo các nhịp điệu và sắc thái âm sắc. [ti0me1 s2ig3na4t"&amp;"u5re6] độc đáo bổ sung yếu tố nhịp điệu thú vị cho bản nhạc và việc lựa chọn nhạc cụ sẽ bổ sung thêm kết cấu và chiều sâu cho âm thanh tổng thể.")</f>
        <v>Phạm vi cao độ giới hạn của âm nhạc là [R1A2N3G4E5] [oc0ta1ve2s3] cho phép nhấn mạnh hơn vào các sắc thái của giai điệu và nhịp điệu, trong khi [[K01E12Y23]3 k4ey5] mang lại chất lượng cảm xúc đặc biệt. Bài hát này có thời lượng [T1M213] giây, có [ti0me1 s2ig3na4tu5re6] không thường thấy và sử dụng [I1N2S3T4R5U6M7E8N9T0S1] trong phần trình diễn âm nhạc. Mặc dù phạm vi cao độ hạn chế, âm nhạc vẫn truyền tải được nhiều cảm xúc nhờ vào việc sử dụng khéo léo các nhịp điệu và sắc thái âm sắc. [ti0me1 s2ig3na4tu5re6] độc đáo bổ sung yếu tố nhịp điệu thú vị cho bản nhạc và việc lựa chọn nhạc cụ sẽ bổ sung thêm kết cấu và chiều sâu cho âm thanh tổng thể.</v>
      </c>
    </row>
    <row r="277">
      <c r="A277" s="1" t="s">
        <v>527</v>
      </c>
      <c r="B277" s="1" t="s">
        <v>528</v>
      </c>
      <c r="C277" s="2" t="str">
        <f>IFERROR(__xludf.DUMMYFUNCTION("GoogleTranslate(B277, ""en"", ""vi"")"),"Loại nhạc này mang đến trải nghiệm nghe đa dạng và sống động với dải cao độ trải dài [R1A2N3G4E5] [oc0ta1ve2s3]. Bài hát phát trong [T1M213] giây, có [te0mp1o2] không quá nhanh hoặc quá chậm và phải bao gồm [I1N2S3T4R5U6M7E8N9T0S1]. Nó có đồng hồ đo [T1I2"&amp;"M3E4_5S6I7G8N9A0T1U2R3E4] và nhịp điệu chậm, lấp đầy âm nhạc bằng [E1M2O3T4I5O6N7]. Bài hát bao gồm [[N01U12M23_34B45A56R67S78]8 b9ar0s1], khiến nó trở thành một bản nhạc có cấu trúc tốt và khơi gợi cảm xúc.")</f>
        <v>Loại nhạc này mang đến trải nghiệm nghe đa dạng và sống động với dải cao độ trải dài [R1A2N3G4E5] [oc0ta1ve2s3]. Bài hát phát trong [T1M213] giây, có [te0mp1o2] không quá nhanh hoặc quá chậm và phải bao gồm [I1N2S3T4R5U6M7E8N9T0S1]. Nó có đồng hồ đo [T1I2M3E4_5S6I7G8N9A0T1U2R3E4] và nhịp điệu chậm, lấp đầy âm nhạc bằng [E1M2O3T4I5O6N7]. Bài hát bao gồm [[N01U12M23_34B45A56R67S78]8 b9ar0s1], khiến nó trở thành một bản nhạc có cấu trúc tốt và khơi gợi cảm xúc.</v>
      </c>
    </row>
    <row r="278">
      <c r="A278" s="1" t="s">
        <v>529</v>
      </c>
      <c r="B278" s="1" t="s">
        <v>530</v>
      </c>
      <c r="C278" s="2" t="str">
        <f>IFERROR(__xludf.DUMMYFUNCTION("GoogleTranslate(B278, ""en"", ""vi"")"),"[ti0me1 s2ig3na4tu5re6] được sử dụng trong bài hát này không bình thường và nó bổ sung cho phạm vi cao độ giới hạn của âm nhạc là [R1A2N3G4E5] [oc0ta1ve2s3], cho phép nhấn mạnh hơn vào các sắc thái của giai điệu và nhịp điệu. Mặc dù [ti0me1 s2ig3na4tu5re6"&amp;"] khác thường và phạm vi cao độ hạn chế, bài hát này vẫn duy trì nhịp điệu rất yên bình và đáng chú ý là nó không bao gồm việc sử dụng [I1N2S3T4R5U6M7E8N9T0S1].")</f>
        <v>[ti0me1 s2ig3na4tu5re6] được sử dụng trong bài hát này không bình thường và nó bổ sung cho phạm vi cao độ giới hạn của âm nhạc là [R1A2N3G4E5] [oc0ta1ve2s3], cho phép nhấn mạnh hơn vào các sắc thái của giai điệu và nhịp điệu. Mặc dù [ti0me1 s2ig3na4tu5re6] khác thường và phạm vi cao độ hạn chế, bài hát này vẫn duy trì nhịp điệu rất yên bình và đáng chú ý là nó không bao gồm việc sử dụng [I1N2S3T4R5U6M7E8N9T0S1].</v>
      </c>
    </row>
    <row r="279">
      <c r="A279" s="1" t="s">
        <v>531</v>
      </c>
      <c r="B279" s="1" t="s">
        <v>532</v>
      </c>
      <c r="C279" s="2" t="str">
        <f>IFERROR(__xludf.DUMMYFUNCTION("GoogleTranslate(B279, ""en"", ""vi"")"),"Bản nhạc này có tốc độ vừa phải [te0mp1o2] và [ke0y1] được sử dụng sẽ tạo thêm hương vị độc đáo cho nó. Bài hát có thời lượng chạy là [T1M213] giây và điều thú vị là [I1N2S3T4R5U6M7E8N9T0S1] vắng mặt đáng chú ý trong toàn bộ bản nhạc.")</f>
        <v>Bản nhạc này có tốc độ vừa phải [te0mp1o2] và [ke0y1] được sử dụng sẽ tạo thêm hương vị độc đáo cho nó. Bài hát có thời lượng chạy là [T1M213] giây và điều thú vị là [I1N2S3T4R5U6M7E8N9T0S1] vắng mặt đáng chú ý trong toàn bộ bản nhạc.</v>
      </c>
    </row>
    <row r="280">
      <c r="A280" s="1" t="s">
        <v>533</v>
      </c>
      <c r="B280" s="1" t="s">
        <v>534</v>
      </c>
      <c r="C280" s="2" t="str">
        <f>IFERROR(__xludf.DUMMYFUNCTION("GoogleTranslate(B280, ""en"", ""vi"")"),"Phạm vi cao độ nhỏ gọn của [R1A2N3G4E5] [oc0ta1ve2s3] mang lại màn trình diễn âm nhạc tập trung và có tác động mạnh mẽ với thời gian phát là [T1M213] giây. Nhịp điệu vừa phải, dễ theo dõi của bài hát đi kèm với [ti0me1 s2ig3na4tu5re6], [T1I2M3E4_5S6I7G8N9"&amp;"A0T1U2R3E4] không phổ biến. Âm nhạc này di chuyển nhanh chóng và được đặc trưng bởi [E1M2O3T4I5O6N7].")</f>
        <v>Phạm vi cao độ nhỏ gọn của [R1A2N3G4E5] [oc0ta1ve2s3] mang lại màn trình diễn âm nhạc tập trung và có tác động mạnh mẽ với thời gian phát là [T1M213] giây. Nhịp điệu vừa phải, dễ theo dõi của bài hát đi kèm với [ti0me1 s2ig3na4tu5re6], [T1I2M3E4_5S6I7G8N9A0T1U2R3E4] không phổ biến. Âm nhạc này di chuyển nhanh chóng và được đặc trưng bởi [E1M2O3T4I5O6N7].</v>
      </c>
    </row>
    <row r="281">
      <c r="A281" s="1" t="s">
        <v>535</v>
      </c>
      <c r="B281" s="1" t="s">
        <v>536</v>
      </c>
      <c r="C281" s="2" t="str">
        <f>IFERROR(__xludf.DUMMYFUNCTION("GoogleTranslate(B281, ""en"", ""vi"")"),"Bản nhạc này được sáng tác trong [[K01E12Y23]3 k4ey5] và có dải cao độ trong [R1A2N3G4E5] [oc0ta1ve2s3]. Bài hát dài [T1M213] giây và có giai điệu [te0mp1o2] chậm rãi, thư giãn. Nó được cải tiến bằng cách sử dụng [I1N2S3T4R5U6M7E8N9T0S1] và có tính năng k"&amp;"hác thường là [[T01I12M23E34_45S56I67G78N89A90T01U12R23E34]4 t5im6e 7si8gn9at0ur1e2]. Bài hát này khác với âm thanh [G1E2N3R4E5] điển hình do các yếu tố độc đáo của nó như [te0mp1o2] chậm và [ti0me1 s2ig3na4tu5re6] không phổ biến.")</f>
        <v>Bản nhạc này được sáng tác trong [[K01E12Y23]3 k4ey5] và có dải cao độ trong [R1A2N3G4E5] [oc0ta1ve2s3]. Bài hát dài [T1M213] giây và có giai điệu [te0mp1o2] chậm rãi, thư giãn. Nó được cải tiến bằng cách sử dụng [I1N2S3T4R5U6M7E8N9T0S1] và có tính năng khác thường là [[T01I12M23E34_45S56I67G78N89A90T01U12R23E34]4 t5im6e 7si8gn9at0ur1e2]. Bài hát này khác với âm thanh [G1E2N3R4E5] điển hình do các yếu tố độc đáo của nó như [te0mp1o2] chậm và [ti0me1 s2ig3na4tu5re6] không phổ biến.</v>
      </c>
    </row>
    <row r="282">
      <c r="A282" s="1" t="s">
        <v>537</v>
      </c>
      <c r="B282" s="1" t="s">
        <v>538</v>
      </c>
      <c r="C282" s="2" t="str">
        <f>IFERROR(__xludf.DUMMYFUNCTION("GoogleTranslate(B282, ""en"", ""vi"")"),"Âm nhạc đang được phát là một đoạn nhạc có nhịp độ nhàn nhã bao gồm [[N01U12M23_34B45A56R67S78]8 b9ar0s1] và có [ti0me1 s2ig3na4tu5re6 o7f 8[T91I02M13E24_35S46I57G68N79A80T91U02R13E24]3].")</f>
        <v>Âm nhạc đang được phát là một đoạn nhạc có nhịp độ nhàn nhã bao gồm [[N01U12M23_34B45A56R67S78]8 b9ar0s1] và có [ti0me1 s2ig3na4tu5re6 o7f 8[T91I02M13E24_35S46I57G68N79A80T91U02R13E24]3].</v>
      </c>
    </row>
    <row r="283">
      <c r="A283" s="1" t="s">
        <v>539</v>
      </c>
      <c r="B283" s="1" t="s">
        <v>540</v>
      </c>
      <c r="C283" s="2" t="str">
        <f>IFERROR(__xludf.DUMMYFUNCTION("GoogleTranslate(B283, ""en"", ""vi"")"),"Phạm vi cao độ của bản nhạc này nằm trong [R1A2N3G4E5] [oc0ta1ve2s3] và việc sử dụng [[K01E12Y23]3 k4ey5] của nó tạo ra một bảng âm thanh phong phú và sống động. Đồng hồ đo của âm nhạc là [T1I2M3E4_5S6I7G8N9A0T1U2R3E4]. Mặc dù không có những nét đặc trưng"&amp;" của thể loại [G1E2N3R4E5], nhưng bài hát này có tổng cộng [[N01U12M23_34B45A56R67S78]8 b9ar0s1], thể hiện thành phần và phong cách độc đáo.")</f>
        <v>Phạm vi cao độ của bản nhạc này nằm trong [R1A2N3G4E5] [oc0ta1ve2s3] và việc sử dụng [[K01E12Y23]3 k4ey5] của nó tạo ra một bảng âm thanh phong phú và sống động. Đồng hồ đo của âm nhạc là [T1I2M3E4_5S6I7G8N9A0T1U2R3E4]. Mặc dù không có những nét đặc trưng của thể loại [G1E2N3R4E5], nhưng bài hát này có tổng cộng [[N01U12M23_34B45A56R67S78]8 b9ar0s1], thể hiện thành phần và phong cách độc đáo.</v>
      </c>
    </row>
    <row r="284">
      <c r="A284" s="1" t="s">
        <v>541</v>
      </c>
      <c r="B284" s="1" t="s">
        <v>542</v>
      </c>
      <c r="C284" s="2" t="str">
        <f>IFERROR(__xludf.DUMMYFUNCTION("GoogleTranslate(B284, ""en"", ""vi"")"),"Âm nhạc di chuyển nhanh chóng trong [T1I2M3E4_5S6I7G8N9A0T1U2R3E4]. Nhịp điệu nhanh và cấu trúc nhịp nhàng của âm nhạc mang lại cảm giác sống động và tràn đầy năng lượng, thúc đẩy người nghe tiến về phía trước theo từng nhịp. Việc sử dụng [T1I2M3E4_5S6I7G"&amp;"8N9A0T1U2R3E4] làm tăng thêm cảm giác đà, tạo ra trải nghiệm âm nhạc năng động và thú vị. Sự kết hợp giữa tốc độ và nhịp điệu chính xác trong âm nhạc khiến nó trở thành một bản nhạc ly kỳ và đáng nhớ, thu hút sự chú ý của người nghe từ đầu đến cuối.")</f>
        <v>Âm nhạc di chuyển nhanh chóng trong [T1I2M3E4_5S6I7G8N9A0T1U2R3E4]. Nhịp điệu nhanh và cấu trúc nhịp nhàng của âm nhạc mang lại cảm giác sống động và tràn đầy năng lượng, thúc đẩy người nghe tiến về phía trước theo từng nhịp. Việc sử dụng [T1I2M3E4_5S6I7G8N9A0T1U2R3E4] làm tăng thêm cảm giác đà, tạo ra trải nghiệm âm nhạc năng động và thú vị. Sự kết hợp giữa tốc độ và nhịp điệu chính xác trong âm nhạc khiến nó trở thành một bản nhạc ly kỳ và đáng nhớ, thu hút sự chú ý của người nghe từ đầu đến cuối.</v>
      </c>
    </row>
    <row r="285">
      <c r="A285" s="1" t="s">
        <v>204</v>
      </c>
      <c r="B285" s="1" t="s">
        <v>543</v>
      </c>
      <c r="C285" s="2" t="str">
        <f>IFERROR(__xludf.DUMMYFUNCTION("GoogleTranslate(B285, ""en"", ""vi"")"),"Bài hát này bao gồm [[N01U12M23_34B45A56R67S78]8 b9ar0s1] và âm thanh của nó được tạo ra thông qua việc sử dụng [I1N2S3T4R5U6M7E8N9T0S1]. Các nhạc cụ được sử dụng trong âm nhạc góp phần tạo nên đặc điểm và giai điệu tổng thể của bài hát, nâng cao tác động"&amp;" cảm xúc của nó đối với người nghe. Sự kết hợp của các nhạc cụ khác nhau và cách chơi chúng sẽ tạo thêm chiều sâu và độ phức tạp cho âm nhạc, tạo ra trải nghiệm nghe độc ​​đáo. Việc sử dụng nhiều loại nhạc cụ khác nhau trong bài hát này làm nổi bật tầm qu"&amp;"an trọng của nhạc cụ trong âm nhạc, vì nó có thể ảnh hưởng lớn đến tâm trạng và cảm giác chung được truyền tải bởi một bản nhạc.")</f>
        <v>Bài hát này bao gồm [[N01U12M23_34B45A56R67S78]8 b9ar0s1] và âm thanh của nó được tạo ra thông qua việc sử dụng [I1N2S3T4R5U6M7E8N9T0S1]. Các nhạc cụ được sử dụng trong âm nhạc góp phần tạo nên đặc điểm và giai điệu tổng thể của bài hát, nâng cao tác động cảm xúc của nó đối với người nghe. Sự kết hợp của các nhạc cụ khác nhau và cách chơi chúng sẽ tạo thêm chiều sâu và độ phức tạp cho âm nhạc, tạo ra trải nghiệm nghe độc ​​đáo. Việc sử dụng nhiều loại nhạc cụ khác nhau trong bài hát này làm nổi bật tầm quan trọng của nhạc cụ trong âm nhạc, vì nó có thể ảnh hưởng lớn đến tâm trạng và cảm giác chung được truyền tải bởi một bản nhạc.</v>
      </c>
    </row>
    <row r="286">
      <c r="A286" s="1" t="s">
        <v>544</v>
      </c>
      <c r="B286" s="1" t="s">
        <v>545</v>
      </c>
      <c r="C286" s="2" t="str">
        <f>IFERROR(__xludf.DUMMYFUNCTION("GoogleTranslate(B286, ""en"", ""vi"")"),"Loại nhạc này mang lại trải nghiệm nghe độc ​​đáo và đáng nhớ với dải cao độ [R1A2N3G4E5] [oc0ta1ve2s3]. Đó là một bài hát có nhịp độ thấp [te0mp1o2] chạy trong [T1M213] giây và đã cố tình loại trừ [I1N2S3T4R5U6M7E8N9T0S1]. Mặc dù thiếu một số nhạc cụ như"&amp;"ng âm nhạc vẫn tạo được bầu không khí khác biệt và thu hút người nghe. Việc cố tình loại trừ những nhạc cụ này có thể là một lựa chọn sáng tạo của nghệ sĩ để nâng cao tâm trạng và cảm xúc tổng thể được truyền tải qua âm nhạc. Nhìn chung, sự kết hợp giữa p"&amp;"hạm vi cao độ hạn chế, [te0mp1o2] thấp và nhạc cụ chọn lọc sẽ tạo ra trải nghiệm âm nhạc độc đáo và hấp dẫn.")</f>
        <v>Loại nhạc này mang lại trải nghiệm nghe độc ​​đáo và đáng nhớ với dải cao độ [R1A2N3G4E5] [oc0ta1ve2s3]. Đó là một bài hát có nhịp độ thấp [te0mp1o2] chạy trong [T1M213] giây và đã cố tình loại trừ [I1N2S3T4R5U6M7E8N9T0S1]. Mặc dù thiếu một số nhạc cụ nhưng âm nhạc vẫn tạo được bầu không khí khác biệt và thu hút người nghe. Việc cố tình loại trừ những nhạc cụ này có thể là một lựa chọn sáng tạo của nghệ sĩ để nâng cao tâm trạng và cảm xúc tổng thể được truyền tải qua âm nhạc. Nhìn chung, sự kết hợp giữa phạm vi cao độ hạn chế, [te0mp1o2] thấp và nhạc cụ chọn lọc sẽ tạo ra trải nghiệm âm nhạc độc đáo và hấp dẫn.</v>
      </c>
    </row>
    <row r="287">
      <c r="A287" s="1" t="s">
        <v>546</v>
      </c>
      <c r="B287" s="1" t="s">
        <v>547</v>
      </c>
      <c r="C287" s="2" t="str">
        <f>IFERROR(__xludf.DUMMYFUNCTION("GoogleTranslate(B287, ""en"", ""vi"")"),"Âm nhạc nhanh được xác định bởi [E1M2O3T4I5O6N7] và điều tạo thêm hương vị độc đáo cho nó là [K1E2Y3]. Ngoài ra, [ti0me1 s2ig3na4tu5re6] được sử dụng trong bài hát này không phổ biến, điều này càng góp phần tạo nên âm thanh đặc biệt của nó.")</f>
        <v>Âm nhạc nhanh được xác định bởi [E1M2O3T4I5O6N7] và điều tạo thêm hương vị độc đáo cho nó là [K1E2Y3]. Ngoài ra, [ti0me1 s2ig3na4tu5re6] được sử dụng trong bài hát này không phổ biến, điều này càng góp phần tạo nên âm thanh đặc biệt của nó.</v>
      </c>
    </row>
    <row r="288">
      <c r="A288" s="1" t="s">
        <v>548</v>
      </c>
      <c r="B288" s="1" t="s">
        <v>549</v>
      </c>
      <c r="C288" s="2" t="str">
        <f>IFERROR(__xludf.DUMMYFUNCTION("GoogleTranslate(B288, ""en"", ""vi"")"),"Âm nhạc trong bài hát này có dải cao độ [R1A2N3G4E5] [oc0ta1ve2s3] tạo thêm nét đặc biệt, nhấn mạnh chiều sâu cảm xúc của nó. Mặc dù [te0mp1o2] vừa phải và thú vị nhưng nhịp điệu lại không phù hợp với điệu nhảy. Bài hát nằm trong [T1I2M3E4_5S6I7G8N9A0T1U2"&amp;"R3E4] và được phát ở tốc độ vừa phải. Mặc dù được phân loại là [G1E2N3R4E5] nhưng phong cách của bài hát không phản ánh những nét đặc trưng thông thường của thể loại này.")</f>
        <v>Âm nhạc trong bài hát này có dải cao độ [R1A2N3G4E5] [oc0ta1ve2s3] tạo thêm nét đặc biệt, nhấn mạnh chiều sâu cảm xúc của nó. Mặc dù [te0mp1o2] vừa phải và thú vị nhưng nhịp điệu lại không phù hợp với điệu nhảy. Bài hát nằm trong [T1I2M3E4_5S6I7G8N9A0T1U2R3E4] và được phát ở tốc độ vừa phải. Mặc dù được phân loại là [G1E2N3R4E5] nhưng phong cách của bài hát không phản ánh những nét đặc trưng thông thường của thể loại này.</v>
      </c>
    </row>
    <row r="289">
      <c r="A289" s="1" t="s">
        <v>550</v>
      </c>
      <c r="B289" s="1" t="s">
        <v>551</v>
      </c>
      <c r="C289" s="2" t="str">
        <f>IFERROR(__xludf.DUMMYFUNCTION("GoogleTranslate(B289, ""en"", ""vi"")"),"Bài hát này truyền tải âm thanh độc đáo và vang dội khi sử dụng [[K01E12Y23]3 k4ey5]. Nó có thời lượng [T1M213] giây và có nhịp điệu nhẹ nhàng. Đồng hồ đo của âm nhạc là [T1I2M3E4_5S6I7G8N9A0T1U2R3E4] và không tìm thấy [I1N2S3T4R5U6M7E8N9T0S1] trong bản s"&amp;"ắp xếp. Mặc dù âm nhạc này không bắt nguồn từ truyền thống của bất kỳ thể loại [G1E2N3R4E5] cụ thể nào, nhưng nó mang lại âm thanh đặc biệt khiến nó trở nên khác biệt so với các sản phẩm âm nhạc thông thường hơn.")</f>
        <v>Bài hát này truyền tải âm thanh độc đáo và vang dội khi sử dụng [[K01E12Y23]3 k4ey5]. Nó có thời lượng [T1M213] giây và có nhịp điệu nhẹ nhàng. Đồng hồ đo của âm nhạc là [T1I2M3E4_5S6I7G8N9A0T1U2R3E4] và không tìm thấy [I1N2S3T4R5U6M7E8N9T0S1] trong bản sắp xếp. Mặc dù âm nhạc này không bắt nguồn từ truyền thống của bất kỳ thể loại [G1E2N3R4E5] cụ thể nào, nhưng nó mang lại âm thanh đặc biệt khiến nó trở nên khác biệt so với các sản phẩm âm nhạc thông thường hơn.</v>
      </c>
    </row>
    <row r="290">
      <c r="A290" s="1" t="s">
        <v>552</v>
      </c>
      <c r="B290" s="1" t="s">
        <v>553</v>
      </c>
      <c r="C290" s="2" t="str">
        <f>IFERROR(__xludf.DUMMYFUNCTION("GoogleTranslate(B290, ""en"", ""vi"")"),"Bản nhạc này bao gồm [[N01U12M23_34B45A56R67S78]8 b9ar0s1] và có [te0mp1o2] vừa phải. Phạm vi cao độ của nó nằm trong [R1A2N3G4E5] [oc0ta1ve2s3] và việc sử dụng [[K01E12Y23]3 k4ey5] tạo ra bầu không khí khác biệt. Đồng hồ đo của âm nhạc là [T1I2M3E4_5S6I7"&amp;"G8N9A0T1U2R3E4].")</f>
        <v>Bản nhạc này bao gồm [[N01U12M23_34B45A56R67S78]8 b9ar0s1] và có [te0mp1o2] vừa phải. Phạm vi cao độ của nó nằm trong [R1A2N3G4E5] [oc0ta1ve2s3] và việc sử dụng [[K01E12Y23]3 k4ey5] tạo ra bầu không khí khác biệt. Đồng hồ đo của âm nhạc là [T1I2M3E4_5S6I7G8N9A0T1U2R3E4].</v>
      </c>
    </row>
    <row r="291">
      <c r="A291" s="1" t="s">
        <v>554</v>
      </c>
      <c r="B291" s="1" t="s">
        <v>555</v>
      </c>
      <c r="C291" s="2" t="str">
        <f>IFERROR(__xludf.DUMMYFUNCTION("GoogleTranslate(B291, ""en"", ""vi"")"),"Phạm vi cao độ của bản nhạc này là [R1A2N3G4E5] [oc0ta1ve2s3] mang lại trải nghiệm nghe độc ​​đáo và đáng nhớ, với bài hát chạy trong [T1M213] giây. Nhịp trong bài hát ru này được bổ sung bằng [ti0me1 s2ig3na4tu5re6] không thường thấy, [T1I2M3E4_5S6I7G8N9"&amp;"A0T1U2R3E4], đồng thời cố tình loại trừ việc sử dụng [I1N2S3T4R5U6M7E8N9T0S1]. Nhìn chung, bài hát bao gồm khoảng [[N01U12M23_34B45A56R67S78]8 b9ar0s1], góp phần tạo nên thành phần đặc biệt của nó.")</f>
        <v>Phạm vi cao độ của bản nhạc này là [R1A2N3G4E5] [oc0ta1ve2s3] mang lại trải nghiệm nghe độc ​​đáo và đáng nhớ, với bài hát chạy trong [T1M213] giây. Nhịp trong bài hát ru này được bổ sung bằng [ti0me1 s2ig3na4tu5re6] không thường thấy, [T1I2M3E4_5S6I7G8N9A0T1U2R3E4], đồng thời cố tình loại trừ việc sử dụng [I1N2S3T4R5U6M7E8N9T0S1]. Nhìn chung, bài hát bao gồm khoảng [[N01U12M23_34B45A56R67S78]8 b9ar0s1], góp phần tạo nên thành phần đặc biệt của nó.</v>
      </c>
    </row>
    <row r="292">
      <c r="A292" s="1" t="s">
        <v>556</v>
      </c>
      <c r="B292" s="1" t="s">
        <v>557</v>
      </c>
      <c r="C292" s="2" t="str">
        <f>IFERROR(__xludf.DUMMYFUNCTION("GoogleTranslate(B292, ""en"", ""vi"")"),"Thời lượng của bài hát này là [T1M213] giây và dựa trên [[T01I12M23E34_45S56I67G78N89A90T01U12R23E34]4 t5im6e 7si8gn9at0ur1e2]. Âm nhạc được phát ra thông qua [I1N2S3T4R5U6M7E8N9T0S1], tạo ra một bản phối có nhịp độ chậm khác với các đặc điểm điển hình củ"&amp;"a phong cách [G1E2N3R4E5].")</f>
        <v>Thời lượng của bài hát này là [T1M213] giây và dựa trên [[T01I12M23E34_45S56I67G78N89A90T01U12R23E34]4 t5im6e 7si8gn9at0ur1e2]. Âm nhạc được phát ra thông qua [I1N2S3T4R5U6M7E8N9T0S1], tạo ra một bản phối có nhịp độ chậm khác với các đặc điểm điển hình của phong cách [G1E2N3R4E5].</v>
      </c>
    </row>
    <row r="293">
      <c r="A293" s="1" t="s">
        <v>371</v>
      </c>
      <c r="B293" s="1" t="s">
        <v>558</v>
      </c>
      <c r="C293" s="2" t="str">
        <f>IFERROR(__xludf.DUMMYFUNCTION("GoogleTranslate(B293, ""en"", ""vi"")"),"Bài hát này sử dụng [ti0me1 s2ig3na4tu5re6] không phổ biến và có độ dài [T1M213] giây. Việc sử dụng [ti0me1 s2ig3na4tu5re6] khác thường có thể mang lại cho bài hát một nhịp điệu hoặc cảm giác độc đáo và có thể là lựa chọn sáng tạo cho những nhạc sĩ muốn t"&amp;"hử nghiệm các cấu trúc và hình thức âm nhạc khác nhau. Nó cũng có thể thách thức người nghe tương tác với âm nhạc theo những cách mới, vì họ có thể cần điều chỉnh kỳ vọng của mình và chú ý hơn đến nhịp cũng như điểm nhấn trong bài hát.")</f>
        <v>Bài hát này sử dụng [ti0me1 s2ig3na4tu5re6] không phổ biến và có độ dài [T1M213] giây. Việc sử dụng [ti0me1 s2ig3na4tu5re6] khác thường có thể mang lại cho bài hát một nhịp điệu hoặc cảm giác độc đáo và có thể là lựa chọn sáng tạo cho những nhạc sĩ muốn thử nghiệm các cấu trúc và hình thức âm nhạc khác nhau. Nó cũng có thể thách thức người nghe tương tác với âm nhạc theo những cách mới, vì họ có thể cần điều chỉnh kỳ vọng của mình và chú ý hơn đến nhịp cũng như điểm nhấn trong bài hát.</v>
      </c>
    </row>
    <row r="294">
      <c r="A294" s="1" t="s">
        <v>164</v>
      </c>
      <c r="B294" s="1" t="s">
        <v>559</v>
      </c>
      <c r="C294" s="2" t="str">
        <f>IFERROR(__xludf.DUMMYFUNCTION("GoogleTranslate(B294, ""en"", ""vi"")"),"Loại nhạc này mang đến trải nghiệm nghe đa dạng và sống động, với dải cao độ trải dài [R1A2N3G4E5] [oc0ta1ve2s3]. Nó truyền tải âm thanh độc đáo và cộng hưởng thông qua việc sử dụng [[K01E12Y23]3 k4ey5]. Nhịp điệu rất nhẹ nhàng, bài hát được trình diễn vớ"&amp;"i tốc độ vừa phải. Đồng hồ đo của âm nhạc là [T1I2M3E4_5S6I7G8N9A0T1U2R3E4] và nó đã chọn không kết hợp [I1N2S3T4R5U6M7E8N9T0S1]. Thời lượng của bài hát là [T1M213] giây và thể hiện [E1M2O3T4I5O6N7]. Nhìn chung, âm nhạc này mang lại trải nghiệm thính giác"&amp;" phong phú thể hiện nhiều yếu tố và cảm xúc âm nhạc.")</f>
        <v>Loại nhạc này mang đến trải nghiệm nghe đa dạng và sống động, với dải cao độ trải dài [R1A2N3G4E5] [oc0ta1ve2s3]. Nó truyền tải âm thanh độc đáo và cộng hưởng thông qua việc sử dụng [[K01E12Y23]3 k4ey5]. Nhịp điệu rất nhẹ nhàng, bài hát được trình diễn với tốc độ vừa phải. Đồng hồ đo của âm nhạc là [T1I2M3E4_5S6I7G8N9A0T1U2R3E4] và nó đã chọn không kết hợp [I1N2S3T4R5U6M7E8N9T0S1]. Thời lượng của bài hát là [T1M213] giây và thể hiện [E1M2O3T4I5O6N7]. Nhìn chung, âm nhạc này mang lại trải nghiệm thính giác phong phú thể hiện nhiều yếu tố và cảm xúc âm nhạc.</v>
      </c>
    </row>
    <row r="295">
      <c r="A295" s="1" t="s">
        <v>560</v>
      </c>
      <c r="B295" s="1" t="s">
        <v>561</v>
      </c>
      <c r="C295" s="2" t="str">
        <f>IFERROR(__xludf.DUMMYFUNCTION("GoogleTranslate(B295, ""en"", ""vi"")"),"Âm nhạc của [A1R2T3I4S5T6] là một ví dụ điển hình cho âm thanh [G1E2N3R4E5] điển hình, vì nó thể hiện phong cách đặc trưng của họ và được phát ở mức [te0mp1o2] vừa phải. Để đạt được âm thanh này, [I1N2S3T4R5U6M7E8N9T0S1] là một phần không thể thiếu của âm"&amp;" nhạc và phải luôn được đưa vào sáng tác của họ.")</f>
        <v>Âm nhạc của [A1R2T3I4S5T6] là một ví dụ điển hình cho âm thanh [G1E2N3R4E5] điển hình, vì nó thể hiện phong cách đặc trưng của họ và được phát ở mức [te0mp1o2] vừa phải. Để đạt được âm thanh này, [I1N2S3T4R5U6M7E8N9T0S1] là một phần không thể thiếu của âm nhạc và phải luôn được đưa vào sáng tác của họ.</v>
      </c>
    </row>
    <row r="296">
      <c r="A296" s="1" t="s">
        <v>400</v>
      </c>
      <c r="B296" s="1" t="s">
        <v>562</v>
      </c>
      <c r="C296" s="2" t="str">
        <f>IFERROR(__xludf.DUMMYFUNCTION("GoogleTranslate(B296, ""en"", ""vi"")"),"Bài hát này chạy trong [T1M213] giây.")</f>
        <v>Bài hát này chạy trong [T1M213] giây.</v>
      </c>
    </row>
    <row r="297">
      <c r="A297" s="1" t="s">
        <v>563</v>
      </c>
      <c r="B297" s="1" t="s">
        <v>564</v>
      </c>
      <c r="C297" s="2" t="str">
        <f>IFERROR(__xludf.DUMMYFUNCTION("GoogleTranslate(B297, ""en"", ""vi"")"),"Đoạn nhạc dài [T1M213] giây này, không có [I1N2S3T4R5U6M7E8N9T0S1], sử dụng dải cao độ cụ thể là [R1A2N3G4E5] [oc0ta1ve2s3] để tạo ra âm thanh gắn kết và thống nhất. Bằng cách sử dụng phạm vi cụ thể này, tác phẩm sẽ đạt được chất lượng âm sắc nhất quán tr"&amp;"ong suốt thời lượng của nó. Mặc dù không có bất kỳ nhạc cụ cụ thể nào, việc sử dụng có chủ ý dải cao độ này sẽ giúp tạo nên nét riêng biệt và đáng nhớ cho tác phẩm.")</f>
        <v>Đoạn nhạc dài [T1M213] giây này, không có [I1N2S3T4R5U6M7E8N9T0S1], sử dụng dải cao độ cụ thể là [R1A2N3G4E5] [oc0ta1ve2s3] để tạo ra âm thanh gắn kết và thống nhất. Bằng cách sử dụng phạm vi cụ thể này, tác phẩm sẽ đạt được chất lượng âm sắc nhất quán trong suốt thời lượng của nó. Mặc dù không có bất kỳ nhạc cụ cụ thể nào, việc sử dụng có chủ ý dải cao độ này sẽ giúp tạo nên nét riêng biệt và đáng nhớ cho tác phẩm.</v>
      </c>
    </row>
    <row r="298">
      <c r="A298" s="1" t="s">
        <v>565</v>
      </c>
      <c r="B298" s="1" t="s">
        <v>566</v>
      </c>
      <c r="C298" s="2" t="str">
        <f>IFERROR(__xludf.DUMMYFUNCTION("GoogleTranslate(B298, ""en"", ""vi"")"),"Việc sử dụng [[K01E12Y23]3 k4ey5] trong bản nhạc này tạo ra bảng âm thanh phong phú và sống động giúp nâng cao trải nghiệm nghe. Với tổng số [[N01U12M23_34B45A56R67S78]8 b9ar0s1], âm nhạc được cấu trúc theo cách khiến người nghe say mê từ đầu đến cuối. Tu"&amp;"y nhiên, phần phối khí của bài hát đã cố tình bỏ qua việc sử dụng [I1N2S3T4R5U6M7E8N9T0S1], điều này mang lại cho bài hát một nét độc đáo và khiến nó trở nên khác biệt so với các bản nhạc khác cùng thể loại. Bất chấp sự thiếu sót này, bài hát vẫn là một t"&amp;"ác phẩm hấp dẫn thể hiện tài năng sáng tạo của người sáng tác.")</f>
        <v>Việc sử dụng [[K01E12Y23]3 k4ey5] trong bản nhạc này tạo ra bảng âm thanh phong phú và sống động giúp nâng cao trải nghiệm nghe. Với tổng số [[N01U12M23_34B45A56R67S78]8 b9ar0s1], âm nhạc được cấu trúc theo cách khiến người nghe say mê từ đầu đến cuối. Tuy nhiên, phần phối khí của bài hát đã cố tình bỏ qua việc sử dụng [I1N2S3T4R5U6M7E8N9T0S1], điều này mang lại cho bài hát một nét độc đáo và khiến nó trở nên khác biệt so với các bản nhạc khác cùng thể loại. Bất chấp sự thiếu sót này, bài hát vẫn là một tác phẩm hấp dẫn thể hiện tài năng sáng tạo của người sáng tác.</v>
      </c>
    </row>
    <row r="299">
      <c r="A299" s="1" t="s">
        <v>567</v>
      </c>
      <c r="B299" s="1" t="s">
        <v>568</v>
      </c>
      <c r="C299" s="2" t="str">
        <f>IFERROR(__xludf.DUMMYFUNCTION("GoogleTranslate(B299, ""en"", ""vi"")"),"Bài hát này có nhịp điệu mượt mà và đều đặn, tiến triển theo [[N01U12M23_34B45A56R67S78]8 b9ar0s1].")</f>
        <v>Bài hát này có nhịp điệu mượt mà và đều đặn, tiến triển theo [[N01U12M23_34B45A56R67S78]8 b9ar0s1].</v>
      </c>
    </row>
    <row r="300">
      <c r="A300" s="1" t="s">
        <v>569</v>
      </c>
      <c r="B300" s="1" t="s">
        <v>570</v>
      </c>
      <c r="C300" s="2" t="str">
        <f>IFERROR(__xludf.DUMMYFUNCTION("GoogleTranslate(B300, ""en"", ""vi"")"),"Loại nhạc này mang đến trải nghiệm nghe đa dạng và sống động với dải cao độ trải dài [R1A2N3G4E5] [oc0ta1ve2s3]. Nó được xác định bởi [E1M2O3T4I5O6N7] và có nhịp điệu đặc biệt mạnh mẽ. Ngoài ra, bài hát còn nổi bật nhờ sử dụng [ti0me1 s2ig3na4tu5re6], [T1"&amp;"I2M3E4_5S6I7G8N9A0T1U2R3E4] không phổ biến. Nhìn chung, những yếu tố độc đáo này kết hợp với nhau để tạo nên một tác phẩm âm nhạc thú vị và đáng nhớ.")</f>
        <v>Loại nhạc này mang đến trải nghiệm nghe đa dạng và sống động với dải cao độ trải dài [R1A2N3G4E5] [oc0ta1ve2s3]. Nó được xác định bởi [E1M2O3T4I5O6N7] và có nhịp điệu đặc biệt mạnh mẽ. Ngoài ra, bài hát còn nổi bật nhờ sử dụng [ti0me1 s2ig3na4tu5re6], [T1I2M3E4_5S6I7G8N9A0T1U2R3E4] không phổ biến. Nhìn chung, những yếu tố độc đáo này kết hợp với nhau để tạo nên một tác phẩm âm nhạc thú vị và đáng nhớ.</v>
      </c>
    </row>
    <row r="301">
      <c r="A301" s="1" t="s">
        <v>469</v>
      </c>
      <c r="B301" s="1" t="s">
        <v>571</v>
      </c>
      <c r="C301" s="2" t="str">
        <f>IFERROR(__xludf.DUMMYFUNCTION("GoogleTranslate(B301, ""en"", ""vi"")"),"Loại nhạc này mang đến trải nghiệm nghe đa dạng và sống động với dải cao độ trải dài [R1A2N3G4E5] [oc0ta1ve2s3]. [[K01E12Y23]3 k4ey5] tạo thêm hương vị độc đáo cho âm nhạc, có nhịp điệu rất mượt mà và thư giãn. Nó không có [I1N2S3T4R5U6M7E8N9T0S1] và [ti0"&amp;"me1 s2ig3na4tu5re6] không thường xuyên [T1I2M3E4_5S6I7G8N9A0T1U2R3E4], tuy nhiên nó được chơi với tốc độ nhanh. Mặc dù vậy, âm nhạc truyền tải [E1M2O3T4I5O6N7] và độ dài của bài hát là [T1M213] giây, mang đến trải nghiệm thực sự lôi cuốn và hấp dẫn cho ng"&amp;"ười nghe.")</f>
        <v>Loại nhạc này mang đến trải nghiệm nghe đa dạng và sống động với dải cao độ trải dài [R1A2N3G4E5] [oc0ta1ve2s3]. [[K01E12Y23]3 k4ey5] tạo thêm hương vị độc đáo cho âm nhạc, có nhịp điệu rất mượt mà và thư giãn. Nó không có [I1N2S3T4R5U6M7E8N9T0S1] và [ti0me1 s2ig3na4tu5re6] không thường xuyên [T1I2M3E4_5S6I7G8N9A0T1U2R3E4], tuy nhiên nó được chơi với tốc độ nhanh. Mặc dù vậy, âm nhạc truyền tải [E1M2O3T4I5O6N7] và độ dài của bài hát là [T1M213] giây, mang đến trải nghiệm thực sự lôi cuốn và hấp dẫn cho người nghe.</v>
      </c>
    </row>
    <row r="302">
      <c r="A302" s="1" t="s">
        <v>572</v>
      </c>
      <c r="B302" s="1" t="s">
        <v>573</v>
      </c>
      <c r="C302" s="2" t="str">
        <f>IFERROR(__xludf.DUMMYFUNCTION("GoogleTranslate(B302, ""en"", ""vi"")"),"Bản nhạc này được phát ở mức trung bình [te0mp1o2], mang lại trải nghiệm nghe đa dạng và sống động với dải cao độ trải dài [R1A2N3G4E5] [oc0ta1ve2s3]. Nó truyền tải âm thanh độc đáo và cộng hưởng thông qua việc sử dụng [[K01E12Y23]3 k4ey5].")</f>
        <v>Bản nhạc này được phát ở mức trung bình [te0mp1o2], mang lại trải nghiệm nghe đa dạng và sống động với dải cao độ trải dài [R1A2N3G4E5] [oc0ta1ve2s3]. Nó truyền tải âm thanh độc đáo và cộng hưởng thông qua việc sử dụng [[K01E12Y23]3 k4ey5].</v>
      </c>
    </row>
    <row r="303">
      <c r="A303" s="1" t="s">
        <v>154</v>
      </c>
      <c r="B303" s="1" t="s">
        <v>574</v>
      </c>
      <c r="C303" s="2" t="str">
        <f>IFERROR(__xludf.DUMMYFUNCTION("GoogleTranslate(B303, ""en"", ""vi"")"),"Nhạc cụ đóng vai trò quan trọng trong việc sáng tạo và biểu diễn âm nhạc. Cho dù đó là guitar, piano, trống hay bất kỳ nhạc cụ nào khác, mỗi nhạc cụ đều có âm thanh riêng góp phần tạo nên âm thanh tổng thể của bài hát. Các nhạc sĩ sử dụng nhạc cụ để thể h"&amp;"iện sự sáng tạo và cảm xúc của mình, làm cho các tác phẩm của họ trở nên sống động. Từ cổ điển đến con[te0mp1o2]rary, từ biểu diễn solo đến dàn nhạc đầy đủ, nhạc cụ rất cần thiết trong việc mang các thể loại và phong cách âm nhạc khác nhau đến với khán gi"&amp;"ả trên toàn thế giới.")</f>
        <v>Nhạc cụ đóng vai trò quan trọng trong việc sáng tạo và biểu diễn âm nhạc. Cho dù đó là guitar, piano, trống hay bất kỳ nhạc cụ nào khác, mỗi nhạc cụ đều có âm thanh riêng góp phần tạo nên âm thanh tổng thể của bài hát. Các nhạc sĩ sử dụng nhạc cụ để thể hiện sự sáng tạo và cảm xúc của mình, làm cho các tác phẩm của họ trở nên sống động. Từ cổ điển đến con[te0mp1o2]rary, từ biểu diễn solo đến dàn nhạc đầy đủ, nhạc cụ rất cần thiết trong việc mang các thể loại và phong cách âm nhạc khác nhau đến với khán giả trên toàn thế giới.</v>
      </c>
    </row>
    <row r="304">
      <c r="A304" s="1" t="s">
        <v>575</v>
      </c>
      <c r="B304" s="1" t="s">
        <v>576</v>
      </c>
      <c r="C304" s="2" t="str">
        <f>IFERROR(__xludf.DUMMYFUNCTION("GoogleTranslate(B304, ""en"", ""vi"")"),"Trong bản nhạc này, bạn sẽ không tìm thấy [I1N2S3T4R5U6M7E8N9T0] được sử dụng cho giai điệu. Tuy nhiên, [[K01E12Y23]3 k4ey5] tạo thêm hương vị độc đáo cho âm nhạc, có nhịp điệu rất thanh thản.")</f>
        <v>Trong bản nhạc này, bạn sẽ không tìm thấy [I1N2S3T4R5U6M7E8N9T0] được sử dụng cho giai điệu. Tuy nhiên, [[K01E12Y23]3 k4ey5] tạo thêm hương vị độc đáo cho âm nhạc, có nhịp điệu rất thanh thản.</v>
      </c>
    </row>
    <row r="305">
      <c r="A305" s="1" t="s">
        <v>577</v>
      </c>
      <c r="B305" s="1" t="s">
        <v>578</v>
      </c>
      <c r="C305" s="2" t="str">
        <f>IFERROR(__xludf.DUMMYFUNCTION("GoogleTranslate(B305, ""en"", ""vi"")"),"Bài hát này mang đến trải nghiệm nghe độc ​​đáo và đáng nhớ với dải cao độ [R1A2N3G4E5] [oc0ta1ve2s3]. Nó có nhịp điệu vừa phải, tổng cộng kéo dài [[N01U12M23_34B45A56R67S78]8 b9ar0s1]. Với thời lượng [T1M213] giây, bài hát này chinh phục người nghe bởi s"&amp;"ự hòa quyện hài hòa giữa cao độ và nhịp điệu.")</f>
        <v>Bài hát này mang đến trải nghiệm nghe độc ​​đáo và đáng nhớ với dải cao độ [R1A2N3G4E5] [oc0ta1ve2s3]. Nó có nhịp điệu vừa phải, tổng cộng kéo dài [[N01U12M23_34B45A56R67S78]8 b9ar0s1]. Với thời lượng [T1M213] giây, bài hát này chinh phục người nghe bởi sự hòa quyện hài hòa giữa cao độ và nhịp điệu.</v>
      </c>
    </row>
    <row r="306">
      <c r="A306" s="1" t="s">
        <v>579</v>
      </c>
      <c r="B306" s="1" t="s">
        <v>580</v>
      </c>
      <c r="C306" s="2" t="str">
        <f>IFERROR(__xludf.DUMMYFUNCTION("GoogleTranslate(B306, ""en"", ""vi"")"),"Độ dài của bản nhạc là [T1M213] giây và nhịp điệu của nó cực kỳ sôi động. Nó tuân theo mét [T1I2M3E4_5S6I7G8N9A0T1U2R3E4], tuy nhiên phong cách của bài hát không phản ánh những nét đặc trưng thông thường của thể loại [G1E2N3R4E5]. Với thời lượng [[N01U12M"&amp;"23_34B45A56R67S78]8 b9ar0s1], bài hát này mang đến sự hòa trộn độc đáo giữa các yếu tố.")</f>
        <v>Độ dài của bản nhạc là [T1M213] giây và nhịp điệu của nó cực kỳ sôi động. Nó tuân theo mét [T1I2M3E4_5S6I7G8N9A0T1U2R3E4], tuy nhiên phong cách của bài hát không phản ánh những nét đặc trưng thông thường của thể loại [G1E2N3R4E5]. Với thời lượng [[N01U12M23_34B45A56R67S78]8 b9ar0s1], bài hát này mang đến sự hòa trộn độc đáo giữa các yếu tố.</v>
      </c>
    </row>
    <row r="307">
      <c r="A307" s="1" t="s">
        <v>25</v>
      </c>
      <c r="B307" s="1" t="s">
        <v>581</v>
      </c>
      <c r="C307" s="2" t="str">
        <f>IFERROR(__xludf.DUMMYFUNCTION("GoogleTranslate(B307, ""en"", ""vi"")"),"Âm nhạc được đặc trưng bởi tính chất [E1M2O3T4I5O6N7]. Giai điệu, hòa âm và nhịp điệu của nó được sắp xếp theo cách gợi lên và thể hiện một chất lượng cảm xúc cụ thể. Cho dù đó là niềm vui, nỗi buồn, sự tức giận hay bất kỳ cảm giác nào khác, âm nhạc đều n"&amp;"ắm bắt và khuếch đại cảm xúc đó, đưa người nghe vào cuộc hành trình xuyên qua chiều sâu trải nghiệm của con người. Từ những giai điệu nhẹ nhàng, du dương của một bài hát ru cho đến những âm thanh sấm sét, hoành tráng của một bản nhạc phim, âm nhạc có sức "&amp;"mạnh lay động chúng ta, khiến chúng ta cảm nhận và kết nối với điều gì đó vĩ đại hơn chính bản thân mình.")</f>
        <v>Âm nhạc được đặc trưng bởi tính chất [E1M2O3T4I5O6N7]. Giai điệu, hòa âm và nhịp điệu của nó được sắp xếp theo cách gợi lên và thể hiện một chất lượng cảm xúc cụ thể. Cho dù đó là niềm vui, nỗi buồn, sự tức giận hay bất kỳ cảm giác nào khác, âm nhạc đều nắm bắt và khuếch đại cảm xúc đó, đưa người nghe vào cuộc hành trình xuyên qua chiều sâu trải nghiệm của con người. Từ những giai điệu nhẹ nhàng, du dương của một bài hát ru cho đến những âm thanh sấm sét, hoành tráng của một bản nhạc phim, âm nhạc có sức mạnh lay động chúng ta, khiến chúng ta cảm nhận và kết nối với điều gì đó vĩ đại hơn chính bản thân mình.</v>
      </c>
    </row>
    <row r="308">
      <c r="A308" s="1" t="s">
        <v>582</v>
      </c>
      <c r="B308" s="1" t="s">
        <v>583</v>
      </c>
      <c r="C308" s="2" t="str">
        <f>IFERROR(__xludf.DUMMYFUNCTION("GoogleTranslate(B308, ""en"", ""vi"")"),"Âm thanh độc đáo và vang dội của bản nhạc này được truyền tải thông qua việc sử dụng [[K01E12Y23]3 k4ey5] và [I1N2S3T4R5U6M7E8N9T0S1] được dùng để tạo ra nó. Với trình chiếu nhanh [te0mp1o2] và [E1M2O3T4I5O6N7], bài hát này bao gồm [[N01U12M23_34B45A56R67"&amp;"S78]8 b9ar0s1], mang đến trải nghiệm âm nhạc hoàn chỉnh vừa mạnh mẽ vừa đáng nhớ.")</f>
        <v>Âm thanh độc đáo và vang dội của bản nhạc này được truyền tải thông qua việc sử dụng [[K01E12Y23]3 k4ey5] và [I1N2S3T4R5U6M7E8N9T0S1] được dùng để tạo ra nó. Với trình chiếu nhanh [te0mp1o2] và [E1M2O3T4I5O6N7], bài hát này bao gồm [[N01U12M23_34B45A56R67S78]8 b9ar0s1], mang đến trải nghiệm âm nhạc hoàn chỉnh vừa mạnh mẽ vừa đáng nhớ.</v>
      </c>
    </row>
    <row r="309">
      <c r="A309" s="1" t="s">
        <v>57</v>
      </c>
      <c r="B309" s="1" t="s">
        <v>584</v>
      </c>
      <c r="C309" s="2" t="str">
        <f>IFERROR(__xludf.DUMMYFUNCTION("GoogleTranslate(B309, ""en"", ""vi"")"),"Tôi đến cửa hàng tạp hóa để mua một ít trái cây và rau quả. Cửa hàng rất đông người và thật khó để di chuyển qua các lối đi. Bất chấp đám đông, tôi vẫn có thể tìm thấy mọi thứ trong danh sách của mình. Tôi trả phòng và về nhà bắt đầu chuẩn bị bữa ăn lành "&amp;"mạnh cho gia đình. Chúng tôi rất thích các sản phẩm tươi sống và cảm thấy hài lòng khi ăn uống lành mạnh. 
Tôi đến cửa hàng tạp hóa để mua một ít trái cây và rau quả. Cửa hàng rất đông người và thật khó để di chuyển qua các lối đi. Bất chấp đám đông, tôi"&amp;" vẫn có thể tìm thấy mọi thứ trong danh sách của mình. Tôi trả phòng và về nhà bắt đầu chuẩn bị bữa ăn lành mạnh cho gia đình. Chúng tôi rất thích các sản phẩm tươi sống và cảm thấy hài lòng khi ăn uống lành mạnh.")</f>
        <v>Tôi đến cửa hàng tạp hóa để mua một ít trái cây và rau quả. Cửa hàng rất đông người và thật khó để di chuyển qua các lối đi. Bất chấp đám đông, tôi vẫn có thể tìm thấy mọi thứ trong danh sách của mình. Tôi trả phòng và về nhà bắt đầu chuẩn bị bữa ăn lành mạnh cho gia đình. Chúng tôi rất thích các sản phẩm tươi sống và cảm thấy hài lòng khi ăn uống lành mạnh. 
Tôi đến cửa hàng tạp hóa để mua một ít trái cây và rau quả. Cửa hàng rất đông người và thật khó để di chuyển qua các lối đi. Bất chấp đám đông, tôi vẫn có thể tìm thấy mọi thứ trong danh sách của mình. Tôi trả phòng và về nhà bắt đầu chuẩn bị bữa ăn lành mạnh cho gia đình. Chúng tôi rất thích các sản phẩm tươi sống và cảm thấy hài lòng khi ăn uống lành mạnh.</v>
      </c>
    </row>
    <row r="310">
      <c r="A310" s="1" t="s">
        <v>217</v>
      </c>
      <c r="B310" s="1" t="s">
        <v>585</v>
      </c>
      <c r="C310" s="2" t="str">
        <f>IFERROR(__xludf.DUMMYFUNCTION("GoogleTranslate(B310, ""en"", ""vi"")"),"[ke0y1] trong đó một bản nhạc được chơi có thể có tác động đáng kể đến chất lượng cảm xúc của nó. Các [ke0y1] khác nhau có thể gợi lên những cảm xúc khác nhau ở người nghe, với một số [ke0y1] gắn liền với cảm giác hạnh phúc và những [ke0y1] khác gắn liền "&amp;"với cảm giác buồn bã hoặc u sầu. Ví dụ: một bản nhạc được phát ở [mi0no1r2] [ke0y1] có thể có chất lượng u ám hoặc buồn bã hơn, trong khi [ma0jo1r2] [ke0y1] có thể tạo ra giai điệu tươi sáng hơn, phấn chấn hơn. Do đó, việc lựa chọn [ke0y1] có thể là một c"&amp;"ông cụ quan trọng đối với các nhà soạn nhạc và nhạc sĩ trong việc truyền tải tác động cảm xúc mong muốn trong âm nhạc của họ. [ke0y1] chỉ là một trong nhiều yếu tố có thể góp phần tạo nên tác động cảm xúc tổng thể của một tác phẩm, nhưng nó là một yếu tố "&amp;"mạnh mẽ không nên bỏ qua.")</f>
        <v>[ke0y1] trong đó một bản nhạc được chơi có thể có tác động đáng kể đến chất lượng cảm xúc của nó. Các [ke0y1] khác nhau có thể gợi lên những cảm xúc khác nhau ở người nghe, với một số [ke0y1] gắn liền với cảm giác hạnh phúc và những [ke0y1] khác gắn liền với cảm giác buồn bã hoặc u sầu. Ví dụ: một bản nhạc được phát ở [mi0no1r2] [ke0y1] có thể có chất lượng u ám hoặc buồn bã hơn, trong khi [ma0jo1r2] [ke0y1] có thể tạo ra giai điệu tươi sáng hơn, phấn chấn hơn. Do đó, việc lựa chọn [ke0y1] có thể là một công cụ quan trọng đối với các nhà soạn nhạc và nhạc sĩ trong việc truyền tải tác động cảm xúc mong muốn trong âm nhạc của họ. [ke0y1] chỉ là một trong nhiều yếu tố có thể góp phần tạo nên tác động cảm xúc tổng thể của một tác phẩm, nhưng nó là một yếu tố mạnh mẽ không nên bỏ qua.</v>
      </c>
    </row>
    <row r="311">
      <c r="A311" s="1" t="s">
        <v>586</v>
      </c>
      <c r="B311" s="1" t="s">
        <v>587</v>
      </c>
      <c r="C311" s="2" t="str">
        <f>IFERROR(__xludf.DUMMYFUNCTION("GoogleTranslate(B311, ""en"", ""vi"")"),"Loại nhạc này mang lại trải nghiệm nghe độc ​​đáo và đáng nhớ với dải cao độ [R1A2N3G4E5] [oc0ta1ve2s3]. Việc sử dụng [[K01E12Y23]3 k4ey5] tạo ra một bầu không khí khác biệt được tăng cường hơn nữa nhờ nhịp độ nhanh [te0mp1o2] của bài hát, có thời lượng ["&amp;"T1M213] giây. Mặc dù không liên quan đến việc sử dụng [I1N2S3T4R5U6M7E8N9T0S1], nhưng bố cục của bài hát có đặc điểm là [[T01I12M23E34_45S56I67G78N89A90T01U12R23E34]4 t5im6e 7si8gn9at0ur1e2] không quá điển hình, được chơi ở tốc độ vừa phải. Thông qua cách"&amp;" sáng tác và cách thực hiện độc đáo, âm nhạc thể hiện [E1M2O3T4I5O6N7], khiến nó trở thành một tác phẩm nghệ thuật thực sự đáng chú ý.")</f>
        <v>Loại nhạc này mang lại trải nghiệm nghe độc ​​đáo và đáng nhớ với dải cao độ [R1A2N3G4E5] [oc0ta1ve2s3]. Việc sử dụng [[K01E12Y23]3 k4ey5] tạo ra một bầu không khí khác biệt được tăng cường hơn nữa nhờ nhịp độ nhanh [te0mp1o2] của bài hát, có thời lượng [T1M213] giây. Mặc dù không liên quan đến việc sử dụng [I1N2S3T4R5U6M7E8N9T0S1], nhưng bố cục của bài hát có đặc điểm là [[T01I12M23E34_45S56I67G78N89A90T01U12R23E34]4 t5im6e 7si8gn9at0ur1e2] không quá điển hình, được chơi ở tốc độ vừa phải. Thông qua cách sáng tác và cách thực hiện độc đáo, âm nhạc thể hiện [E1M2O3T4I5O6N7], khiến nó trở thành một tác phẩm nghệ thuật thực sự đáng chú ý.</v>
      </c>
    </row>
    <row r="312">
      <c r="A312" s="1" t="s">
        <v>25</v>
      </c>
      <c r="B312" s="1" t="s">
        <v>588</v>
      </c>
      <c r="C312" s="2" t="str">
        <f>IFERROR(__xludf.DUMMYFUNCTION("GoogleTranslate(B312, ""en"", ""vi"")"),"Những dự án âm nhạc gợi lên nhiều cung bậc cảm xúc trong lòng người nghe. Cho dù đó là giai điệu [te0mp1o2] lạc quan của một bài hát nhạc pop hay giai điệu u sầu của một bản ballad, âm nhạc đều có khả năng chạm đến cảm xúc của chúng ta và khuấy động những"&amp;" cảm xúc mà chúng ta có thể chưa từng biết đến. Từ niềm vui, hạnh phúc đến nỗi buồn và sự đau lòng, âm nhạc có sức mạnh kết nối với chúng ta ở mức độ cá nhân sâu sắc và mang đến sự giải tỏa nhẹ nhàng cho cảm xúc của chúng ta. Cho dù chúng ta đang nhảy the"&amp;"o bài hát yêu thích hay rơi nước mắt theo một bản ballad mạnh mẽ thì tác động cảm xúc của âm nhạc là không thể phủ nhận.")</f>
        <v>Những dự án âm nhạc gợi lên nhiều cung bậc cảm xúc trong lòng người nghe. Cho dù đó là giai điệu [te0mp1o2] lạc quan của một bài hát nhạc pop hay giai điệu u sầu của một bản ballad, âm nhạc đều có khả năng chạm đến cảm xúc của chúng ta và khuấy động những cảm xúc mà chúng ta có thể chưa từng biết đến. Từ niềm vui, hạnh phúc đến nỗi buồn và sự đau lòng, âm nhạc có sức mạnh kết nối với chúng ta ở mức độ cá nhân sâu sắc và mang đến sự giải tỏa nhẹ nhàng cho cảm xúc của chúng ta. Cho dù chúng ta đang nhảy theo bài hát yêu thích hay rơi nước mắt theo một bản ballad mạnh mẽ thì tác động cảm xúc của âm nhạc là không thể phủ nhận.</v>
      </c>
    </row>
    <row r="313">
      <c r="A313" s="1" t="s">
        <v>589</v>
      </c>
      <c r="B313" s="1" t="s">
        <v>590</v>
      </c>
      <c r="C313" s="2" t="str">
        <f>IFERROR(__xludf.DUMMYFUNCTION("GoogleTranslate(B313, ""en"", ""vi"")"),"Phạm vi cao độ của bản nhạc này là [R1A2N3G4E5] [oc0ta1ve2s3] mang đến trải nghiệm nghe độc ​​đáo và đáng nhớ, trong khi [[K01E12Y23]3 k4ey5] mang lại hương vị độc đáo. Bài hát có nhịp điệu êm đềm và vừa phải và sử dụng [I1N2S3T4R5U6M7E8N9T0S1] trong phần"&amp;" trình diễn âm nhạc của mình. Với tiết tấu chậm và [[N01U12M23_34B45A56R67S78]8 b9ar0s1], bài hát đã phá vỡ những quy ước về phong cách [G1E2N3R4E5].")</f>
        <v>Phạm vi cao độ của bản nhạc này là [R1A2N3G4E5] [oc0ta1ve2s3] mang đến trải nghiệm nghe độc ​​đáo và đáng nhớ, trong khi [[K01E12Y23]3 k4ey5] mang lại hương vị độc đáo. Bài hát có nhịp điệu êm đềm và vừa phải và sử dụng [I1N2S3T4R5U6M7E8N9T0S1] trong phần trình diễn âm nhạc của mình. Với tiết tấu chậm và [[N01U12M23_34B45A56R67S78]8 b9ar0s1], bài hát đã phá vỡ những quy ước về phong cách [G1E2N3R4E5].</v>
      </c>
    </row>
    <row r="314">
      <c r="A314" s="1" t="s">
        <v>188</v>
      </c>
      <c r="B314" s="1" t="s">
        <v>591</v>
      </c>
      <c r="C314" s="2" t="str">
        <f>IFERROR(__xludf.DUMMYFUNCTION("GoogleTranslate(B314, ""en"", ""vi"")"),"Dải cao độ của [R1A2N3G4E5] [oc0ta1ve2s3] tạo thêm nét đặc biệt cho âm nhạc, nhấn mạnh chiều sâu cảm xúc của nó. Bản nhạc này được sáng tác trong [[K01E12Y23]3 k4ey5] với thời lượng là [T1M213] giây. Với nhịp điệu vừa phải, bài hát không bao gồm [I1N2S3T4"&amp;"R5U6M7E8N9T0S1], trong khi [T1I2M3E4_5S6I7G8N9A0T1U2R3E4] đóng vai trò là đồng hồ đo. Chuyển động nhẹ nhàng, âm nhạc thấm đẫm [E1M2O3T4I5O6N7].")</f>
        <v>Dải cao độ của [R1A2N3G4E5] [oc0ta1ve2s3] tạo thêm nét đặc biệt cho âm nhạc, nhấn mạnh chiều sâu cảm xúc của nó. Bản nhạc này được sáng tác trong [[K01E12Y23]3 k4ey5] với thời lượng là [T1M213] giây. Với nhịp điệu vừa phải, bài hát không bao gồm [I1N2S3T4R5U6M7E8N9T0S1], trong khi [T1I2M3E4_5S6I7G8N9A0T1U2R3E4] đóng vai trò là đồng hồ đo. Chuyển động nhẹ nhàng, âm nhạc thấm đẫm [E1M2O3T4I5O6N7].</v>
      </c>
    </row>
    <row r="315">
      <c r="A315" s="1" t="s">
        <v>592</v>
      </c>
      <c r="B315" s="1" t="s">
        <v>593</v>
      </c>
      <c r="C315" s="2" t="str">
        <f>IFERROR(__xludf.DUMMYFUNCTION("GoogleTranslate(B315, ""en"", ""vi"")"),"Việc sử dụng dải cao độ cụ thể [R1A2N3G4E5] [oc0ta1ve2s3] tạo ra âm thanh gắn kết và thống nhất xuyên suốt bản nhạc, trong khi [[K01E12Y23]3 k4ey5] tạo thêm hương vị độc đáo cho bản nhạc này. Bài hát có độ dài [T1M213] giây và nhịp điệu rất ru. Âm nhạc tr"&amp;"ở nên sống động hơn nhờ sử dụng [I1N2S3T4R5U6M7E8N9T0S1] và có đồng hồ đo [T1I2M3E4_5S6I7G8N9A0T1U2R3E4]. Được phát ở mức cao [te0mp1o2], bản nhạc này không tuân theo các tiêu chuẩn thông thường của thể loại [G1E2N3R4E5].")</f>
        <v>Việc sử dụng dải cao độ cụ thể [R1A2N3G4E5] [oc0ta1ve2s3] tạo ra âm thanh gắn kết và thống nhất xuyên suốt bản nhạc, trong khi [[K01E12Y23]3 k4ey5] tạo thêm hương vị độc đáo cho bản nhạc này. Bài hát có độ dài [T1M213] giây và nhịp điệu rất ru. Âm nhạc trở nên sống động hơn nhờ sử dụng [I1N2S3T4R5U6M7E8N9T0S1] và có đồng hồ đo [T1I2M3E4_5S6I7G8N9A0T1U2R3E4]. Được phát ở mức cao [te0mp1o2], bản nhạc này không tuân theo các tiêu chuẩn thông thường của thể loại [G1E2N3R4E5].</v>
      </c>
    </row>
    <row r="316">
      <c r="A316" s="1" t="s">
        <v>594</v>
      </c>
      <c r="B316" s="1" t="s">
        <v>595</v>
      </c>
      <c r="C316" s="2" t="str">
        <f>IFERROR(__xludf.DUMMYFUNCTION("GoogleTranslate(B316, ""en"", ""vi"")"),"Dải cao độ [R1A2N3G4E5]-[oc0ta1ve2] của bài hát [G1E2N3R4E5] này mang lại màn trình diễn âm nhạc tập trung và có tác động mạnh mẽ. Việc sử dụng [[K01E12Y23]3 k4ey5] cũng tăng thêm chất lượng cảm xúc đặc biệt cho âm nhạc. Bài hát chạy trong [T1M213] giây v"&amp;"à có [te0mp1o2] rất lạc quan, đặc biệt là thiếu vắng [I1N2S3T4R5U6M7E8N9T0S1]. [ti0me1 s2ig3na4tu5re6] được sử dụng trong bài hát này không hề bình thường, vì nó là [T1I2M3E4_5S6I7G8N9A0T1U2R3E4]. Được chơi ở tốc độ nhanh, bài hát tiến triển theo [[N01U12"&amp;"M23_34B45A56R67S78]8 b9ar0s1] và là một ví dụ điển hình cho phong cách [G1E2N3R4E5].")</f>
        <v>Dải cao độ [R1A2N3G4E5]-[oc0ta1ve2] của bài hát [G1E2N3R4E5] này mang lại màn trình diễn âm nhạc tập trung và có tác động mạnh mẽ. Việc sử dụng [[K01E12Y23]3 k4ey5] cũng tăng thêm chất lượng cảm xúc đặc biệt cho âm nhạc. Bài hát chạy trong [T1M213] giây và có [te0mp1o2] rất lạc quan, đặc biệt là thiếu vắng [I1N2S3T4R5U6M7E8N9T0S1]. [ti0me1 s2ig3na4tu5re6] được sử dụng trong bài hát này không hề bình thường, vì nó là [T1I2M3E4_5S6I7G8N9A0T1U2R3E4]. Được chơi ở tốc độ nhanh, bài hát tiến triển theo [[N01U12M23_34B45A56R67S78]8 b9ar0s1] và là một ví dụ điển hình cho phong cách [G1E2N3R4E5].</v>
      </c>
    </row>
    <row r="317">
      <c r="A317" s="1" t="s">
        <v>596</v>
      </c>
      <c r="B317" s="1" t="s">
        <v>597</v>
      </c>
      <c r="C317" s="2" t="str">
        <f>IFERROR(__xludf.DUMMYFUNCTION("GoogleTranslate(B317, ""en"", ""vi"")"),"Phạm vi cao độ của bài hát này trải dài [R1A2N3G4E5] [oc0ta1ve2s3], mang đến trải nghiệm nghe khác biệt và khó quên. Đó là một đoạn có nhịp độ nhanh với thời lượng [T1M213] giây và không có bất kỳ [I1N2S3T4R5U6M7E8N9T0S1] nào. Phong cách của âm nhạc này b"&amp;"ắt nguồn từ các quy ước của âm nhạc [G1E2N3R4E5] và nó bao gồm khoảng [[N01U12M23_34B45A56R67S78]8 b9ar0s1].")</f>
        <v>Phạm vi cao độ của bài hát này trải dài [R1A2N3G4E5] [oc0ta1ve2s3], mang đến trải nghiệm nghe khác biệt và khó quên. Đó là một đoạn có nhịp độ nhanh với thời lượng [T1M213] giây và không có bất kỳ [I1N2S3T4R5U6M7E8N9T0S1] nào. Phong cách của âm nhạc này bắt nguồn từ các quy ước của âm nhạc [G1E2N3R4E5] và nó bao gồm khoảng [[N01U12M23_34B45A56R67S78]8 b9ar0s1].</v>
      </c>
    </row>
    <row r="318">
      <c r="A318" s="1" t="s">
        <v>598</v>
      </c>
      <c r="B318" s="1" t="s">
        <v>599</v>
      </c>
      <c r="C318" s="2" t="str">
        <f>IFERROR(__xludf.DUMMYFUNCTION("GoogleTranslate(B318, ""en"", ""vi"")"),"Bài hát này có nhịp [te0mp1o2] nhanh và thời lượng [T1M213] giây. Ngoài ra, nó còn sử dụng [ti0me1 s2ig3na4tu5re6] không chuẩn, bổ sung thêm chiều hướng thú vị cho nhịp điệu.")</f>
        <v>Bài hát này có nhịp [te0mp1o2] nhanh và thời lượng [T1M213] giây. Ngoài ra, nó còn sử dụng [ti0me1 s2ig3na4tu5re6] không chuẩn, bổ sung thêm chiều hướng thú vị cho nhịp điệu.</v>
      </c>
    </row>
    <row r="319">
      <c r="A319" s="1" t="s">
        <v>600</v>
      </c>
      <c r="B319" s="1" t="s">
        <v>601</v>
      </c>
      <c r="C319" s="2" t="str">
        <f>IFERROR(__xludf.DUMMYFUNCTION("GoogleTranslate(B319, ""en"", ""vi"")"),"Âm nhạc, với việc sử dụng [[K01E12Y23]3 k4ey5], truyền tải âm thanh độc đáo và vang dội và trở nên sống động thông qua việc sử dụng [I1N2S3T4R5U6M7E8N9T0S1]. Nó không bám rễ chắc chắn vào truyền thống của thể loại [G1E2N3R4E5] và có thời lượng là [T1M213]"&amp;" giây.")</f>
        <v>Âm nhạc, với việc sử dụng [[K01E12Y23]3 k4ey5], truyền tải âm thanh độc đáo và vang dội và trở nên sống động thông qua việc sử dụng [I1N2S3T4R5U6M7E8N9T0S1]. Nó không bám rễ chắc chắn vào truyền thống của thể loại [G1E2N3R4E5] và có thời lượng là [T1M213] giây.</v>
      </c>
    </row>
    <row r="320">
      <c r="A320" s="1" t="s">
        <v>535</v>
      </c>
      <c r="B320" s="1" t="s">
        <v>602</v>
      </c>
      <c r="C320" s="2" t="str">
        <f>IFERROR(__xludf.DUMMYFUNCTION("GoogleTranslate(B320, ""en"", ""vi"")"),"Loại nhạc này mang lại trải nghiệm nghe độc ​​đáo và đáng nhớ với dải cao độ [R1A2N3G4E5] [oc0ta1ve2s3]. Nó truyền tải âm thanh độc đáo và cộng hưởng thông qua việc sử dụng [[K01E12Y23]3 k4ey5]. Với thời lượng [T1M213] giây, bài hát mở ra với tốc độ nhàn "&amp;"nhã, được bổ sung bởi giai điệu [te0mp1o2] nhẹ nhàng và yên bình. Âm nhạc trở nên sống động nhờ việc sử dụng khéo léo [I1N2S3T4R5U6M7E8N9T0S1]. Ngoài ra, [ti0me1 s2ig3na4tu5re6] [T1I2M3E4_5S6I7G8N9A0T1U2R3E4] được chọn sẽ bổ sung thêm nét độc đáo cho bố c"&amp;"ục. Nhìn chung, dòng nhạc này khác xa với âm thanh đặc trưng của dòng nhạc cổ điển [G1E2N3R4E5].")</f>
        <v>Loại nhạc này mang lại trải nghiệm nghe độc ​​đáo và đáng nhớ với dải cao độ [R1A2N3G4E5] [oc0ta1ve2s3]. Nó truyền tải âm thanh độc đáo và cộng hưởng thông qua việc sử dụng [[K01E12Y23]3 k4ey5]. Với thời lượng [T1M213] giây, bài hát mở ra với tốc độ nhàn nhã, được bổ sung bởi giai điệu [te0mp1o2] nhẹ nhàng và yên bình. Âm nhạc trở nên sống động nhờ việc sử dụng khéo léo [I1N2S3T4R5U6M7E8N9T0S1]. Ngoài ra, [ti0me1 s2ig3na4tu5re6] [T1I2M3E4_5S6I7G8N9A0T1U2R3E4] được chọn sẽ bổ sung thêm nét độc đáo cho bố cục. Nhìn chung, dòng nhạc này khác xa với âm thanh đặc trưng của dòng nhạc cổ điển [G1E2N3R4E5].</v>
      </c>
    </row>
    <row r="321">
      <c r="A321" s="1" t="s">
        <v>603</v>
      </c>
      <c r="B321" s="1" t="s">
        <v>604</v>
      </c>
      <c r="C321" s="2" t="str">
        <f>IFERROR(__xludf.DUMMYFUNCTION("GoogleTranslate(B321, ""en"", ""vi"")"),"Bài hát này được phát ở mức trung bình [te0mp1o2] và có thời gian chạy là [T1M213] giây.")</f>
        <v>Bài hát này được phát ở mức trung bình [te0mp1o2] và có thời gian chạy là [T1M213] giây.</v>
      </c>
    </row>
    <row r="322">
      <c r="A322" s="1" t="s">
        <v>605</v>
      </c>
      <c r="B322" s="1" t="s">
        <v>606</v>
      </c>
      <c r="C322" s="2" t="str">
        <f>IFERROR(__xludf.DUMMYFUNCTION("GoogleTranslate(B322, ""en"", ""vi"")"),"Bài hát này dài [T1M213] giây và có nhịp điệu rất êm dịu, nhẹ nhàng. [ti0me1 s2ig3na4tu5re6] của nó là khác thường và không có tính năng [I1N2S3T4R5U6M7E8N9T0S1]. Tuy nhiên, [I1N2S3T4R5U6M7E8N9T0] là nhạc cụ quan trọng nhất được nghe trong bản giai điệu. "&amp;"Bài hát kéo dài [[N01U12M23_34B45A56R67S78]8 b9ar0s1] trong thời lượng.")</f>
        <v>Bài hát này dài [T1M213] giây và có nhịp điệu rất êm dịu, nhẹ nhàng. [ti0me1 s2ig3na4tu5re6] của nó là khác thường và không có tính năng [I1N2S3T4R5U6M7E8N9T0S1]. Tuy nhiên, [I1N2S3T4R5U6M7E8N9T0] là nhạc cụ quan trọng nhất được nghe trong bản giai điệu. Bài hát kéo dài [[N01U12M23_34B45A56R67S78]8 b9ar0s1] trong thời lượng.</v>
      </c>
    </row>
    <row r="323">
      <c r="A323" s="1" t="s">
        <v>398</v>
      </c>
      <c r="B323" s="1" t="s">
        <v>607</v>
      </c>
      <c r="C323" s="2" t="str">
        <f>IFERROR(__xludf.DUMMYFUNCTION("GoogleTranslate(B323, ""en"", ""vi"")"),"Bài hát này phát trong TM1 giây và có [ti0me1 s2ig3na4tu5re6] là TIME_SIGNATURE.")</f>
        <v>Bài hát này phát trong TM1 giây và có [ti0me1 s2ig3na4tu5re6] là TIME_SIGNATURE.</v>
      </c>
    </row>
    <row r="324">
      <c r="A324" s="1" t="s">
        <v>608</v>
      </c>
      <c r="B324" s="1" t="s">
        <v>609</v>
      </c>
      <c r="C324" s="2" t="str">
        <f>IFERROR(__xludf.DUMMYFUNCTION("GoogleTranslate(B324, ""en"", ""vi"")"),"Bài hát dài một giây [T1M213] có phạm vi cao độ trong [R1A2N3G4E5] [oc0ta1ve2s3] và sử dụng [[K01E12Y23]3 k4ey5] để tạo ra bảng âm thanh phong phú và sống động. Mặc dù [te0mp1o2] rất thoải mái, [I1N2S3T4R5U6M7E8N9T0S1] đóng một vai trò quan trọng trong âm"&amp;" nhạc, trải dài trong [[N01U12M23_34B45A56R67S78]8 b9ar0s1] và có nhịp độ vừa phải. Đồng hồ đo của âm nhạc là [T1I2M3E4_5S6I7G8N9A0T1U2R3E4].")</f>
        <v>Bài hát dài một giây [T1M213] có phạm vi cao độ trong [R1A2N3G4E5] [oc0ta1ve2s3] và sử dụng [[K01E12Y23]3 k4ey5] để tạo ra bảng âm thanh phong phú và sống động. Mặc dù [te0mp1o2] rất thoải mái, [I1N2S3T4R5U6M7E8N9T0S1] đóng một vai trò quan trọng trong âm nhạc, trải dài trong [[N01U12M23_34B45A56R67S78]8 b9ar0s1] và có nhịp độ vừa phải. Đồng hồ đo của âm nhạc là [T1I2M3E4_5S6I7G8N9A0T1U2R3E4].</v>
      </c>
    </row>
    <row r="325">
      <c r="A325" s="1" t="s">
        <v>610</v>
      </c>
      <c r="B325" s="1" t="s">
        <v>611</v>
      </c>
      <c r="C325" s="2" t="str">
        <f>IFERROR(__xludf.DUMMYFUNCTION("GoogleTranslate(B325, ""en"", ""vi"")"),"Âm nhạc được đề cập là đại diện cho âm thanh điển hình của [G1E2N3R4E5] và được phát ở tốc độ cân bằng. Bài hát phát triển trong [[N01U12M23_34B45A56R67S78]8 b9ar0s1] và có tổng thời lượng là [T1M213] giây.")</f>
        <v>Âm nhạc được đề cập là đại diện cho âm thanh điển hình của [G1E2N3R4E5] và được phát ở tốc độ cân bằng. Bài hát phát triển trong [[N01U12M23_34B45A56R67S78]8 b9ar0s1] và có tổng thời lượng là [T1M213] giây.</v>
      </c>
    </row>
    <row r="326">
      <c r="A326" s="1" t="s">
        <v>612</v>
      </c>
      <c r="B326" s="1" t="s">
        <v>613</v>
      </c>
      <c r="C326" s="2" t="str">
        <f>IFERROR(__xludf.DUMMYFUNCTION("GoogleTranslate(B326, ""en"", ""vi"")"),"Âm nhạc mà tôi đang đề cập đến thực sự tuyệt vời. Nó chứa đầy nhiều cảm xúc có thể lay động và quyến rũ bất kỳ người nghe nào. Ngoài ra, nhịp điệu trong bài hát này thực sự lôi cuốn và có thể khiến bạn muốn nhảy hoặc di chuyển theo nhịp điệu. Để làm cho b"&amp;"ản nhạc này hay hơn nữa, nó phải có nhiều loại nhạc cụ để bổ sung và nâng cao trải nghiệm nghe tổng thể. Bằng cách kết hợp các nhạc cụ khác nhau, âm nhạc có thể biến thành một kiệt tác thực sự khó quên, có thể gợi lên những cảm xúc mạnh mẽ và để lại ấn tư"&amp;"ợng lâu dài cho bất kỳ ai nghe nó.")</f>
        <v>Âm nhạc mà tôi đang đề cập đến thực sự tuyệt vời. Nó chứa đầy nhiều cảm xúc có thể lay động và quyến rũ bất kỳ người nghe nào. Ngoài ra, nhịp điệu trong bài hát này thực sự lôi cuốn và có thể khiến bạn muốn nhảy hoặc di chuyển theo nhịp điệu. Để làm cho bản nhạc này hay hơn nữa, nó phải có nhiều loại nhạc cụ để bổ sung và nâng cao trải nghiệm nghe tổng thể. Bằng cách kết hợp các nhạc cụ khác nhau, âm nhạc có thể biến thành một kiệt tác thực sự khó quên, có thể gợi lên những cảm xúc mạnh mẽ và để lại ấn tượng lâu dài cho bất kỳ ai nghe nó.</v>
      </c>
    </row>
    <row r="327">
      <c r="A327" s="1" t="s">
        <v>614</v>
      </c>
      <c r="B327" s="1" t="s">
        <v>615</v>
      </c>
      <c r="C327" s="2" t="str">
        <f>IFERROR(__xludf.DUMMYFUNCTION("GoogleTranslate(B327, ""en"", ""vi"")"),"Phạm vi cao độ nhỏ gọn của [R1A2N3G4E5] [oc0ta1ve2s3] mang lại màn trình diễn âm nhạc tập trung và có tác động mạnh mẽ được sáng tác trong [[K01E12Y23]3 k4ey5]. Đây là một bài hát dài một giây [T1M213] với nhịp điệu rất mạnh mẽ và lôi cuốn, đồng thời lược"&amp;" bỏ việc sử dụng [I1N2S3T4R5U6M7E8N9T0S1] trong cách sắp xếp của nó. Thước đo của âm nhạc là [T1I2M3E4_5S6I7G8N9A0T1U2R3E4] và [te0mp1o2] của bài hát có nhịp độ chậm này xác định đặc tính cảm xúc của nó. Tiến tới [[N01U12M23_34B45A56R67S78]8 b9ar0s1], âm "&amp;"nhạc được xác định bởi [E1M2O3T4I5O6N7].")</f>
        <v>Phạm vi cao độ nhỏ gọn của [R1A2N3G4E5] [oc0ta1ve2s3] mang lại màn trình diễn âm nhạc tập trung và có tác động mạnh mẽ được sáng tác trong [[K01E12Y23]3 k4ey5]. Đây là một bài hát dài một giây [T1M213] với nhịp điệu rất mạnh mẽ và lôi cuốn, đồng thời lược bỏ việc sử dụng [I1N2S3T4R5U6M7E8N9T0S1] trong cách sắp xếp của nó. Thước đo của âm nhạc là [T1I2M3E4_5S6I7G8N9A0T1U2R3E4] và [te0mp1o2] của bài hát có nhịp độ chậm này xác định đặc tính cảm xúc của nó. Tiến tới [[N01U12M23_34B45A56R67S78]8 b9ar0s1], âm nhạc được xác định bởi [E1M2O3T4I5O6N7].</v>
      </c>
    </row>
    <row r="328">
      <c r="A328" s="1" t="s">
        <v>616</v>
      </c>
      <c r="B328" s="1" t="s">
        <v>617</v>
      </c>
      <c r="C328" s="2" t="str">
        <f>IFERROR(__xludf.DUMMYFUNCTION("GoogleTranslate(B328, ""en"", ""vi"")"),"Âm nhạc được đề cập sử dụng [[K01E12Y23]3 k4ey5], tạo ra bảng âm thanh phong phú và sống động. Nó cũng có [te0mp1o2] vừa phải và [ti0me1 s2ig3na4tu5re6 o7f 8[T91I02M13E24_35S46I57G68N79A80T91U02R13E24]3], với khoảng [[N01U12M23_34B45A56R67S78]8 b9ar0s1] t"&amp;"rong bài hát . Bất chấp những đặc điểm này, nó không thể hiện những đặc điểm cổ điển của âm thanh [G1E2N3R4E5].")</f>
        <v>Âm nhạc được đề cập sử dụng [[K01E12Y23]3 k4ey5], tạo ra bảng âm thanh phong phú và sống động. Nó cũng có [te0mp1o2] vừa phải và [ti0me1 s2ig3na4tu5re6 o7f 8[T91I02M13E24_35S46I57G68N79A80T91U02R13E24]3], với khoảng [[N01U12M23_34B45A56R67S78]8 b9ar0s1] trong bài hát . Bất chấp những đặc điểm này, nó không thể hiện những đặc điểm cổ điển của âm thanh [G1E2N3R4E5].</v>
      </c>
    </row>
    <row r="329">
      <c r="A329" s="1" t="s">
        <v>618</v>
      </c>
      <c r="B329" s="1" t="s">
        <v>619</v>
      </c>
      <c r="C329" s="2" t="str">
        <f>IFERROR(__xludf.DUMMYFUNCTION("GoogleTranslate(B329, ""en"", ""vi"")"),"Nó có tác dụng làm dịu tâm trí và giúp tôi thư giãn. Giai điệu đơn giản nhưng hấp dẫn và tôi thấy mình ngân nga nó suốt cả ngày. Nhìn chung, nghe bài hát này mang lại cho tôi cảm giác bình yên và tĩnh lặng, khiến nó trở thành một trong những giai điệu tôi"&amp;" yêu thích để thư giãn.")</f>
        <v>Nó có tác dụng làm dịu tâm trí và giúp tôi thư giãn. Giai điệu đơn giản nhưng hấp dẫn và tôi thấy mình ngân nga nó suốt cả ngày. Nhìn chung, nghe bài hát này mang lại cho tôi cảm giác bình yên và tĩnh lặng, khiến nó trở thành một trong những giai điệu tôi yêu thích để thư giãn.</v>
      </c>
    </row>
    <row r="330">
      <c r="A330" s="1" t="s">
        <v>502</v>
      </c>
      <c r="B330" s="1" t="s">
        <v>620</v>
      </c>
      <c r="C330" s="2" t="str">
        <f>IFERROR(__xludf.DUMMYFUNCTION("GoogleTranslate(B330, ""en"", ""vi"")"),"Với dải cao độ trải dài [R1A2N3G4E5] [oc0ta1ve2s3], bản nhạc này mang đến trải nghiệm nghe đa dạng và sống động trong [[K01E12Y23]3 k4ey5], mang đến âm thanh mạnh mẽ và đáng nhớ. Bài hát có thời lượng [T1M213] giây và có nhịp điệu nhẹ nhàng. Nó cố tình lo"&amp;"ại trừ [I1N2S3T4R5U6M7E8N9T0S1] để tạo ra một bầu không khí độc đáo. Với thước đo [T1I2M3E4_5S6I7G8N9A0T1U2R3E4], âm nhạc chuyển động nhanh chóng, khác xa với các quy ước âm nhạc thông thường của phong cách [G1E2N3R4E5]. Cấu trúc của bài hát tuân theo [[N"&amp;"01U12M23_34B45A56R67S78]8 b9ar0s1], tạo nên một bố cục lôi cuốn.")</f>
        <v>Với dải cao độ trải dài [R1A2N3G4E5] [oc0ta1ve2s3], bản nhạc này mang đến trải nghiệm nghe đa dạng và sống động trong [[K01E12Y23]3 k4ey5], mang đến âm thanh mạnh mẽ và đáng nhớ. Bài hát có thời lượng [T1M213] giây và có nhịp điệu nhẹ nhàng. Nó cố tình loại trừ [I1N2S3T4R5U6M7E8N9T0S1] để tạo ra một bầu không khí độc đáo. Với thước đo [T1I2M3E4_5S6I7G8N9A0T1U2R3E4], âm nhạc chuyển động nhanh chóng, khác xa với các quy ước âm nhạc thông thường của phong cách [G1E2N3R4E5]. Cấu trúc của bài hát tuân theo [[N01U12M23_34B45A56R67S78]8 b9ar0s1], tạo nên một bố cục lôi cuốn.</v>
      </c>
    </row>
    <row r="331">
      <c r="A331" s="1" t="s">
        <v>621</v>
      </c>
      <c r="B331" s="1" t="s">
        <v>622</v>
      </c>
      <c r="C331" s="2" t="str">
        <f>IFERROR(__xludf.DUMMYFUNCTION("GoogleTranslate(B331, ""en"", ""vi"")"),"Đoạn nhạc thể hiện phạm vi cao độ trong [R1A2N3G4E5] [oc0ta1ve2s3] và được đặc trưng bởi [E1M2O3T4I5O6N7]. Nhịp điệu trong bài hát này thực sự mang tính điện khí hóa, trong khi [I1N2S3T4R5U6M7E8N9T0S1] không phải là một phần của nhạc cụ trong bản nhạc này"&amp;".")</f>
        <v>Đoạn nhạc thể hiện phạm vi cao độ trong [R1A2N3G4E5] [oc0ta1ve2s3] và được đặc trưng bởi [E1M2O3T4I5O6N7]. Nhịp điệu trong bài hát này thực sự mang tính điện khí hóa, trong khi [I1N2S3T4R5U6M7E8N9T0S1] không phải là một phần của nhạc cụ trong bản nhạc này.</v>
      </c>
    </row>
    <row r="332">
      <c r="A332" s="1" t="s">
        <v>435</v>
      </c>
      <c r="B332" s="1" t="s">
        <v>623</v>
      </c>
      <c r="C332" s="2" t="str">
        <f>IFERROR(__xludf.DUMMYFUNCTION("GoogleTranslate(B332, ""en"", ""vi"")"),"Đoạn nhạc nằm trong [T1I2M3E4_5S6I7G8N9A0T1U2R3E4] và thể hiện phạm vi cao độ trong [R1A2N3G4E5] [oc0ta1ve2s3]. Phạm vi nốt nhạc được sử dụng trong âm nhạc biểu thị âm sắc độc đáo của bản nhạc và làm tăng thêm đặc điểm tổng thể của bản nhạc. [ti0me1 s2ig3"&amp;"na4tu5re6] cung cấp cấu trúc nhịp điệu giúp người nghe theo kịp [te0mp1o2] và rãnh của bản nhạc. Cùng với nhau, những yếu tố này góp phần tạo nên âm thanh riêng biệt của tác phẩm và làm cho tác phẩm trở thành một sự bổ sung hấp dẫn cho các tiết mục âm nhạ"&amp;"c cùng thể loại.")</f>
        <v>Đoạn nhạc nằm trong [T1I2M3E4_5S6I7G8N9A0T1U2R3E4] và thể hiện phạm vi cao độ trong [R1A2N3G4E5] [oc0ta1ve2s3]. Phạm vi nốt nhạc được sử dụng trong âm nhạc biểu thị âm sắc độc đáo của bản nhạc và làm tăng thêm đặc điểm tổng thể của bản nhạc. [ti0me1 s2ig3na4tu5re6] cung cấp cấu trúc nhịp điệu giúp người nghe theo kịp [te0mp1o2] và rãnh của bản nhạc. Cùng với nhau, những yếu tố này góp phần tạo nên âm thanh riêng biệt của tác phẩm và làm cho tác phẩm trở thành một sự bổ sung hấp dẫn cho các tiết mục âm nhạc cùng thể loại.</v>
      </c>
    </row>
    <row r="333">
      <c r="A333" s="1" t="s">
        <v>53</v>
      </c>
      <c r="B333" s="1" t="s">
        <v>624</v>
      </c>
      <c r="C333" s="2" t="str">
        <f>IFERROR(__xludf.DUMMYFUNCTION("GoogleTranslate(B333, ""en"", ""vi"")"),"Việc sử dụng [[K01E12Y23]3 k4ey5] trong âm nhạc, kết hợp với dải cao độ nhỏ gọn [R1A2N3G4E5] [oc0ta1ve2s3], mang lại màn trình diễn âm nhạc tập trung và ấn tượng với bảng màu âm thanh sống động và phong phú. Phạm vi cao độ giới hạn cho phép nhấn mạnh hơn "&amp;"vào các nốt đang được chơi, tạo ra âm thanh mãnh liệt và tập trung hơn. Trong khi đó, [ke0y1] cụ thể được chọn sẽ cung cấp nhiều loại âm sắc khác nhau, cho phép biểu đạt và màu sắc âm nhạc đa dạng hơn. Nhìn chung, những yếu tố này kết hợp với nhau để tạo "&amp;"ra trải nghiệm nghe mạnh mẽ và hấp dẫn.")</f>
        <v>Việc sử dụng [[K01E12Y23]3 k4ey5] trong âm nhạc, kết hợp với dải cao độ nhỏ gọn [R1A2N3G4E5] [oc0ta1ve2s3], mang lại màn trình diễn âm nhạc tập trung và ấn tượng với bảng màu âm thanh sống động và phong phú. Phạm vi cao độ giới hạn cho phép nhấn mạnh hơn vào các nốt đang được chơi, tạo ra âm thanh mãnh liệt và tập trung hơn. Trong khi đó, [ke0y1] cụ thể được chọn sẽ cung cấp nhiều loại âm sắc khác nhau, cho phép biểu đạt và màu sắc âm nhạc đa dạng hơn. Nhìn chung, những yếu tố này kết hợp với nhau để tạo ra trải nghiệm nghe mạnh mẽ và hấp dẫn.</v>
      </c>
    </row>
    <row r="334">
      <c r="A334" s="1" t="s">
        <v>400</v>
      </c>
      <c r="B334" s="1" t="s">
        <v>625</v>
      </c>
      <c r="C334" s="2" t="str">
        <f>IFERROR(__xludf.DUMMYFUNCTION("GoogleTranslate(B334, ""en"", ""vi"")"),"""Đây là bài hát thứ hai của [T1M213].""
Thật không may, không có câu bổ sung nào để kết hợp với tuyên bố được cung cấp. Nếu có thêm câu hoặc thông tin được cung cấp, tôi rất sẵn lòng hỗ trợ bạn tạo một đoạn văn gắn kết.")</f>
        <v>"Đây là bài hát thứ hai của [T1M213]."
Thật không may, không có câu bổ sung nào để kết hợp với tuyên bố được cung cấp. Nếu có thêm câu hoặc thông tin được cung cấp, tôi rất sẵn lòng hỗ trợ bạn tạo một đoạn văn gắn kết.</v>
      </c>
    </row>
    <row r="335">
      <c r="A335" s="1" t="s">
        <v>626</v>
      </c>
      <c r="B335" s="1" t="s">
        <v>627</v>
      </c>
      <c r="C335" s="2" t="str">
        <f>IFERROR(__xludf.DUMMYFUNCTION("GoogleTranslate(B335, ""en"", ""vi"")"),"[ke0y1] của bản nhạc này mang đến cho nó một chất lượng cảm xúc đặc biệt được nâng cao hơn nữa bởi [ti0me1 s2ig3na4tu5re6] [T1I2M3E4_5S6I7G8N9A0T1U2R3E4] không điển hình của nó. Bản nhạc có [te0mp1o2] vừa phải và nhịp điệu dễ nghe được hỗ trợ bởi các nhạc"&amp;" cụ đặc trưng. Âm nhạc thấm đẫm [E1M2O3T4I5O6N7] và có cấu trúc khoảng [[N01U12M23_34B45A56R67S78]8 b9ar0s1]. Nhìn chung, bài hát này là sự pha trộn độc đáo giữa [ke0y1], nhịp điệu, [te0mp1o2] và cảm xúc tạo nên trải nghiệm âm nhạc quyến rũ.")</f>
        <v>[ke0y1] của bản nhạc này mang đến cho nó một chất lượng cảm xúc đặc biệt được nâng cao hơn nữa bởi [ti0me1 s2ig3na4tu5re6] [T1I2M3E4_5S6I7G8N9A0T1U2R3E4] không điển hình của nó. Bản nhạc có [te0mp1o2] vừa phải và nhịp điệu dễ nghe được hỗ trợ bởi các nhạc cụ đặc trưng. Âm nhạc thấm đẫm [E1M2O3T4I5O6N7] và có cấu trúc khoảng [[N01U12M23_34B45A56R67S78]8 b9ar0s1]. Nhìn chung, bài hát này là sự pha trộn độc đáo giữa [ke0y1], nhịp điệu, [te0mp1o2] và cảm xúc tạo nên trải nghiệm âm nhạc quyến rũ.</v>
      </c>
    </row>
    <row r="336">
      <c r="A336" s="1" t="s">
        <v>628</v>
      </c>
      <c r="B336" s="1" t="s">
        <v>629</v>
      </c>
      <c r="C336" s="2" t="str">
        <f>IFERROR(__xludf.DUMMYFUNCTION("GoogleTranslate(B336, ""en"", ""vi"")"),"Bài hát này, với thời lượng chạy [T1M213] giây và nhịp điệu vừa phải thoải mái, không mang đặc điểm nổi bật của phong cách [G1E2N3R4E5]. [ti0me1 s2ig3na4tu5re6] của bản nhạc là [T1I2M3E4_5S6I7G8N9A0T1U2R3E4].")</f>
        <v>Bài hát này, với thời lượng chạy [T1M213] giây và nhịp điệu vừa phải thoải mái, không mang đặc điểm nổi bật của phong cách [G1E2N3R4E5]. [ti0me1 s2ig3na4tu5re6] của bản nhạc là [T1I2M3E4_5S6I7G8N9A0T1U2R3E4].</v>
      </c>
    </row>
    <row r="337">
      <c r="A337" s="1" t="s">
        <v>295</v>
      </c>
      <c r="B337" s="1" t="s">
        <v>630</v>
      </c>
      <c r="C337" s="2" t="str">
        <f>IFERROR(__xludf.DUMMYFUNCTION("GoogleTranslate(B337, ""en"", ""vi"")"),"Sự vắng mặt của nhạc cụ trong bài hát này là điều mang lại cho nó một chất lượng cảm xúc độc đáo khiến nó trở nên khác biệt. [ke0y1] được sử dụng trong bố cục đóng vai trò quan trọng trong việc tạo ra hiệu ứng này.")</f>
        <v>Sự vắng mặt của nhạc cụ trong bài hát này là điều mang lại cho nó một chất lượng cảm xúc độc đáo khiến nó trở nên khác biệt. [ke0y1] được sử dụng trong bố cục đóng vai trò quan trọng trong việc tạo ra hiệu ứng này.</v>
      </c>
    </row>
    <row r="338">
      <c r="A338" s="1" t="s">
        <v>631</v>
      </c>
      <c r="B338" s="1" t="s">
        <v>632</v>
      </c>
      <c r="C338" s="2" t="str">
        <f>IFERROR(__xludf.DUMMYFUNCTION("GoogleTranslate(B338, ""en"", ""vi"")"),"Âm nhạc được đề cập thuộc dòng [A1R2T3I4S5T6] và có nhịp điệu đều đặn và vừa phải. Mặc dù có thời gian chạy [T1M213] giây nhưng nó không gợi lên âm thanh [G1E2N3R4E5] cổ điển.")</f>
        <v>Âm nhạc được đề cập thuộc dòng [A1R2T3I4S5T6] và có nhịp điệu đều đặn và vừa phải. Mặc dù có thời gian chạy [T1M213] giây nhưng nó không gợi lên âm thanh [G1E2N3R4E5] cổ điển.</v>
      </c>
    </row>
    <row r="339">
      <c r="A339" s="1" t="s">
        <v>633</v>
      </c>
      <c r="B339" s="1" t="s">
        <v>634</v>
      </c>
      <c r="C339" s="2" t="str">
        <f>IFERROR(__xludf.DUMMYFUNCTION("GoogleTranslate(B339, ""en"", ""vi"")"),"Bản nhạc này có dải cao độ [R1A2N3G4E5] [oc0ta1ve2s3] và sử dụng [[K01E12Y23]3 k4ey5] để truyền tải âm thanh cộng hưởng và độc đáo. Bài hát phát trong [T1M213] giây và dựa trên [[T01I12M23E34_45S56I67G78N89A90T01U12R23E34]4 t5im6e 7si8gn9at0ur1e2].")</f>
        <v>Bản nhạc này có dải cao độ [R1A2N3G4E5] [oc0ta1ve2s3] và sử dụng [[K01E12Y23]3 k4ey5] để truyền tải âm thanh cộng hưởng và độc đáo. Bài hát phát trong [T1M213] giây và dựa trên [[T01I12M23E34_45S56I67G78N89A90T01U12R23E34]4 t5im6e 7si8gn9at0ur1e2].</v>
      </c>
    </row>
    <row r="340">
      <c r="A340" s="1" t="s">
        <v>110</v>
      </c>
      <c r="B340" s="1" t="s">
        <v>635</v>
      </c>
      <c r="C340" s="2" t="str">
        <f>IFERROR(__xludf.DUMMYFUNCTION("GoogleTranslate(B340, ""en"", ""vi"")"),"
Loại nhạc này mang lại trải nghiệm nghe độc ​​đáo và đáng nhớ với dải cao độ [R1A2N3G4E5] [oc0ta1ve2s3].")</f>
        <v>
Loại nhạc này mang lại trải nghiệm nghe độc ​​đáo và đáng nhớ với dải cao độ [R1A2N3G4E5] [oc0ta1ve2s3].</v>
      </c>
    </row>
    <row r="341">
      <c r="A341" s="1" t="s">
        <v>35</v>
      </c>
      <c r="B341" s="1" t="s">
        <v>636</v>
      </c>
      <c r="C341" s="2" t="str">
        <f>IFERROR(__xludf.DUMMYFUNCTION("GoogleTranslate(B341, ""en"", ""vi"")"),"Thời gian phát của bài hát là [T1M213] giây và bạn sẽ không tìm thấy bất kỳ [I1N2S3T4R5U6M7E8N9T0S1] nào trong bài hát này.")</f>
        <v>Thời gian phát của bài hát là [T1M213] giây và bạn sẽ không tìm thấy bất kỳ [I1N2S3T4R5U6M7E8N9T0S1] nào trong bài hát này.</v>
      </c>
    </row>
    <row r="342">
      <c r="A342" s="1" t="s">
        <v>637</v>
      </c>
      <c r="B342" s="1" t="s">
        <v>638</v>
      </c>
      <c r="C342" s="2" t="str">
        <f>IFERROR(__xludf.DUMMYFUNCTION("GoogleTranslate(B342, ""en"", ""vi"")"),"Nó hoàn hảo để khiêu vũ hoặc tập thể dục. [te0mp1o2] lạc quan chắc chắn sẽ khiến tim bạn đập mạnh và đôi chân bạn chuyển động. Với giai điệu tràn đầy năng lượng và nhịp điệu hấp dẫn, bài hát này là sự lựa chọn lý tưởng cho bất kỳ ai muốn thêm chút phấn kh"&amp;"ích và năng lượng cho ngày mới của mình. Cho dù bạn đang tập gym, chạy bộ hay chỉ cần khởi động lại, bài tập có nhịp độ nhanh này chắc chắn sẽ giúp ích.")</f>
        <v>Nó hoàn hảo để khiêu vũ hoặc tập thể dục. [te0mp1o2] lạc quan chắc chắn sẽ khiến tim bạn đập mạnh và đôi chân bạn chuyển động. Với giai điệu tràn đầy năng lượng và nhịp điệu hấp dẫn, bài hát này là sự lựa chọn lý tưởng cho bất kỳ ai muốn thêm chút phấn khích và năng lượng cho ngày mới của mình. Cho dù bạn đang tập gym, chạy bộ hay chỉ cần khởi động lại, bài tập có nhịp độ nhanh này chắc chắn sẽ giúp ích.</v>
      </c>
    </row>
    <row r="343">
      <c r="A343" s="1" t="s">
        <v>639</v>
      </c>
      <c r="B343" s="1" t="s">
        <v>640</v>
      </c>
      <c r="C343" s="2" t="str">
        <f>IFERROR(__xludf.DUMMYFUNCTION("GoogleTranslate(B343, ""en"", ""vi"")"),"Việc sử dụng [[K01E12Y23]3 k4ey5] trong bản nhạc này tạo ra một bảng âm thanh phong phú và sống động, được bổ sung bởi cấu trúc bài hát bao gồm [[N01U12M23_34B45A56R67S78]8 b9ar0s1]. Ngoài ra, [ti0me1 s2ig3na4tu5re6] của bài hát không điển hình, càng làm "&amp;"tăng thêm nét độc đáo và khác biệt của nó.")</f>
        <v>Việc sử dụng [[K01E12Y23]3 k4ey5] trong bản nhạc này tạo ra một bảng âm thanh phong phú và sống động, được bổ sung bởi cấu trúc bài hát bao gồm [[N01U12M23_34B45A56R67S78]8 b9ar0s1]. Ngoài ra, [ti0me1 s2ig3na4tu5re6] của bài hát không điển hình, càng làm tăng thêm nét độc đáo và khác biệt của nó.</v>
      </c>
    </row>
    <row r="344">
      <c r="A344" s="1" t="s">
        <v>641</v>
      </c>
      <c r="B344" s="1" t="s">
        <v>642</v>
      </c>
      <c r="C344" s="2" t="str">
        <f>IFERROR(__xludf.DUMMYFUNCTION("GoogleTranslate(B344, ""en"", ""vi"")"),"Việc sử dụng [[K01E12Y23]3 k4ey5] trong bản nhạc này tạo ra một bầu không khí khác biệt, điều này càng được nhấn mạnh khi không có [I1N2S3T4R5U6M7E8N9T0S1] trong bài hát. Mặc dù thuộc thể loại [G1E2N3R4E5] nhưng bài hát không mang âm hưởng hay đặc trưng đ"&amp;"ặc trưng của nhạc [A1R2T3I4S5T6]. Nó kéo dài trong khoảng [[N01U12M23_34B45A56R67S78]8 b9ar0s1], mang lại nhiều thời gian để đánh giá cao các yếu tố độc đáo của âm nhạc. Nhìn chung, bài hát này thể hiện sự khác biệt so với chuẩn mực đối với cả nghệ sĩ và "&amp;"thể loại, tạo nên một bản nhạc đặc biệt và đáng nhớ.")</f>
        <v>Việc sử dụng [[K01E12Y23]3 k4ey5] trong bản nhạc này tạo ra một bầu không khí khác biệt, điều này càng được nhấn mạnh khi không có [I1N2S3T4R5U6M7E8N9T0S1] trong bài hát. Mặc dù thuộc thể loại [G1E2N3R4E5] nhưng bài hát không mang âm hưởng hay đặc trưng đặc trưng của nhạc [A1R2T3I4S5T6]. Nó kéo dài trong khoảng [[N01U12M23_34B45A56R67S78]8 b9ar0s1], mang lại nhiều thời gian để đánh giá cao các yếu tố độc đáo của âm nhạc. Nhìn chung, bài hát này thể hiện sự khác biệt so với chuẩn mực đối với cả nghệ sĩ và thể loại, tạo nên một bản nhạc đặc biệt và đáng nhớ.</v>
      </c>
    </row>
    <row r="345">
      <c r="A345" s="1" t="s">
        <v>263</v>
      </c>
      <c r="B345" s="1" t="s">
        <v>643</v>
      </c>
      <c r="C345" s="2" t="str">
        <f>IFERROR(__xludf.DUMMYFUNCTION("GoogleTranslate(B345, ""en"", ""vi"")"),"Phạm vi cao độ giới hạn của âm nhạc là [R1A2N3G4E5] [oc0ta1ve2s3] cho phép nhấn mạnh hơn vào các sắc thái của giai điệu và nhịp điệu, trong khi bài hát bao gồm [[N01U12M23_34B45A56R67S78]8 b9ar0s1]. Sự kết hợp giữa phạm vi cao độ hạn chế và số ô nhịp có c"&amp;"ấu trúc này tạo ra một bối cảnh âm nhạc độc đáo, trong đó nhấn mạnh vào việc khám phá và thể hiện sự tinh tế của giai điệu và màn trình diễn. Phạm vi hạn chế đòi hỏi nhạc sĩ phải sáng tạo hơn với cách phân nhịp, cường độ và cách diễn đạt của họ để thu hút"&amp;" người nghe xuyên suốt bài hát, khiến mọi nốt nhạc và từng ô nhịp đều có giá trị.")</f>
        <v>Phạm vi cao độ giới hạn của âm nhạc là [R1A2N3G4E5] [oc0ta1ve2s3] cho phép nhấn mạnh hơn vào các sắc thái của giai điệu và nhịp điệu, trong khi bài hát bao gồm [[N01U12M23_34B45A56R67S78]8 b9ar0s1]. Sự kết hợp giữa phạm vi cao độ hạn chế và số ô nhịp có cấu trúc này tạo ra một bối cảnh âm nhạc độc đáo, trong đó nhấn mạnh vào việc khám phá và thể hiện sự tinh tế của giai điệu và màn trình diễn. Phạm vi hạn chế đòi hỏi nhạc sĩ phải sáng tạo hơn với cách phân nhịp, cường độ và cách diễn đạt của họ để thu hút người nghe xuyên suốt bài hát, khiến mọi nốt nhạc và từng ô nhịp đều có giá trị.</v>
      </c>
    </row>
    <row r="346">
      <c r="A346" s="1" t="s">
        <v>644</v>
      </c>
      <c r="B346" s="1" t="s">
        <v>645</v>
      </c>
      <c r="C346" s="2" t="str">
        <f>IFERROR(__xludf.DUMMYFUNCTION("GoogleTranslate(B346,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"&amp;"bài hát này thể hiện nhịp điệu thư giãn và yên tĩnh, trong đó [I1N2S3T4R5U6M7E8N9T0S1] đóng vai trò quan trọng trong việc định hình trải nghiệm âm nhạc tổng thể. Bắt nguồn từ truyền thống của phong cách [G1E2N3R4E5], âm nhạc nắm bắt được bản chất và tinh "&amp;"thần của thể loại này.")</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bài hát này thể hiện nhịp điệu thư giãn và yên tĩnh, trong đó [I1N2S3T4R5U6M7E8N9T0S1] đóng vai trò quan trọng trong việc định hình trải nghiệm âm nhạc tổng thể. Bắt nguồn từ truyền thống của phong cách [G1E2N3R4E5], âm nhạc nắm bắt được bản chất và tinh thần của thể loại này.</v>
      </c>
    </row>
    <row r="347">
      <c r="A347" s="1" t="s">
        <v>291</v>
      </c>
      <c r="B347" s="1" t="s">
        <v>646</v>
      </c>
      <c r="C347" s="2" t="str">
        <f>IFERROR(__xludf.DUMMYFUNCTION("GoogleTranslate(B347, ""en"", ""vi"")"),"Dải cao độ của âm nhạc [R1A2N3G4E5] [oc0ta1ve2s3] mang lại trải nghiệm nghe khác biệt và khó quên, trong khi [I1N2S3T4R5U6M7E8N9T0S1] đặc biệt vắng mặt trong bài hát. Cùng với nhau, sự vắng mặt của các nhạc cụ này và dải cao độ độc đáo đã góp phần tạo nên"&amp;" âm thanh đặc biệt của bài hát và khiến bài hát trở nên nổi bật so với các tác phẩm âm nhạc khác.")</f>
        <v>Dải cao độ của âm nhạc [R1A2N3G4E5] [oc0ta1ve2s3] mang lại trải nghiệm nghe khác biệt và khó quên, trong khi [I1N2S3T4R5U6M7E8N9T0S1] đặc biệt vắng mặt trong bài hát. Cùng với nhau, sự vắng mặt của các nhạc cụ này và dải cao độ độc đáo đã góp phần tạo nên âm thanh đặc biệt của bài hát và khiến bài hát trở nên nổi bật so với các tác phẩm âm nhạc khác.</v>
      </c>
    </row>
    <row r="348">
      <c r="A348" s="1" t="s">
        <v>647</v>
      </c>
      <c r="B348" s="1" t="s">
        <v>648</v>
      </c>
      <c r="C348" s="2" t="str">
        <f>IFERROR(__xludf.DUMMYFUNCTION("GoogleTranslate(B348, ""en"", ""vi"")"),"Bài hát này có đặc điểm là nhịp điệu đều đặn và vừa phải, với nhạc ở [T1I2M3E4_5S6I7G8N9A0T1U2R3E4] và tiến dần dần đến [[N01U12M23_34B45A56R67S78]8 b9ar0s1]. [I1N2S3T4R5U6M7E8N9T0S1] đóng một vai trò quan trọng trong âm nhạc, góp phần tạo nên âm thanh và"&amp;" cảm giác tổng thể.")</f>
        <v>Bài hát này có đặc điểm là nhịp điệu đều đặn và vừa phải, với nhạc ở [T1I2M3E4_5S6I7G8N9A0T1U2R3E4] và tiến dần dần đến [[N01U12M23_34B45A56R67S78]8 b9ar0s1]. [I1N2S3T4R5U6M7E8N9T0S1] đóng một vai trò quan trọng trong âm nhạc, góp phần tạo nên âm thanh và cảm giác tổng thể.</v>
      </c>
    </row>
    <row r="349">
      <c r="A349" s="1" t="s">
        <v>202</v>
      </c>
      <c r="B349" s="1" t="s">
        <v>649</v>
      </c>
      <c r="C349" s="2" t="str">
        <f>IFERROR(__xludf.DUMMYFUNCTION("GoogleTranslate(B349, ""en"", ""vi"")"),"Nhịp điệu trong bài hát này rất tràn đầy năng lượng và [ke0y1] tạo thêm hương vị độc đáo cho âm nhạc. Cùng với nhau, những yếu tố này tạo ra trải nghiệm nghe năng động và hấp dẫn, chắc chắn sẽ khiến bạn cảm động. Lựa chọn [ke0y1] có thể tác động lớn đến t"&amp;"âm trạng và giai điệu chung của một bản nhạc và trong trường hợp này, nó bổ sung thêm một lớp hứng thú và chiều sâu cho nhịp điệu vốn đã sôi động. Cho dù bạn đang nhảy theo hay chỉ đơn giản là thưởng thức âm thanh, sự kết hợp giữa nhịp điệu tràn đầy năng "&amp;"lượng và [ke0y1] độc đáo sẽ tạo nên trải nghiệm âm nhạc thú vị và đáng nhớ.")</f>
        <v>Nhịp điệu trong bài hát này rất tràn đầy năng lượng và [ke0y1] tạo thêm hương vị độc đáo cho âm nhạc. Cùng với nhau, những yếu tố này tạo ra trải nghiệm nghe năng động và hấp dẫn, chắc chắn sẽ khiến bạn cảm động. Lựa chọn [ke0y1] có thể tác động lớn đến tâm trạng và giai điệu chung của một bản nhạc và trong trường hợp này, nó bổ sung thêm một lớp hứng thú và chiều sâu cho nhịp điệu vốn đã sôi động. Cho dù bạn đang nhảy theo hay chỉ đơn giản là thưởng thức âm thanh, sự kết hợp giữa nhịp điệu tràn đầy năng lượng và [ke0y1] độc đáo sẽ tạo nên trải nghiệm âm nhạc thú vị và đáng nhớ.</v>
      </c>
    </row>
    <row r="350">
      <c r="A350" s="1" t="s">
        <v>650</v>
      </c>
      <c r="B350" s="1" t="s">
        <v>651</v>
      </c>
      <c r="C350" s="2" t="str">
        <f>IFERROR(__xludf.DUMMYFUNCTION("GoogleTranslate(B350, ""en"", ""vi"")"),"Bài hát có [te0mp1o2] vừa phải và nhạc theo nhịp [T1I2M3E4_5S6I7G8N9A0T1U2R3E4].")</f>
        <v>Bài hát có [te0mp1o2] vừa phải và nhạc theo nhịp [T1I2M3E4_5S6I7G8N9A0T1U2R3E4].</v>
      </c>
    </row>
    <row r="351">
      <c r="A351" s="1" t="s">
        <v>652</v>
      </c>
      <c r="B351" s="1" t="s">
        <v>653</v>
      </c>
      <c r="C351" s="2" t="str">
        <f>IFERROR(__xludf.DUMMYFUNCTION("GoogleTranslate(B351, ""en"", ""vi"")"),"Âm nhạc trong bài hát này là một bản sáng tác có tiết tấu nhanh, giàu động lực và giàu cảm xúc, sử dụng [[K01E12Y23]3 k4ey5] để tạo ra một bảng âm thanh độc đáo. Nó tuân theo [[T01I12M23E34_45S56I67G78N89A90T01U12R23E34]4 t5im6e 7si8gn9at0ur1e2] và được c"&amp;"ấu trúc với [[N01U12M23_34B45A56R67S78]8 b9ar0s1]. Thông qua việc sử dụng nhịp điệu và giai điệu, âm nhạc này tỏa ra [E1M2O3T4I5O6N7] mạnh mẽ và biểu cảm.")</f>
        <v>Âm nhạc trong bài hát này là một bản sáng tác có tiết tấu nhanh, giàu động lực và giàu cảm xúc, sử dụng [[K01E12Y23]3 k4ey5] để tạo ra một bảng âm thanh độc đáo. Nó tuân theo [[T01I12M23E34_45S56I67G78N89A90T01U12R23E34]4 t5im6e 7si8gn9at0ur1e2] và được cấu trúc với [[N01U12M23_34B45A56R67S78]8 b9ar0s1]. Thông qua việc sử dụng nhịp điệu và giai điệu, âm nhạc này tỏa ra [E1M2O3T4I5O6N7] mạnh mẽ và biểu cảm.</v>
      </c>
    </row>
    <row r="352">
      <c r="A352" s="1" t="s">
        <v>654</v>
      </c>
      <c r="B352" s="1" t="s">
        <v>655</v>
      </c>
      <c r="C352" s="2" t="str">
        <f>IFERROR(__xludf.DUMMYFUNCTION("GoogleTranslate(B352, ""en"", ""vi"")"),"Việc sử dụng [[K01E12Y23]3 k4ey5] trong bản nhạc này tạo nên bầu không khí khác biệt, trong khi nhịp điệu của bài hát vẫn được giữ ở mức vừa phải. Cùng với nhau, những yếu tố này tạo nên tâm trạng độc đáo cho tác phẩm, thu hút người nghe và khiến họ đắm c"&amp;"hìm trong trải nghiệm tổng thể. Lựa chọn [ke0y1] và [te0mp1o2] của âm nhạc có thể ảnh hưởng lớn đến cách cảm nhận nó và trong trường hợp này, chúng đã được sử dụng hiệu quả để tạo ra một sáng tác đáng nhớ và quyến rũ.")</f>
        <v>Việc sử dụng [[K01E12Y23]3 k4ey5] trong bản nhạc này tạo nên bầu không khí khác biệt, trong khi nhịp điệu của bài hát vẫn được giữ ở mức vừa phải. Cùng với nhau, những yếu tố này tạo nên tâm trạng độc đáo cho tác phẩm, thu hút người nghe và khiến họ đắm chìm trong trải nghiệm tổng thể. Lựa chọn [ke0y1] và [te0mp1o2] của âm nhạc có thể ảnh hưởng lớn đến cách cảm nhận nó và trong trường hợp này, chúng đã được sử dụng hiệu quả để tạo ra một sáng tác đáng nhớ và quyến rũ.</v>
      </c>
    </row>
    <row r="353">
      <c r="A353" s="1" t="s">
        <v>656</v>
      </c>
      <c r="B353" s="1" t="s">
        <v>657</v>
      </c>
      <c r="C353" s="2" t="str">
        <f>IFERROR(__xludf.DUMMYFUNCTION("GoogleTranslate(B353, ""en"", ""vi"")"),"Bài hát này có thời lượng [T1M213] giây, bao gồm [[N01U12M23_34B45A56R67S78]8 b9ar0s1] và có nhịp vừa phải. Nhạc ở [[T01I12M23E34_45S56I67G78N89A90T01U12R23E34]4 t5im6e 7si8gn9at0ur1e2].")</f>
        <v>Bài hát này có thời lượng [T1M213] giây, bao gồm [[N01U12M23_34B45A56R67S78]8 b9ar0s1] và có nhịp vừa phải. Nhạc ở [[T01I12M23E34_45S56I67G78N89A90T01U12R23E34]4 t5im6e 7si8gn9at0ur1e2].</v>
      </c>
    </row>
    <row r="354">
      <c r="A354" s="1" t="s">
        <v>178</v>
      </c>
      <c r="B354" s="1" t="s">
        <v>658</v>
      </c>
      <c r="C354" s="2" t="str">
        <f>IFERROR(__xludf.DUMMYFUNCTION("GoogleTranslate(B354, ""en"", ""vi"")"),"Dải cao độ nhỏ gọn của âm nhạc [R1A2N3G4E5] [oc0ta1ve2s3] tạo ra màn trình diễn âm nhạc tập trung và có tác động mạnh mẽ, chịu ảnh hưởng nặng nề của phong cách [G1E2N3R4E5]. Ngoài ra, việc sử dụng [[K01E12Y23]3 k4ey5] góp phần tạo nên bầu không khí khác b"&amp;"iệt của tác phẩm. Mặc dù có nhịp độ nhanh và nhịp [T1I2M3E4_5S6I7G8N9A0T1U2R3E4], nhịp điệu yên bình của bài hát vẫn tạo ra hiệu ứng êm dịu. Đáng chú ý là [I1N2S3T4R5U6M7E8N9T0S1] không có trong tác phẩm. Với thời lượng [T1M213] giây, âm thanh của bài hát"&amp;" này thể hiện sự hòa quyện độc đáo của các yếu tố âm nhạc kết hợp với nhau tạo thành một bản nhạc quyến rũ.")</f>
        <v>Dải cao độ nhỏ gọn của âm nhạc [R1A2N3G4E5] [oc0ta1ve2s3] tạo ra màn trình diễn âm nhạc tập trung và có tác động mạnh mẽ, chịu ảnh hưởng nặng nề của phong cách [G1E2N3R4E5]. Ngoài ra, việc sử dụng [[K01E12Y23]3 k4ey5] góp phần tạo nên bầu không khí khác biệt của tác phẩm. Mặc dù có nhịp độ nhanh và nhịp [T1I2M3E4_5S6I7G8N9A0T1U2R3E4], nhịp điệu yên bình của bài hát vẫn tạo ra hiệu ứng êm dịu. Đáng chú ý là [I1N2S3T4R5U6M7E8N9T0S1] không có trong tác phẩm. Với thời lượng [T1M213] giây, âm thanh của bài hát này thể hiện sự hòa quyện độc đáo của các yếu tố âm nhạc kết hợp với nhau tạo thành một bản nhạc quyến rũ.</v>
      </c>
    </row>
    <row r="355">
      <c r="A355" s="1" t="s">
        <v>659</v>
      </c>
      <c r="B355" s="1" t="s">
        <v>660</v>
      </c>
      <c r="C355" s="2" t="str">
        <f>IFERROR(__xludf.DUMMYFUNCTION("GoogleTranslate(B355, ""en"", ""vi"")"),"Bản nhạc mà tôi đang đề cập đến thể hiện phạm vi cao độ trong [R1A2N3G4E5] [oc0ta1ve2s3], tuy nhiên nó không gợi lên âm thanh cổ điển của [A1R2T3I4S5T6]. Bất chấp sự ra đi này, bài hát vẫn tạo được một nhịp điệu rất yên bình, dễ nghe, vừa dễ chịu vừa thú "&amp;"vị khi nghe. Điều đáng chú ý là [ti0me1 s2ig3na4tu5re6] của bài hát không chuẩn, vì nó khác với [T1I2M3E4_5S6I7G8N9A0T1U2R3E4] điển hình. Nhìn chung, tác phẩm mang lại trải nghiệm nghe độc ​​đáo và mới mẻ, có thể thu hút những ai đánh giá cao sự khác biệt"&amp;" so với các quy ước âm nhạc truyền thống.")</f>
        <v>Bản nhạc mà tôi đang đề cập đến thể hiện phạm vi cao độ trong [R1A2N3G4E5] [oc0ta1ve2s3], tuy nhiên nó không gợi lên âm thanh cổ điển của [A1R2T3I4S5T6]. Bất chấp sự ra đi này, bài hát vẫn tạo được một nhịp điệu rất yên bình, dễ nghe, vừa dễ chịu vừa thú vị khi nghe. Điều đáng chú ý là [ti0me1 s2ig3na4tu5re6] của bài hát không chuẩn, vì nó khác với [T1I2M3E4_5S6I7G8N9A0T1U2R3E4] điển hình. Nhìn chung, tác phẩm mang lại trải nghiệm nghe độc ​​đáo và mới mẻ, có thể thu hút những ai đánh giá cao sự khác biệt so với các quy ước âm nhạc truyền thống.</v>
      </c>
    </row>
    <row r="356">
      <c r="A356" s="1" t="s">
        <v>110</v>
      </c>
      <c r="B356" s="1" t="s">
        <v>661</v>
      </c>
      <c r="C356" s="2" t="str">
        <f>IFERROR(__xludf.DUMMYFUNCTION("GoogleTranslate(B356, ""en"", ""vi"")"),"Dải cao độ của âm nhạc [R1A2N3G4E5] [oc0ta1ve2s3] mang lại trải nghiệm nghe đặc biệt và vượt trội. Với phạm vi cụ thể, âm nhạc mang đến sự kết hợp độc đáo giữa các nốt cao và thấp tạo nên âm thanh đa dạng và hấp dẫn. Phạm vi cao độ này cho phép âm nhạc gợ"&amp;"i lên những cảm xúc và tâm trạng khác nhau, từ phấn chấn và vui vẻ đến u sầu và nội tâm. Nhìn chung, việc sử dụng dải cao độ này làm tăng thêm chiều sâu và độ phức tạp cho âm nhạc, khiến nó trở thành một trải nghiệm thực sự khó quên đối với người nghe.")</f>
        <v>Dải cao độ của âm nhạc [R1A2N3G4E5] [oc0ta1ve2s3] mang lại trải nghiệm nghe đặc biệt và vượt trội. Với phạm vi cụ thể, âm nhạc mang đến sự kết hợp độc đáo giữa các nốt cao và thấp tạo nên âm thanh đa dạng và hấp dẫn. Phạm vi cao độ này cho phép âm nhạc gợi lên những cảm xúc và tâm trạng khác nhau, từ phấn chấn và vui vẻ đến u sầu và nội tâm. Nhìn chung, việc sử dụng dải cao độ này làm tăng thêm chiều sâu và độ phức tạp cho âm nhạc, khiến nó trở thành một trải nghiệm thực sự khó quên đối với người nghe.</v>
      </c>
    </row>
    <row r="357">
      <c r="A357" s="1" t="s">
        <v>662</v>
      </c>
      <c r="B357" s="1" t="s">
        <v>663</v>
      </c>
      <c r="C357" s="2" t="str">
        <f>IFERROR(__xludf.DUMMYFUNCTION("GoogleTranslate(B357, ""en"", ""vi"")"),"Âm nhạc được sáng tác trong [[K01E12Y23]3 k4ey5] và được làm phong phú bởi [I1N2S3T4R5U6M7E8N9T0S1] có phạm vi cao độ giới hạn là [R1A2N3G4E5] [oc0ta1ve2s3]. Hạn chế này cho phép tập trung nhiều hơn vào các sắc thái của giai điệu và ngữ điệu, trong khi tố"&amp;"c độ vừa phải khi bài hát được phát càng làm tăng thêm chất lượng biểu cảm của nó. Mặc dù bài hát không tuân theo phong cách tinh túy của [G1E2N3R4E5], nhưng thuộc tính âm nhạc độc đáo của nó khiến nó trở thành một sáng tác đặc biệt và đáng chú ý.")</f>
        <v>Âm nhạc được sáng tác trong [[K01E12Y23]3 k4ey5] và được làm phong phú bởi [I1N2S3T4R5U6M7E8N9T0S1] có phạm vi cao độ giới hạn là [R1A2N3G4E5] [oc0ta1ve2s3]. Hạn chế này cho phép tập trung nhiều hơn vào các sắc thái của giai điệu và ngữ điệu, trong khi tốc độ vừa phải khi bài hát được phát càng làm tăng thêm chất lượng biểu cảm của nó. Mặc dù bài hát không tuân theo phong cách tinh túy của [G1E2N3R4E5], nhưng thuộc tính âm nhạc độc đáo của nó khiến nó trở thành một sáng tác đặc biệt và đáng chú ý.</v>
      </c>
    </row>
    <row r="358">
      <c r="A358" s="1" t="s">
        <v>483</v>
      </c>
      <c r="B358" s="1" t="s">
        <v>664</v>
      </c>
      <c r="C358" s="2" t="str">
        <f>IFERROR(__xludf.DUMMYFUNCTION("GoogleTranslate(B358, ""en"", ""vi"")"),"Âm nhạc trong bản nhạc này có đặc điểm riêng biệt được nhấn mạnh bởi dải cao độ [R1A2N3G4E5] [oc0ta1ve2s3], điều này làm tăng thêm chiều sâu cảm xúc. Nó cũng tạo ra bầu không khí khác biệt thông qua việc sử dụng [[K01E12Y23]3 k4ey5]. Mặc dù dài [T1M213] g"&amp;"iây nhưng nhịp điệu trong bài hát này cực kỳ sôi động. Điều thú vị là bạn sẽ không nghe thấy bất kỳ [I1N2S3T4R5U6M7E8N9T0S1] nào trong bài hát này, nhưng nó vẫn duy trì được nhịp độ nhẹ nhàng nhờ sử dụng [[T01I12M23E34_45S56I67G78N89A90T01U12R23E34]4 t5im"&amp;"6e 7si8gn9at0ur1e2]. Nhìn chung, bài hát này nổi bật bởi âm thanh [G1E2N3R4E5], khiến nó trở thành một trải nghiệm nghe độc ​​đáo và lôi cuốn.")</f>
        <v>Âm nhạc trong bản nhạc này có đặc điểm riêng biệt được nhấn mạnh bởi dải cao độ [R1A2N3G4E5] [oc0ta1ve2s3], điều này làm tăng thêm chiều sâu cảm xúc. Nó cũng tạo ra bầu không khí khác biệt thông qua việc sử dụng [[K01E12Y23]3 k4ey5]. Mặc dù dài [T1M213] giây nhưng nhịp điệu trong bài hát này cực kỳ sôi động. Điều thú vị là bạn sẽ không nghe thấy bất kỳ [I1N2S3T4R5U6M7E8N9T0S1] nào trong bài hát này, nhưng nó vẫn duy trì được nhịp độ nhẹ nhàng nhờ sử dụng [[T01I12M23E34_45S56I67G78N89A90T01U12R23E34]4 t5im6e 7si8gn9at0ur1e2]. Nhìn chung, bài hát này nổi bật bởi âm thanh [G1E2N3R4E5], khiến nó trở thành một trải nghiệm nghe độc ​​đáo và lôi cuốn.</v>
      </c>
    </row>
    <row r="359">
      <c r="A359" s="1" t="s">
        <v>665</v>
      </c>
      <c r="B359" s="1" t="s">
        <v>666</v>
      </c>
      <c r="C359" s="2" t="str">
        <f>IFERROR(__xludf.DUMMYFUNCTION("GoogleTranslate(B359, ""en"", ""vi"")"),"Phạm vi cao độ nhỏ gọn của [R1A2N3G4E5] [oc0ta1ve2s3] mang lại màn trình diễn âm nhạc tập trung và có tác động mạnh mẽ, trong khi [[K01E12Y23]3 k4ey5] thêm hương vị độc đáo cho loại nhạc này. Với thời lượng [T1M213] giây, bài hát duy trì nhịp điệu không q"&amp;"uá nhanh cũng không quá chậm. Nó phải có tính năng [I1N2S3T4R5U6M7E8N9T0S1] để nâng cao bố cục tổng thể. Ngoài ra, bài hát này sử dụng [[T01I12M23E34_45S56I67G78N89A90T01U12R23E34]4 t5im6e 7si8gn9at0ur1e2] không chuẩn, góp phần tạo nên nét đặc biệt của bà"&amp;"i hát. Được phát ở tốc độ nhanh, bản nhạc này thách thức các mẫu âm thanh [G1E2N3R4E5] thông thường.")</f>
        <v>Phạm vi cao độ nhỏ gọn của [R1A2N3G4E5] [oc0ta1ve2s3] mang lại màn trình diễn âm nhạc tập trung và có tác động mạnh mẽ, trong khi [[K01E12Y23]3 k4ey5] thêm hương vị độc đáo cho loại nhạc này. Với thời lượng [T1M213] giây, bài hát duy trì nhịp điệu không quá nhanh cũng không quá chậm. Nó phải có tính năng [I1N2S3T4R5U6M7E8N9T0S1] để nâng cao bố cục tổng thể. Ngoài ra, bài hát này sử dụng [[T01I12M23E34_45S56I67G78N89A90T01U12R23E34]4 t5im6e 7si8gn9at0ur1e2] không chuẩn, góp phần tạo nên nét đặc biệt của bài hát. Được phát ở tốc độ nhanh, bản nhạc này thách thức các mẫu âm thanh [G1E2N3R4E5] thông thường.</v>
      </c>
    </row>
    <row r="360">
      <c r="A360" s="1" t="s">
        <v>667</v>
      </c>
      <c r="B360" s="1" t="s">
        <v>668</v>
      </c>
      <c r="C360" s="2" t="str">
        <f>IFERROR(__xludf.DUMMYFUNCTION("GoogleTranslate(B360, ""en"", ""vi"")"),"Âm nhạc gợi lên phản ứng cảm xúc mạnh mẽ và thời gian phát của nó kéo dài trong [T1M213] giây.")</f>
        <v>Âm nhạc gợi lên phản ứng cảm xúc mạnh mẽ và thời gian phát của nó kéo dài trong [T1M213] giây.</v>
      </c>
    </row>
    <row r="361">
      <c r="A361" s="1" t="s">
        <v>669</v>
      </c>
      <c r="B361" s="1" t="s">
        <v>670</v>
      </c>
      <c r="C361" s="2" t="str">
        <f>IFERROR(__xludf.DUMMYFUNCTION("GoogleTranslate(B361, ""en"", ""vi"")"),"Việc sử dụng dải cao độ cụ thể [R1A2N3G4E5] [oc0ta1ve2s3] tạo ra âm thanh gắn kết và thống nhất xuyên suốt bản nhạc, khiến bạn khó có thể cưỡng lại việc nhảy múa. Với nhịp điệu êm dịu và tốc độ thấp [te0mp1o2], bài hát này khác với phong cách [G1E2N3R4E5]"&amp;" truyền thống. Bản phối âm bao gồm [[N01U12M23_34B45A56R67S78]8 b9ar0s1], mang đến trải nghiệm âm nhạc quyến rũ.")</f>
        <v>Việc sử dụng dải cao độ cụ thể [R1A2N3G4E5] [oc0ta1ve2s3] tạo ra âm thanh gắn kết và thống nhất xuyên suốt bản nhạc, khiến bạn khó có thể cưỡng lại việc nhảy múa. Với nhịp điệu êm dịu và tốc độ thấp [te0mp1o2], bài hát này khác với phong cách [G1E2N3R4E5] truyền thống. Bản phối âm bao gồm [[N01U12M23_34B45A56R67S78]8 b9ar0s1], mang đến trải nghiệm âm nhạc quyến rũ.</v>
      </c>
    </row>
    <row r="362">
      <c r="A362" s="1" t="s">
        <v>671</v>
      </c>
      <c r="B362" s="1" t="s">
        <v>672</v>
      </c>
      <c r="C362" s="2" t="str">
        <f>IFERROR(__xludf.DUMMYFUNCTION("GoogleTranslate(B362, ""en"", ""vi"")"),"Âm nhạc được đề cập có phạm vi cao độ nhỏ gọn [R1A2N3G4E5] [oc0ta1ve2s3], mang lại hiệu suất tập trung và có tác động mạnh mẽ. Việc sử dụng [[K01E12Y23]3 k4ey5] tạo ra một bầu không khí khác biệt được hỗ trợ bởi nhịp điệu vừa phải của bài hát, có thời gia"&amp;"n chạy là [T1M213] giây và kéo dài [[N01U12M23_34B45A56R67S78]8 b9ar0s1]. Âm nhạc đậm chất truyền thống của phong cách [G1E2N3R4E5] và có tính năng [I1N2S3T4R5U6M7E8N9T0S1] phát ở máy đo [T1I2M3E4_5S6I7G8N9A0T1U2R3E4]. Nhìn chung, sự kết hợp của các yếu t"&amp;"ố này tạo nên một bản nhạc được trau chuốt kỹ lưỡng, vừa năng động vừa hấp dẫn.")</f>
        <v>Âm nhạc được đề cập có phạm vi cao độ nhỏ gọn [R1A2N3G4E5] [oc0ta1ve2s3], mang lại hiệu suất tập trung và có tác động mạnh mẽ. Việc sử dụng [[K01E12Y23]3 k4ey5] tạo ra một bầu không khí khác biệt được hỗ trợ bởi nhịp điệu vừa phải của bài hát, có thời gian chạy là [T1M213] giây và kéo dài [[N01U12M23_34B45A56R67S78]8 b9ar0s1]. Âm nhạc đậm chất truyền thống của phong cách [G1E2N3R4E5] và có tính năng [I1N2S3T4R5U6M7E8N9T0S1] phát ở máy đo [T1I2M3E4_5S6I7G8N9A0T1U2R3E4]. Nhìn chung, sự kết hợp của các yếu tố này tạo nên một bản nhạc được trau chuốt kỹ lưỡng, vừa năng động vừa hấp dẫn.</v>
      </c>
    </row>
    <row r="363">
      <c r="A363" s="1" t="s">
        <v>673</v>
      </c>
      <c r="B363" s="1" t="s">
        <v>674</v>
      </c>
      <c r="C363" s="2" t="str">
        <f>IFERROR(__xludf.DUMMYFUNCTION("GoogleTranslate(B363, ""en"", ""vi"")"),"Bài hát này được sáng tác trong [[K01E12Y23]3 k4ey5] và có tiết tấu vừa phải với [te0mp1o2] vừa phải. Đồng hồ đo của âm nhạc là [T1I2M3E4_5S6I7G8N9A0T1U2R3E4].")</f>
        <v>Bài hát này được sáng tác trong [[K01E12Y23]3 k4ey5] và có tiết tấu vừa phải với [te0mp1o2] vừa phải. Đồng hồ đo của âm nhạc là [T1I2M3E4_5S6I7G8N9A0T1U2R3E4].</v>
      </c>
    </row>
    <row r="364">
      <c r="A364" s="1" t="s">
        <v>675</v>
      </c>
      <c r="B364" s="1" t="s">
        <v>676</v>
      </c>
      <c r="C364" s="2" t="str">
        <f>IFERROR(__xludf.DUMMYFUNCTION("GoogleTranslate(B364, ""en"", ""vi"")"),"Bản nhạc đang được thảo luận có phạm vi cao độ trải dài [R1A2N3G4E5] [oc0ta1ve2s3] và có [te0mp1o2] rất nhanh. Tuy nhiên, sự sắp xếp của nó đáng chú ý là bỏ qua việc sử dụng [I1N2S3T4R5U6M7E8N9T0S1].")</f>
        <v>Bản nhạc đang được thảo luận có phạm vi cao độ trải dài [R1A2N3G4E5] [oc0ta1ve2s3] và có [te0mp1o2] rất nhanh. Tuy nhiên, sự sắp xếp của nó đáng chú ý là bỏ qua việc sử dụng [I1N2S3T4R5U6M7E8N9T0S1].</v>
      </c>
    </row>
    <row r="365">
      <c r="A365" s="1" t="s">
        <v>168</v>
      </c>
      <c r="B365" s="1" t="s">
        <v>677</v>
      </c>
      <c r="C365" s="2" t="str">
        <f>IFERROR(__xludf.DUMMYFUNCTION("GoogleTranslate(B365, ""en"", ""vi"")"),"Âm nhạc trong bài hát này là một ví dụ hoàn hảo về âm thanh [G1E2N3R4E5], được làm phong phú thêm bởi [I1N2S3T4R5U6M7E8N9T0S1]. Phạm vi cao độ của [R1A2N3G4E5] [oc0ta1ve2s3] thêm nét đặc biệt, nhấn mạnh chiều sâu cảm xúc của nó, trong khi [[K01E12Y23]3 k4"&amp;"ey5] thêm hương vị độc đáo. Với độ dài [T1M213] giây, nhịp điệu của bài hát vừa phải, thoải mái và được trình diễn với tốc độ nhanh. [ti0me1 s2ig3na4tu5re6] của bản nhạc là [T1I2M3E4_5S6I7G8N9A0T1U2R3E4].")</f>
        <v>Âm nhạc trong bài hát này là một ví dụ hoàn hảo về âm thanh [G1E2N3R4E5], được làm phong phú thêm bởi [I1N2S3T4R5U6M7E8N9T0S1]. Phạm vi cao độ của [R1A2N3G4E5] [oc0ta1ve2s3] thêm nét đặc biệt, nhấn mạnh chiều sâu cảm xúc của nó, trong khi [[K01E12Y23]3 k4ey5] thêm hương vị độc đáo. Với độ dài [T1M213] giây, nhịp điệu của bài hát vừa phải, thoải mái và được trình diễn với tốc độ nhanh. [ti0me1 s2ig3na4tu5re6] của bản nhạc là [T1I2M3E4_5S6I7G8N9A0T1U2R3E4].</v>
      </c>
    </row>
    <row r="366">
      <c r="A366" s="1" t="s">
        <v>678</v>
      </c>
      <c r="B366" s="1" t="s">
        <v>679</v>
      </c>
      <c r="C366" s="2" t="str">
        <f>IFERROR(__xludf.DUMMYFUNCTION("GoogleTranslate(B366, ""en"", ""vi"")"),"Trải nghiệm quyến rũ và đáng nhớ của dòng nhạc này là kết quả của việc nó lựa chọn [[K01E12Y23]3 k4ey5]. Đường đua dài [T1M213] giây, di chuyển với tốc độ nhanh và có mét [T1I2M3E4_5S6I7G8N9A0T1U2R3E4]. Âm nhạc trở nên sống động hơn nhờ sử dụng [I1N2S3T4R"&amp;"5U6M7E8N9T0S1] và truyền tải [E1M2O3T4I5O6N7] xuyên suốt [[N01U12M23_34B45A56R67S78]8 b9ar0s1]. Nhìn chung, sự kết hợp giữa lựa chọn [ke0y1], nhạc cụ, [te0mp1o2] và khả năng thể hiện cảm xúc sẽ tạo ra trải nghiệm âm nhạc năng động và hấp dẫn.")</f>
        <v>Trải nghiệm quyến rũ và đáng nhớ của dòng nhạc này là kết quả của việc nó lựa chọn [[K01E12Y23]3 k4ey5]. Đường đua dài [T1M213] giây, di chuyển với tốc độ nhanh và có mét [T1I2M3E4_5S6I7G8N9A0T1U2R3E4]. Âm nhạc trở nên sống động hơn nhờ sử dụng [I1N2S3T4R5U6M7E8N9T0S1] và truyền tải [E1M2O3T4I5O6N7] xuyên suốt [[N01U12M23_34B45A56R67S78]8 b9ar0s1]. Nhìn chung, sự kết hợp giữa lựa chọn [ke0y1], nhạc cụ, [te0mp1o2] và khả năng thể hiện cảm xúc sẽ tạo ra trải nghiệm âm nhạc năng động và hấp dẫn.</v>
      </c>
    </row>
    <row r="367">
      <c r="A367" s="1" t="s">
        <v>680</v>
      </c>
      <c r="B367" s="1" t="s">
        <v>681</v>
      </c>
      <c r="C367" s="2" t="str">
        <f>IFERROR(__xludf.DUMMYFUNCTION("GoogleTranslate(B367, ""en"", ""vi"")"),"Âm nhạc được đề cập đến có [ti0me1 s2ig3na4tu5re6 o7f 8[T91I02M13E24_35S46I57G68N79A80T91U02R13E24]3] và được xác định bởi [E1M2O3T4I5O6N7]. Bài hát này có đặc điểm là nhịp điệu mượt mà và đều đặn, nguyên nhân là do việc sử dụng [I1N2S3T4R5U6M7E8N9T0S1]. "&amp;"Việc lựa chọn nhạc cụ rất quan trọng đối với hiệu ứng tổng thể của âm nhạc và nếu không có nó, bố cục sẽ không giống nhau.")</f>
        <v>Âm nhạc được đề cập đến có [ti0me1 s2ig3na4tu5re6 o7f 8[T91I02M13E24_35S46I57G68N79A80T91U02R13E24]3] và được xác định bởi [E1M2O3T4I5O6N7]. Bài hát này có đặc điểm là nhịp điệu mượt mà và đều đặn, nguyên nhân là do việc sử dụng [I1N2S3T4R5U6M7E8N9T0S1]. Việc lựa chọn nhạc cụ rất quan trọng đối với hiệu ứng tổng thể của âm nhạc và nếu không có nó, bố cục sẽ không giống nhau.</v>
      </c>
    </row>
    <row r="368">
      <c r="A368" s="1" t="s">
        <v>682</v>
      </c>
      <c r="B368" s="1" t="s">
        <v>683</v>
      </c>
      <c r="C368" s="2" t="str">
        <f>IFERROR(__xludf.DUMMYFUNCTION("GoogleTranslate(B368, ""en"", ""vi"")"),"[[K01E12Y23]3 k4ey5] trong bản nhạc này mang lại âm thanh mạnh mẽ và đáng nhớ, kết hợp với việc sử dụng [I1N2S3T4R5U6M7E8N9T0S1], truyền tải hiệu quả [E1M2O3T4I5O6N7]. Chiều sâu cảm xúc của âm nhạc được thể hiện rõ ràng qua cách sử dụng biểu cảm [I1N2S3T4"&amp;"R5U6M7E8N9T0S1], một phần không thể thiếu trong hiệu ứng tổng thể. Dù là những giai điệu sôi động hay những hòa âm đầy ám ảnh, bản nhạc này đều được thiết kế để để lại ấn tượng lâu dài cho người nghe. Vì vậy, nếu bạn đang tìm kiếm một trải nghiệm âm nhạc "&amp;"thực sự cảm động, đừng tìm đâu xa ngoài sáng tác quyến rũ này.")</f>
        <v>[[K01E12Y23]3 k4ey5] trong bản nhạc này mang lại âm thanh mạnh mẽ và đáng nhớ, kết hợp với việc sử dụng [I1N2S3T4R5U6M7E8N9T0S1], truyền tải hiệu quả [E1M2O3T4I5O6N7]. Chiều sâu cảm xúc của âm nhạc được thể hiện rõ ràng qua cách sử dụng biểu cảm [I1N2S3T4R5U6M7E8N9T0S1], một phần không thể thiếu trong hiệu ứng tổng thể. Dù là những giai điệu sôi động hay những hòa âm đầy ám ảnh, bản nhạc này đều được thiết kế để để lại ấn tượng lâu dài cho người nghe. Vì vậy, nếu bạn đang tìm kiếm một trải nghiệm âm nhạc thực sự cảm động, đừng tìm đâu xa ngoài sáng tác quyến rũ này.</v>
      </c>
    </row>
    <row r="369">
      <c r="A369" s="1" t="s">
        <v>684</v>
      </c>
      <c r="B369" s="1" t="s">
        <v>685</v>
      </c>
      <c r="C369" s="2" t="str">
        <f>IFERROR(__xludf.DUMMYFUNCTION("GoogleTranslate(B369, ""en"", ""vi"")"),"Bản nhạc này có chất lượng cảm xúc đặc biệt do [[K01E12Y23]3 k4ey5] được phát trong đó. Nó di chuyển với tốc độ chậm và cấu trúc bài hát tuân theo [[N01U12M23_34B45A56R67S78]8 b9ar0s1].")</f>
        <v>Bản nhạc này có chất lượng cảm xúc đặc biệt do [[K01E12Y23]3 k4ey5] được phát trong đó. Nó di chuyển với tốc độ chậm và cấu trúc bài hát tuân theo [[N01U12M23_34B45A56R67S78]8 b9ar0s1].</v>
      </c>
    </row>
    <row r="370">
      <c r="A370" s="1" t="s">
        <v>686</v>
      </c>
      <c r="B370" s="1" t="s">
        <v>687</v>
      </c>
      <c r="C370" s="2" t="str">
        <f>IFERROR(__xludf.DUMMYFUNCTION("GoogleTranslate(B370, ""en"", ""vi"")"),"Bài hát này có phạm vi cao độ là [R1A2N3G4E5] [oc0ta1ve2s3] và thời gian chạy là [T1M213] giây. [te0mp1o2] của nó rất lạc quan và bạn sẽ không nghe thấy bất kỳ [I1N2S3T4R5U6M7E8N9T0S1] nào trong cách sắp xếp. Âm nhạc thấm đẫm [E1M2O3T4I5O6N7] và cover [[N"&amp;"01U12M23_34B45A56R67S78]8 b9ar0s1].")</f>
        <v>Bài hát này có phạm vi cao độ là [R1A2N3G4E5] [oc0ta1ve2s3] và thời gian chạy là [T1M213] giây. [te0mp1o2] của nó rất lạc quan và bạn sẽ không nghe thấy bất kỳ [I1N2S3T4R5U6M7E8N9T0S1] nào trong cách sắp xếp. Âm nhạc thấm đẫm [E1M2O3T4I5O6N7] và cover [[N01U12M23_34B45A56R67S78]8 b9ar0s1].</v>
      </c>
    </row>
    <row r="371">
      <c r="A371" s="1" t="s">
        <v>170</v>
      </c>
      <c r="B371" s="1" t="s">
        <v>688</v>
      </c>
      <c r="C371" s="2" t="str">
        <f>IFERROR(__xludf.DUMMYFUNCTION("GoogleTranslate(B371, ""en"", ""vi"")"),"Nhịp điệu vừa phải của bài hát được bổ sung bằng việc bổ sung [[K01E12Y23]3 k4ey5], giúp tăng thêm hương vị độc đáo cho âm nhạc.")</f>
        <v>Nhịp điệu vừa phải của bài hát được bổ sung bằng việc bổ sung [[K01E12Y23]3 k4ey5], giúp tăng thêm hương vị độc đáo cho âm nhạc.</v>
      </c>
    </row>
    <row r="372">
      <c r="A372" s="1" t="s">
        <v>689</v>
      </c>
      <c r="B372" s="1" t="s">
        <v>690</v>
      </c>
      <c r="C372" s="2" t="str">
        <f>IFERROR(__xludf.DUMMYFUNCTION("GoogleTranslate(B372, ""en"", ""vi"")"),"Bài hát này có [te0mp1o2] dễ dance và dài [T1M213] giây.")</f>
        <v>Bài hát này có [te0mp1o2] dễ dance và dài [T1M213] giây.</v>
      </c>
    </row>
    <row r="373">
      <c r="A373" s="1" t="s">
        <v>691</v>
      </c>
      <c r="B373" s="1" t="s">
        <v>692</v>
      </c>
      <c r="C373" s="2" t="str">
        <f>IFERROR(__xludf.DUMMYFUNCTION("GoogleTranslate(B373, ""en"", ""vi"")"),"Bài hát này, được chơi chậm, là sự thể hiện chân thực của phong cách [G1E2N3R4E5] cổ điển. Đặc tính đặc biệt của nó được nhấn mạnh bởi phạm vi cao độ [R1A2N3G4E5] [oc0ta1ve2s3], tăng thêm chiều sâu cảm xúc. [[K01E12Y23]3 k4ey5] mang đến hương vị độc đáo c"&amp;"ho âm nhạc, trong khi nhịp điệu mượt mà và ổn định mang bài hát trong [T1M213] giây mà không có bất kỳ [I1N2S3T4R5U6M7E8N9T0S1]. [[T01I12M23E34_45S56I67G78N89A90T01U12R23E34]4 t5im6e 7si8gn9at0ur1e2] độc đáo mang đến một sự thay đổi thú vị và bài hát bao "&amp;"gồm [[N01U12M23_34B45A56R67S78]8 b9ar0s1]. Nhìn chung, âm nhạc này thể hiện vẻ đẹp của sự đơn giản và sức mạnh của các yếu tố âm nhạc phối hợp với nhau để tạo ra trải nghiệm quyến rũ.")</f>
        <v>Bài hát này, được chơi chậm, là sự thể hiện chân thực của phong cách [G1E2N3R4E5] cổ điển. Đặc tính đặc biệt của nó được nhấn mạnh bởi phạm vi cao độ [R1A2N3G4E5] [oc0ta1ve2s3], tăng thêm chiều sâu cảm xúc. [[K01E12Y23]3 k4ey5] mang đến hương vị độc đáo cho âm nhạc, trong khi nhịp điệu mượt mà và ổn định mang bài hát trong [T1M213] giây mà không có bất kỳ [I1N2S3T4R5U6M7E8N9T0S1]. [[T01I12M23E34_45S56I67G78N89A90T01U12R23E34]4 t5im6e 7si8gn9at0ur1e2] độc đáo mang đến một sự thay đổi thú vị và bài hát bao gồm [[N01U12M23_34B45A56R67S78]8 b9ar0s1]. Nhìn chung, âm nhạc này thể hiện vẻ đẹp của sự đơn giản và sức mạnh của các yếu tố âm nhạc phối hợp với nhau để tạo ra trải nghiệm quyến rũ.</v>
      </c>
    </row>
    <row r="374">
      <c r="A374" s="1" t="s">
        <v>693</v>
      </c>
      <c r="B374" s="1" t="s">
        <v>694</v>
      </c>
      <c r="C374" s="2" t="str">
        <f>IFERROR(__xludf.DUMMYFUNCTION("GoogleTranslate(B374, ""en"", ""vi"")"),"Âm nhạc được đề cập mang lại trải nghiệm nghe độc ​​đáo và đáng nhớ nhờ dải cao độ [R1A2N3G4E5] [oc0ta1ve2s3]. Việc sử dụng [[K01E12Y23]3 k4ey5] tạo ra bầu không khí khác biệt, đồng thời nhịp điệu rất dễ nghe trên tai. Bài hát tiến triển theo [[N01U12M23_"&amp;"34B45A56R67S78]8 b9ar0s1] và được đặc trưng bởi [E1M2O3T4I5O6N7]. Nhìn chung, âm nhạc kết hợp nhiều yếu tố khác nhau để tạo ra trải nghiệm thú vị và hấp dẫn về mặt cảm xúc cho người nghe.")</f>
        <v>Âm nhạc được đề cập mang lại trải nghiệm nghe độc ​​đáo và đáng nhớ nhờ dải cao độ [R1A2N3G4E5] [oc0ta1ve2s3]. Việc sử dụng [[K01E12Y23]3 k4ey5] tạo ra bầu không khí khác biệt, đồng thời nhịp điệu rất dễ nghe trên tai. Bài hát tiến triển theo [[N01U12M23_34B45A56R67S78]8 b9ar0s1] và được đặc trưng bởi [E1M2O3T4I5O6N7]. Nhìn chung, âm nhạc kết hợp nhiều yếu tố khác nhau để tạo ra trải nghiệm thú vị và hấp dẫn về mặt cảm xúc cho người nghe.</v>
      </c>
    </row>
    <row r="375">
      <c r="A375" s="1" t="s">
        <v>416</v>
      </c>
      <c r="B375" s="1" t="s">
        <v>695</v>
      </c>
      <c r="C375" s="2" t="str">
        <f>IFERROR(__xludf.DUMMYFUNCTION("GoogleTranslate(B375, ""en"", ""vi"")"),"Dải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với nhịp điệu sống"&amp;" động tiếp thêm sinh lực cho bài hát. Cố tình loại trừ [I1N2S3T4R5U6M7E8N9T0S1], âm nhạc dựa trên [[T01I12M23E34_45S56I67G78N89A90T01U12R23E34]4 t5im6e 7si8gn9at0ur1e2], tạo ra một bố cục có nhịp độ nhanh tỏa ra [E1M2O3T4I5 O6N7].")</f>
        <v>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với nhịp điệu sống động tiếp thêm sinh lực cho bài hát. Cố tình loại trừ [I1N2S3T4R5U6M7E8N9T0S1], âm nhạc dựa trên [[T01I12M23E34_45S56I67G78N89A90T01U12R23E34]4 t5im6e 7si8gn9at0ur1e2], tạo ra một bố cục có nhịp độ nhanh tỏa ra [E1M2O3T4I5 O6N7].</v>
      </c>
    </row>
    <row r="376">
      <c r="A376" s="1" t="s">
        <v>696</v>
      </c>
      <c r="B376" s="1" t="s">
        <v>697</v>
      </c>
      <c r="C376" s="2" t="str">
        <f>IFERROR(__xludf.DUMMYFUNCTION("GoogleTranslate(B376, ""en"", ""vi"")"),"Trong bản nhạc này, việc sử dụng dải cao độ cụ thể [R1A2N3G4E5] [oc0ta1ve2s3] tạo ra âm thanh gắn kết và thống nhất xuyên suốt bài hát, được sáng tác trong [[K01E12Y23]3 k4ey5]. Nhịp điệu trong bài hát rất nhẹ nhàng, được trình diễn nhanh chóng với thời l"&amp;"ượng [T1M213] giây. Âm nhạc có nhịp [T1I2M3E4_5S6I7G8N9A0T1U2R3E4], điều này làm tăng thêm nét độc đáo của nó. Nhìn chung, bản nhạc thấm đẫm cảm giác [E1M2O3T4I5O6N7], khiến nó trở thành một bản nhạc cảm động và mạnh mẽ, gợi lên cảm xúc mạnh mẽ cho người "&amp;"nghe.")</f>
        <v>Trong bản nhạc này, việc sử dụng dải cao độ cụ thể [R1A2N3G4E5] [oc0ta1ve2s3] tạo ra âm thanh gắn kết và thống nhất xuyên suốt bài hát, được sáng tác trong [[K01E12Y23]3 k4ey5]. Nhịp điệu trong bài hát rất nhẹ nhàng, được trình diễn nhanh chóng với thời lượng [T1M213] giây. Âm nhạc có nhịp [T1I2M3E4_5S6I7G8N9A0T1U2R3E4], điều này làm tăng thêm nét độc đáo của nó. Nhìn chung, bản nhạc thấm đẫm cảm giác [E1M2O3T4I5O6N7], khiến nó trở thành một bản nhạc cảm động và mạnh mẽ, gợi lên cảm xúc mạnh mẽ cho người nghe.</v>
      </c>
    </row>
    <row r="377">
      <c r="A377" s="1" t="s">
        <v>320</v>
      </c>
      <c r="B377" s="1" t="s">
        <v>698</v>
      </c>
      <c r="C377" s="2" t="str">
        <f>IFERROR(__xludf.DUMMYFUNCTION("GoogleTranslate(B377, ""en"", ""vi"")"),"[ke0y1] của bản nhạc này mang đến cho nó một chất lượng cảm xúc đặc biệt khiến nó trở nên khác biệt. Ngoài ra, nếu nghe kỹ, bạn sẽ nghe thấy tổng cộng [[N01U12M23_34B45A56R67S78]8 b9ar0s1] trong bài hát này. Cùng với nhau, những yếu tố này tạo nên trải ng"&amp;"hiệm nghe độc ​​đáo và mạnh mẽ mà mọi người yêu âm nhạc có thể thưởng thức.")</f>
        <v>[ke0y1] của bản nhạc này mang đến cho nó một chất lượng cảm xúc đặc biệt khiến nó trở nên khác biệt. Ngoài ra, nếu nghe kỹ, bạn sẽ nghe thấy tổng cộng [[N01U12M23_34B45A56R67S78]8 b9ar0s1] trong bài hát này. Cùng với nhau, những yếu tố này tạo nên trải nghiệm nghe độc ​​đáo và mạnh mẽ mà mọi người yêu âm nhạc có thể thưởng thức.</v>
      </c>
    </row>
    <row r="378">
      <c r="A378" s="1" t="s">
        <v>699</v>
      </c>
      <c r="B378" s="1" t="s">
        <v>700</v>
      </c>
      <c r="C378" s="2" t="str">
        <f>IFERROR(__xludf.DUMMYFUNCTION("GoogleTranslate(B378, ""en"", ""vi"")"),"Bản nhạc này là một bài hát có nhịp độ nhanh [T1M213] với bảng âm thanh phong phú và sống động được tạo ra bằng cách sử dụng [[K01E12Y23]3 k4ey5] và phạm vi cao độ trong [R1A2N3G4E5] [oc0ta1ve2s3]. Âm nhạc được phong phú hơn nữa bằng cách sử dụng [I1N2S3T"&amp;"4R5U6M7E8N9T0S1] và có bộ đo [T1I2M3E4_5S6I7G8N9A0T1U2R3E4]. Với tính chất [E1M2O3T4I5O6N7], bài hát tiến triển qua [[N01U12M23_34B45A56R67S78]8 b9ar0s1] và duy trì nhịp độ nhanh, mang lại trải nghiệm nghe phấn khích.")</f>
        <v>Bản nhạc này là một bài hát có nhịp độ nhanh [T1M213] với bảng âm thanh phong phú và sống động được tạo ra bằng cách sử dụng [[K01E12Y23]3 k4ey5] và phạm vi cao độ trong [R1A2N3G4E5] [oc0ta1ve2s3]. Âm nhạc được phong phú hơn nữa bằng cách sử dụng [I1N2S3T4R5U6M7E8N9T0S1] và có bộ đo [T1I2M3E4_5S6I7G8N9A0T1U2R3E4]. Với tính chất [E1M2O3T4I5O6N7], bài hát tiến triển qua [[N01U12M23_34B45A56R67S78]8 b9ar0s1] và duy trì nhịp độ nhanh, mang lại trải nghiệm nghe phấn khích.</v>
      </c>
    </row>
    <row r="379">
      <c r="A379" s="1" t="s">
        <v>701</v>
      </c>
      <c r="B379" s="1" t="s">
        <v>702</v>
      </c>
      <c r="C379" s="2" t="str">
        <f>IFERROR(__xludf.DUMMYFUNCTION("GoogleTranslate(B379, ""en"", ""vi"")"),"Âm nhạc của bài hát này đặc trưng bởi tính chất [E1M2O3T4I5O6N7] và có độ dài khoảng [[N01U12M23_34B45A56R67S78]8 b9ar0s1]. Điều thú vị là [I1N2S3T4R5U6M7E8N9T0S1] không có trong bố cục, điều này mang lại chất lượng độc đáo.")</f>
        <v>Âm nhạc của bài hát này đặc trưng bởi tính chất [E1M2O3T4I5O6N7] và có độ dài khoảng [[N01U12M23_34B45A56R67S78]8 b9ar0s1]. Điều thú vị là [I1N2S3T4R5U6M7E8N9T0S1] không có trong bố cục, điều này mang lại chất lượng độc đáo.</v>
      </c>
    </row>
    <row r="380">
      <c r="A380" s="1" t="s">
        <v>703</v>
      </c>
      <c r="B380" s="1" t="s">
        <v>704</v>
      </c>
      <c r="C380" s="2" t="str">
        <f>IFERROR(__xludf.DUMMYFUNCTION("GoogleTranslate(B380, ""en"", ""vi"")"),"Việc sử dụng [[K01E12Y23]3 k4ey5] trong bản nhạc này tạo ra âm thanh độc đáo và cộng hưởng nổi bật. Ngoài ra, [ti0me1 s2ig3na4tu5re6] của bài hát không bình thường, càng góp phần tạo nên nét đặc biệt của bài hát. Cùng với nhau, những yếu tố này tạo nên mộ"&amp;"t bản nhạc hấp dẫn và đáng nhớ, chắc chắn sẽ làm say lòng người nghe.")</f>
        <v>Việc sử dụng [[K01E12Y23]3 k4ey5] trong bản nhạc này tạo ra âm thanh độc đáo và cộng hưởng nổi bật. Ngoài ra, [ti0me1 s2ig3na4tu5re6] của bài hát không bình thường, càng góp phần tạo nên nét đặc biệt của bài hát. Cùng với nhau, những yếu tố này tạo nên một bản nhạc hấp dẫn và đáng nhớ, chắc chắn sẽ làm say lòng người nghe.</v>
      </c>
    </row>
    <row r="381">
      <c r="A381" s="1" t="s">
        <v>705</v>
      </c>
      <c r="B381" s="1" t="s">
        <v>706</v>
      </c>
      <c r="C381" s="2" t="str">
        <f>IFERROR(__xludf.DUMMYFUNCTION("GoogleTranslate(B381, ""en"", ""vi"")"),"Âm nhạc mà tôi đang nói đến thể hiện một cảm xúc cụ thể, nhưng [te0mp1o2] của bài hát không quá nhanh hoặc quá chậm. Sự kết hợp này tạo ra sự cân bằng độc đáo trong bố cục, cho phép người nghe trải nghiệm đầy đủ và đánh giá cao cảm xúc dự định mà không cả"&amp;"m thấy vội vã hay lôi kéo.")</f>
        <v>Âm nhạc mà tôi đang nói đến thể hiện một cảm xúc cụ thể, nhưng [te0mp1o2] của bài hát không quá nhanh hoặc quá chậm. Sự kết hợp này tạo ra sự cân bằng độc đáo trong bố cục, cho phép người nghe trải nghiệm đầy đủ và đánh giá cao cảm xúc dự định mà không cảm thấy vội vã hay lôi kéo.</v>
      </c>
    </row>
    <row r="382">
      <c r="A382" s="1" t="s">
        <v>348</v>
      </c>
      <c r="B382" s="1" t="s">
        <v>707</v>
      </c>
      <c r="C382" s="2" t="str">
        <f>IFERROR(__xludf.DUMMYFUNCTION("GoogleTranslate(B382, ""en"", ""vi"")"),"Bài hát này được chơi với nhịp độ thoải mái và được sáng tác mà không sử dụng nhạc cụ. [[K01E12Y23]3 k4ey5] mang đến chất lượng cảm xúc đặc biệt cho âm nhạc. Bản nhạc có thời lượng [T1M213] giây.")</f>
        <v>Bài hát này được chơi với nhịp độ thoải mái và được sáng tác mà không sử dụng nhạc cụ. [[K01E12Y23]3 k4ey5] mang đến chất lượng cảm xúc đặc biệt cho âm nhạc. Bản nhạc có thời lượng [T1M213] giây.</v>
      </c>
    </row>
    <row r="383">
      <c r="A383" s="1" t="s">
        <v>708</v>
      </c>
      <c r="B383" s="1" t="s">
        <v>709</v>
      </c>
      <c r="C383" s="2" t="str">
        <f>IFERROR(__xludf.DUMMYFUNCTION("GoogleTranslate(B383, ""en"", ""vi"")"),"Với dải cao độ trải dài [R1A2N3G4E5] [oc0ta1ve2s3], bản nhạc này mang đến trải nghiệm nghe đa dạng và sống động. Lựa chọn [[K01E12Y23]3 k4ey5] mang lại trải nghiệm quyến rũ và đáng nhớ, được bổ sung bởi [te0mp1o2] vừa phải. Việc kết hợp [I1N2S3T4R5U6M7E8N"&amp;"9T0S1] làm tăng thêm chiều sâu và sự phong phú cho bản nhạc. Mặc dù [ti0me1 s2ig3na4tu5re6] của bài hát này không chuẩn nhưng nhịp độ nhanh của nó giúp nâng cao năng lượng tổng thể. Thông qua hiệu suất biểu cảm, âm nhạc dự án [E1M2O3T4I5O6N7] sẽ thu hút v"&amp;"à gây được tiếng vang với người nghe.")</f>
        <v>Với dải cao độ trải dài [R1A2N3G4E5] [oc0ta1ve2s3], bản nhạc này mang đến trải nghiệm nghe đa dạng và sống động. Lựa chọn [[K01E12Y23]3 k4ey5] mang lại trải nghiệm quyến rũ và đáng nhớ, được bổ sung bởi [te0mp1o2] vừa phải. Việc kết hợp [I1N2S3T4R5U6M7E8N9T0S1] làm tăng thêm chiều sâu và sự phong phú cho bản nhạc. Mặc dù [ti0me1 s2ig3na4tu5re6] của bài hát này không chuẩn nhưng nhịp độ nhanh của nó giúp nâng cao năng lượng tổng thể. Thông qua hiệu suất biểu cảm, âm nhạc dự án [E1M2O3T4I5O6N7] sẽ thu hút và gây được tiếng vang với người nghe.</v>
      </c>
    </row>
    <row r="384">
      <c r="A384" s="1" t="s">
        <v>710</v>
      </c>
      <c r="B384" s="1" t="s">
        <v>711</v>
      </c>
      <c r="C384" s="2" t="str">
        <f>IFERROR(__xludf.DUMMYFUNCTION("GoogleTranslate(B384, ""en"", ""vi"")"),"Đoạn giai điệu của bài hát này được phát nhanh và không có bất kỳ [I1N2S3T4R5U6M7E8N9T0] nào. Do đó, bạn sẽ không nghe thấy bất kỳ [I1N2S3T4R5U6M7E8N9T0S1] nào trong tác phẩm âm nhạc này.")</f>
        <v>Đoạn giai điệu của bài hát này được phát nhanh và không có bất kỳ [I1N2S3T4R5U6M7E8N9T0] nào. Do đó, bạn sẽ không nghe thấy bất kỳ [I1N2S3T4R5U6M7E8N9T0S1] nào trong tác phẩm âm nhạc này.</v>
      </c>
    </row>
    <row r="385">
      <c r="A385" s="1" t="s">
        <v>81</v>
      </c>
      <c r="B385" s="1" t="s">
        <v>712</v>
      </c>
      <c r="C385" s="2" t="str">
        <f>IFERROR(__xludf.DUMMYFUNCTION("GoogleTranslate(B385, ""en"", ""vi"")"),"Dải cao độ của [R1A2N3G4E5] [oc0ta1ve2s3] tạo thêm nét đặc biệt cho bản nhạc, nhấn mạnh chiều sâu cảm xúc của bản nhạc, trong khi [[K01E12Y23]3 k4ey5] mang đến cho bản nhạc này chất lượng cảm xúc đặc biệt. Với thời lượng chạy [T1M213] giây, bài hát này th"&amp;"ể hiện nhịp điệu nhẹ nhàng và thư giãn, được làm phong phú thêm bởi [I1N2S3T4R5U6M7E8N9T0S1]. Đặt ở [ti0me1 s2ig3na4tu5re6 o7f 8[T91I02M13E24_35S46I57G68N79A80T91U02R13E24]3], âm nhạc duy trì mức [te0mp1o2] vừa phải, đóng vai trò là một ví dụ điển hình ch"&amp;"o phong cách [G1E2N3R4E5].")</f>
        <v>Dải cao độ của [R1A2N3G4E5] [oc0ta1ve2s3] tạo thêm nét đặc biệt cho bản nhạc, nhấn mạnh chiều sâu cảm xúc của bản nhạc, trong khi [[K01E12Y23]3 k4ey5] mang đến cho bản nhạc này chất lượng cảm xúc đặc biệt. Với thời lượng chạy [T1M213] giây, bài hát này thể hiện nhịp điệu nhẹ nhàng và thư giãn, được làm phong phú thêm bởi [I1N2S3T4R5U6M7E8N9T0S1]. Đặt ở [ti0me1 s2ig3na4tu5re6 o7f 8[T91I02M13E24_35S46I57G68N79A80T91U02R13E24]3], âm nhạc duy trì mức [te0mp1o2] vừa phải, đóng vai trò là một ví dụ điển hình cho phong cách [G1E2N3R4E5].</v>
      </c>
    </row>
    <row r="386">
      <c r="A386" s="1" t="s">
        <v>713</v>
      </c>
      <c r="B386" s="1" t="s">
        <v>714</v>
      </c>
      <c r="C386" s="2" t="str">
        <f>IFERROR(__xludf.DUMMYFUNCTION("GoogleTranslate(B386, ""en"", ""vi"")"),"Âm nhạc mà chúng ta đang thảo luận ở đây có phạm vi cao độ giới hạn là [R1A2N3G4E5] [oc0ta1ve2s3], thực sự có lợi cho nó bằng cách nhấn mạnh hơn vào các sắc thái của giai điệu và nhịp điệu. Ngoài ra, nó được phát ở [[K01E12Y23]3 k4ey5], tạo ra âm thanh mạ"&amp;"nh mẽ và đáng nhớ, chắc chắn sẽ để lại ấn tượng. Bài hát kéo dài trong [T1M213] giây, giúp người nghe có cơ hội đắm mình trong nhịp điệu yên tĩnh của nó. Âm nhạc trở nên sống động hơn nhờ sử dụng [I1N2S3T4R5U6M7E8N9T0S1], bổ sung thêm kết cấu và chiều sâu"&amp;" cho âm thanh tổng thể. Một khía cạnh đáng chú ý của tác phẩm này là việc sử dụng [ti0me1 s2ig3na4tu5re6], [T1I2M3E4_5S6I7G8N9A0T1U2R3E4] khác thường, giúp tạo cho bài hát một nét đặc biệt. Bất chấp sự lựa chọn độc đáo này, bài hát vẫn có nhịp điệu cân bằ"&amp;"ng khiến người nghe bị cuốn hút từ đầu đến cuối. Cuối cùng, âm nhạc tỏa ra [E1M2O3T4I5O6N7], cho phép nó cộng hưởng với người nghe ở mức độ sâu hơn và để lại tác động lâu dài.")</f>
        <v>Âm nhạc mà chúng ta đang thảo luận ở đây có phạm vi cao độ giới hạn là [R1A2N3G4E5] [oc0ta1ve2s3], thực sự có lợi cho nó bằng cách nhấn mạnh hơn vào các sắc thái của giai điệu và nhịp điệu. Ngoài ra, nó được phát ở [[K01E12Y23]3 k4ey5], tạo ra âm thanh mạnh mẽ và đáng nhớ, chắc chắn sẽ để lại ấn tượng. Bài hát kéo dài trong [T1M213] giây, giúp người nghe có cơ hội đắm mình trong nhịp điệu yên tĩnh của nó. Âm nhạc trở nên sống động hơn nhờ sử dụng [I1N2S3T4R5U6M7E8N9T0S1], bổ sung thêm kết cấu và chiều sâu cho âm thanh tổng thể. Một khía cạnh đáng chú ý của tác phẩm này là việc sử dụng [ti0me1 s2ig3na4tu5re6], [T1I2M3E4_5S6I7G8N9A0T1U2R3E4] khác thường, giúp tạo cho bài hát một nét đặc biệt. Bất chấp sự lựa chọn độc đáo này, bài hát vẫn có nhịp điệu cân bằng khiến người nghe bị cuốn hút từ đầu đến cuối. Cuối cùng, âm nhạc tỏa ra [E1M2O3T4I5O6N7], cho phép nó cộng hưởng với người nghe ở mức độ sâu hơn và để lại tác động lâu dài.</v>
      </c>
    </row>
    <row r="387">
      <c r="A387" s="1" t="s">
        <v>715</v>
      </c>
      <c r="B387" s="1" t="s">
        <v>716</v>
      </c>
      <c r="C387" s="2" t="str">
        <f>IFERROR(__xludf.DUMMYFUNCTION("GoogleTranslate(B387, ""en"", ""vi"")"),"Bài hát này mang lại trải nghiệm nghe độc ​​đáo nhờ [ti0me1 s2ig3na4tu5re6] độc đáo. Ngoài ra, phạm vi cao độ trải dài trên [R1A2N3G4E5] [oc0ta1ve2s3], góp phần tạo nên âm thanh đa dạng và sống động. Điều làm cho bài hát này trở nên đặc biệt hơn nữa là nó"&amp;" không có bất kỳ nhạc cụ nào, chỉ tập trung vào giọng hát hoặc các yếu tố phi nhạc cụ khác.")</f>
        <v>Bài hát này mang lại trải nghiệm nghe độc ​​đáo nhờ [ti0me1 s2ig3na4tu5re6] độc đáo. Ngoài ra, phạm vi cao độ trải dài trên [R1A2N3G4E5] [oc0ta1ve2s3], góp phần tạo nên âm thanh đa dạng và sống động. Điều làm cho bài hát này trở nên đặc biệt hơn nữa là nó không có bất kỳ nhạc cụ nào, chỉ tập trung vào giọng hát hoặc các yếu tố phi nhạc cụ khác.</v>
      </c>
    </row>
    <row r="388">
      <c r="A388" s="1" t="s">
        <v>717</v>
      </c>
      <c r="B388" s="1" t="s">
        <v>718</v>
      </c>
      <c r="C388" s="2" t="str">
        <f>IFERROR(__xludf.DUMMYFUNCTION("GoogleTranslate(B388, ""en"", ""vi"")"),"Bài hát này có âm nhạc có phạm vi cao độ giới hạn là [R1A2N3G4E5] [oc0ta1ve2s3], cho phép nhấn mạnh hơn vào các sắc thái của giai điệu và nhịp điệu. Nhịp điệu của bài hát có mức độ vừa phải thoải mái và dựa trên [[T01I12M23E34_45S56I67G78N89A90T01U12R23E3"&amp;"4]4 t5im6e 7si8gn9at0ur1e2]. Bản nhạc giai điệu không sử dụng [I1N2S3T4R5U6M7E8N9T0]. Ngoài ra, bài hát có độ dài [T1M213] giây, giúp người nghe có nhiều thời gian để cảm nhận sự tinh tế của âm nhạc. Nhìn chung, sáng tác này thể hiện sự cân bằng được chế "&amp;"tạo cẩn thận giữa giai điệu, nhịp điệu và biến thể âm sắc, chắc chắn sẽ thu hút khán giả bằng những phẩm chất tinh tế nhưng đầy biểu cảm.")</f>
        <v>Bài hát này có âm nhạc có phạm vi cao độ giới hạn là [R1A2N3G4E5] [oc0ta1ve2s3], cho phép nhấn mạnh hơn vào các sắc thái của giai điệu và nhịp điệu. Nhịp điệu của bài hát có mức độ vừa phải thoải mái và dựa trên [[T01I12M23E34_45S56I67G78N89A90T01U12R23E34]4 t5im6e 7si8gn9at0ur1e2]. Bản nhạc giai điệu không sử dụng [I1N2S3T4R5U6M7E8N9T0]. Ngoài ra, bài hát có độ dài [T1M213] giây, giúp người nghe có nhiều thời gian để cảm nhận sự tinh tế của âm nhạc. Nhìn chung, sáng tác này thể hiện sự cân bằng được chế tạo cẩn thận giữa giai điệu, nhịp điệu và biến thể âm sắc, chắc chắn sẽ thu hút khán giả bằng những phẩm chất tinh tế nhưng đầy biểu cảm.</v>
      </c>
    </row>
    <row r="389">
      <c r="A389" s="1" t="s">
        <v>719</v>
      </c>
      <c r="B389" s="1" t="s">
        <v>720</v>
      </c>
      <c r="C389" s="2" t="str">
        <f>IFERROR(__xludf.DUMMYFUNCTION("GoogleTranslate(B389, ""en"", ""vi"")"),"Đây là bài hát dài một giây [T1M213] với nhịp điệu cực kỳ mãnh liệt. Dải cao độ của [R1A2N3G4E5] [oc0ta1ve2s3] tạo thêm nét đặc biệt cho âm nhạc, nhấn mạnh chiều sâu cảm xúc của nó. Tổng cộng, bài hát có [[N01U12M23_34B45A56R67S78]8 b9ar0s1], giúp nâng ca"&amp;"o hơn nữa cấu trúc tổng thể và độ phức tạp của nó.")</f>
        <v>Đây là bài hát dài một giây [T1M213] với nhịp điệu cực kỳ mãnh liệt. Dải cao độ của [R1A2N3G4E5] [oc0ta1ve2s3] tạo thêm nét đặc biệt cho âm nhạc, nhấn mạnh chiều sâu cảm xúc của nó. Tổng cộng, bài hát có [[N01U12M23_34B45A56R67S78]8 b9ar0s1], giúp nâng cao hơn nữa cấu trúc tổng thể và độ phức tạp của nó.</v>
      </c>
    </row>
    <row r="390">
      <c r="A390" s="1" t="s">
        <v>721</v>
      </c>
      <c r="B390" s="1" t="s">
        <v>722</v>
      </c>
      <c r="C390" s="2" t="str">
        <f>IFERROR(__xludf.DUMMYFUNCTION("GoogleTranslate(B390, ""en"", ""vi"")"),"[ti0me1 s2ig3na4tu5re6] của bản nhạc là [T1I2M3E4_5S6I7G8N9A0T1U2R3E4] và độ dài của bài hát khoảng [[N01U12M23_34B45A56R67S78]8 b9ar0s1]. Âm nhạc trở nên sống động hơn nhờ sử dụng [I1N2S3T4R5U6M7E8N9T0S1], mang lại âm thanh đặc biệt.")</f>
        <v>[ti0me1 s2ig3na4tu5re6] của bản nhạc là [T1I2M3E4_5S6I7G8N9A0T1U2R3E4] và độ dài của bài hát khoảng [[N01U12M23_34B45A56R67S78]8 b9ar0s1]. Âm nhạc trở nên sống động hơn nhờ sử dụng [I1N2S3T4R5U6M7E8N9T0S1], mang lại âm thanh đặc biệt.</v>
      </c>
    </row>
    <row r="391">
      <c r="A391" s="1" t="s">
        <v>723</v>
      </c>
      <c r="B391" s="1" t="s">
        <v>724</v>
      </c>
      <c r="C391" s="2" t="str">
        <f>IFERROR(__xludf.DUMMYFUNCTION("GoogleTranslate(B391, ""en"", ""vi"")"),"[ti0me1 s2ig3na4tu5re6] được sử dụng trong bài hát này không bình thường và nhịp điệu của bài hát ở mức vừa phải. Ngoài ra, bạn sẽ không tìm thấy bất kỳ nhạc cụ nào trong bài hát này.")</f>
        <v>[ti0me1 s2ig3na4tu5re6] được sử dụng trong bài hát này không bình thường và nhịp điệu của bài hát ở mức vừa phải. Ngoài ra, bạn sẽ không tìm thấy bất kỳ nhạc cụ nào trong bài hát này.</v>
      </c>
    </row>
    <row r="392">
      <c r="A392" s="1" t="s">
        <v>713</v>
      </c>
      <c r="B392" s="1" t="s">
        <v>725</v>
      </c>
      <c r="C392" s="2" t="str">
        <f>IFERROR(__xludf.DUMMYFUNCTION("GoogleTranslate(B392, ""en"", ""vi"")"),"Bản nhạc này có phạm vi cao độ nhỏ gọn trải dài [R1A2N3G4E5] [oc0ta1ve2s3], tạo nên màn trình diễn tập trung và có tác động mạnh mẽ. Thêm vào sự độc đáo của nó là [[K01E12Y23]3 k4ey5], giúp tăng thêm hương vị riêng biệt cho sản phẩm. Với thời lượng [T1M21"&amp;"3] giây, bài hát này có nhịp điệu nhẹ nhàng và êm dịu và phải có [I1N2S3T4R5U6M7E8N9T0S1]. [[T01I12M23E34_45S56I67G78N89A90T01U12R23E34]4 t5im6e 7si8gn9at0ur1e2] không điển hình xác định thêm loại nhạc này, có [te0mp1o2] vừa phải và được đặc trưng bởi [E1"&amp;"M2O3T4I5O6N7].")</f>
        <v>Bản nhạc này có phạm vi cao độ nhỏ gọn trải dài [R1A2N3G4E5] [oc0ta1ve2s3], tạo nên màn trình diễn tập trung và có tác động mạnh mẽ. Thêm vào sự độc đáo của nó là [[K01E12Y23]3 k4ey5], giúp tăng thêm hương vị riêng biệt cho sản phẩm. Với thời lượng [T1M213] giây, bài hát này có nhịp điệu nhẹ nhàng và êm dịu và phải có [I1N2S3T4R5U6M7E8N9T0S1]. [[T01I12M23E34_45S56I67G78N89A90T01U12R23E34]4 t5im6e 7si8gn9at0ur1e2] không điển hình xác định thêm loại nhạc này, có [te0mp1o2] vừa phải và được đặc trưng bởi [E1M2O3T4I5O6N7].</v>
      </c>
    </row>
    <row r="393">
      <c r="A393" s="1" t="s">
        <v>726</v>
      </c>
      <c r="B393" s="1" t="s">
        <v>727</v>
      </c>
      <c r="C393" s="2" t="str">
        <f>IFERROR(__xludf.DUMMYFUNCTION("GoogleTranslate(B393, ""en"", ""vi"")"),"Bản nhạc thể hiện phạm vi cao độ trong [R1A2N3G4E5] [oc0ta1ve2s3] và sử dụng [[K01E12Y23]3 k4ey5] để tạo ra bảng âm thanh phong phú và sống động. Với thời lượng chạy [T1M213] giây, bài hát có nhịp điệu vừa phải và trở nên sống động thông qua việc sử dụng "&amp;"[I1N2S3T4R5U6M7E8N9T0S1]. Nó cũng nổi bật với [[T01I12M23E34_45S56I67G78N89A90T01U12R23E34]4 t5im6e 7si8gn9at0ur1e2], di chuyển ở tốc độ vừa phải, đồng thời truyền tải [E1M2O3T4I5O6N7].")</f>
        <v>Bản nhạc thể hiện phạm vi cao độ trong [R1A2N3G4E5] [oc0ta1ve2s3] và sử dụng [[K01E12Y23]3 k4ey5] để tạo ra bảng âm thanh phong phú và sống động. Với thời lượng chạy [T1M213] giây, bài hát có nhịp điệu vừa phải và trở nên sống động thông qua việc sử dụng [I1N2S3T4R5U6M7E8N9T0S1]. Nó cũng nổi bật với [[T01I12M23E34_45S56I67G78N89A90T01U12R23E34]4 t5im6e 7si8gn9at0ur1e2], di chuyển ở tốc độ vừa phải, đồng thời truyền tải [E1M2O3T4I5O6N7].</v>
      </c>
    </row>
    <row r="394">
      <c r="A394" s="1" t="s">
        <v>728</v>
      </c>
      <c r="B394" s="1" t="s">
        <v>729</v>
      </c>
      <c r="C394" s="2" t="str">
        <f>IFERROR(__xludf.DUMMYFUNCTION("GoogleTranslate(B394, ""en"", ""vi"")"),"Với dải cao độ trải dài [R1A2N3G4E5] [oc0ta1ve2s3], bản nhạc này mang đến trải nghiệm nghe đa dạng và sống động. Thời lượng của bài hát này là [T1M213] giây, bao gồm một đoạn [ti0me1 s2ig3na4tu5re6 o7f 8[T91I02M13E24_35S46I57G68N79A80T91U02R13E24]3 không "&amp;"điển hình. Màn trình diễn âm nhạc sử dụng [I1N2S3T4R5U6M7E8N9T0S1] và thể hiện [te0mp1o2] nhanh trên [[N01U12M23_34B45A56R67S78]8 b9ar0s1], tạo nên một sáng tác đầy hứng khởi.")</f>
        <v>Với dải cao độ trải dài [R1A2N3G4E5] [oc0ta1ve2s3], bản nhạc này mang đến trải nghiệm nghe đa dạng và sống động. Thời lượng của bài hát này là [T1M213] giây, bao gồm một đoạn [ti0me1 s2ig3na4tu5re6 o7f 8[T91I02M13E24_35S46I57G68N79A80T91U02R13E24]3 không điển hình. Màn trình diễn âm nhạc sử dụng [I1N2S3T4R5U6M7E8N9T0S1] và thể hiện [te0mp1o2] nhanh trên [[N01U12M23_34B45A56R67S78]8 b9ar0s1], tạo nên một sáng tác đầy hứng khởi.</v>
      </c>
    </row>
    <row r="395">
      <c r="A395" s="1" t="s">
        <v>730</v>
      </c>
      <c r="B395" s="1" t="s">
        <v>731</v>
      </c>
      <c r="C395" s="2" t="str">
        <f>IFERROR(__xludf.DUMMYFUNCTION("GoogleTranslate(B395, ""en"", ""vi"")"),"Bài hát có thời lượng chạy [T1M213] giây không phản ánh phong cách đặc trưng của [A1R2T3I4S5T6]. Dù được nghệ sĩ sản xuất nhưng dòng nhạc này lại khác xa với âm hưởng đặc trưng của họ.")</f>
        <v>Bài hát có thời lượng chạy [T1M213] giây không phản ánh phong cách đặc trưng của [A1R2T3I4S5T6]. Dù được nghệ sĩ sản xuất nhưng dòng nhạc này lại khác xa với âm hưởng đặc trưng của họ.</v>
      </c>
    </row>
    <row r="396">
      <c r="A396" s="1" t="s">
        <v>110</v>
      </c>
      <c r="B396" s="1" t="s">
        <v>732</v>
      </c>
      <c r="C396" s="2" t="str">
        <f>IFERROR(__xludf.DUMMYFUNCTION("GoogleTranslate(B396, ""en"", ""vi"")"),"Dải cao độ [R1A2N3G4E5] [oc0ta1ve2s3] trong bản nhạc này mang lại trải nghiệm nghe đặc biệt và khó quên.")</f>
        <v>Dải cao độ [R1A2N3G4E5] [oc0ta1ve2s3] trong bản nhạc này mang lại trải nghiệm nghe đặc biệt và khó quên.</v>
      </c>
    </row>
    <row r="397">
      <c r="A397" s="1" t="s">
        <v>136</v>
      </c>
      <c r="B397" s="1" t="s">
        <v>733</v>
      </c>
      <c r="C397" s="2" t="str">
        <f>IFERROR(__xludf.DUMMYFUNCTION("GoogleTranslate(B397, ""en"", ""vi"")"),"Âm nhạc trong bản nhạc này được sáng tác trong [[K01E12Y23]3 k4ey5] và việc sử dụng dải cao độ cụ thể là [R1A2N3G4E5] [oc0ta1ve2s3] tạo ra âm thanh gắn kết và thống nhất xuyên suốt bài hát, có thời gian chạy là [T1M213] giây. Âm nhạc được làm phong phú hơ"&amp;"n bằng cách sử dụng [I1N2S3T4R5U6M7E8N9T0S1] và thước đo của âm nhạc là [T1I2M3E4_5S6I7G8N9A0T1U2R3E4]. [te0mp1o2] rất chậm và thư giãn, tạo cho âm nhạc một nhịp độ chậm rãi, khi kết hợp với [E1M2O3T4I5O6N7] mà nó thấm nhuần sẽ mang lại trải nghiệm âm nhạ"&amp;"c sâu sắc và đầy cảm xúc.")</f>
        <v>Âm nhạc trong bản nhạc này được sáng tác trong [[K01E12Y23]3 k4ey5] và việc sử dụng dải cao độ cụ thể là [R1A2N3G4E5] [oc0ta1ve2s3] tạo ra âm thanh gắn kết và thống nhất xuyên suốt bài hát, có thời gian chạy là [T1M213] giây. Âm nhạc được làm phong phú hơn bằng cách sử dụng [I1N2S3T4R5U6M7E8N9T0S1] và thước đo của âm nhạc là [T1I2M3E4_5S6I7G8N9A0T1U2R3E4]. [te0mp1o2] rất chậm và thư giãn, tạo cho âm nhạc một nhịp độ chậm rãi, khi kết hợp với [E1M2O3T4I5O6N7] mà nó thấm nhuần sẽ mang lại trải nghiệm âm nhạc sâu sắc và đầy cảm xúc.</v>
      </c>
    </row>
    <row r="398">
      <c r="A398" s="1" t="s">
        <v>734</v>
      </c>
      <c r="B398" s="1" t="s">
        <v>735</v>
      </c>
      <c r="C398" s="2" t="str">
        <f>IFERROR(__xludf.DUMMYFUNCTION("GoogleTranslate(B398, ""en"", ""vi"")"),"Với việc sử dụng [[K01E12Y23]3 k4ey5], bản nhạc này truyền tải âm thanh vang và độc đáo chạy trong [T1M213] giây. Nhịp trong bài hát ru này không có nhạc cụ và có [[N01U12M23_34B45A56R67S78]8 b9ar0s1] trong phần sáng tác.")</f>
        <v>Với việc sử dụng [[K01E12Y23]3 k4ey5], bản nhạc này truyền tải âm thanh vang và độc đáo chạy trong [T1M213] giây. Nhịp trong bài hát ru này không có nhạc cụ và có [[N01U12M23_34B45A56R67S78]8 b9ar0s1] trong phần sáng tác.</v>
      </c>
    </row>
    <row r="399">
      <c r="A399" s="1" t="s">
        <v>59</v>
      </c>
      <c r="B399" s="1" t="s">
        <v>736</v>
      </c>
      <c r="C399" s="2" t="str">
        <f>IFERROR(__xludf.DUMMYFUNCTION("GoogleTranslate(B399, ""en"", ""vi"")"),"Âm nhạc được mô tả có dải cao độ [R1A2N3G4E5] [oc0ta1ve2s3] và nằm trong [[K01E12Y23]3 k4ey5], mang lại âm thanh mạnh mẽ và đáng nhớ. Thời lượng của nó là [T1M213] giây và nhịp điệu vừa phải và nhất quán. Sự sắp xếp này bỏ qua việc sử dụng [I1N2S3T4R5U6M7"&amp;"E8N9T0S1] và sử dụng [ti0me1 s2ig3na4tu5re6], [T1I2M3E4_5S6I7G8N9A0T1U2R3E4] bất thường. Nhạc được phát ở mức [te0mp1o2] thấp nhưng vẫn truyền tải được cảm giác mạnh mẽ về [E1M2O3T4I5O6N7].")</f>
        <v>Âm nhạc được mô tả có dải cao độ [R1A2N3G4E5] [oc0ta1ve2s3] và nằm trong [[K01E12Y23]3 k4ey5], mang lại âm thanh mạnh mẽ và đáng nhớ. Thời lượng của nó là [T1M213] giây và nhịp điệu vừa phải và nhất quán. Sự sắp xếp này bỏ qua việc sử dụng [I1N2S3T4R5U6M7E8N9T0S1] và sử dụng [ti0me1 s2ig3na4tu5re6], [T1I2M3E4_5S6I7G8N9A0T1U2R3E4] bất thường. Nhạc được phát ở mức [te0mp1o2] thấp nhưng vẫn truyền tải được cảm giác mạnh mẽ về [E1M2O3T4I5O6N7].</v>
      </c>
    </row>
    <row r="400">
      <c r="A400" s="1" t="s">
        <v>314</v>
      </c>
      <c r="B400" s="1" t="s">
        <v>737</v>
      </c>
      <c r="C400" s="2" t="str">
        <f>IFERROR(__xludf.DUMMYFUNCTION("GoogleTranslate(B400, ""en"", ""vi"")"),"Loại nhạc này mang đến trải nghiệm nghe đa dạng và sống động với dải cao độ trải dài [R1A2N3G4E5] [oc0ta1ve2s3]. Nó truyền tải âm thanh độc đáo và cộng hưởng thông qua việc sử dụng [[K01E12Y23]3 k4ey5]. Thời lượng của bài hát là [T1M213] giây và dựa trên "&amp;"[[T01I12M23E34_45S56I67G78N89A90T01U12R23E34]4 t5im6e 7si8gn9at0ur1e2] với [te0mp1o2] vừa phải.")</f>
        <v>Loại nhạc này mang đến trải nghiệm nghe đa dạng và sống động với dải cao độ trải dài [R1A2N3G4E5] [oc0ta1ve2s3]. Nó truyền tải âm thanh độc đáo và cộng hưởng thông qua việc sử dụng [[K01E12Y23]3 k4ey5]. Thời lượng của bài hát là [T1M213] giây và dựa trên [[T01I12M23E34_45S56I67G78N89A90T01U12R23E34]4 t5im6e 7si8gn9at0ur1e2] với [te0mp1o2] vừa phải.</v>
      </c>
    </row>
    <row r="401">
      <c r="A401" s="1" t="s">
        <v>738</v>
      </c>
      <c r="B401" s="1" t="s">
        <v>739</v>
      </c>
      <c r="C401" s="2" t="str">
        <f>IFERROR(__xludf.DUMMYFUNCTION("GoogleTranslate(B401, ""en"", ""vi"")"),"Phần trình diễn âm nhạc của tác phẩm này vừa tập trung vừa có tác động mạnh nhờ dải cao độ nhỏ gọn [R1A2N3G4E5] [oc0ta1ve2s3]. Ngoài ra, việc lựa chọn [[K01E12Y23]3 k4ey5] mang lại trải nghiệm hấp dẫn và đáng nhớ cho người nghe. Âm nhạc này nổi bật so với"&amp;" khuôn mẫu điển hình của thể loại [G1E2N3R4E5] vì nó không tuân theo những chuẩn mực được mong đợi. Hơn nữa, sáng tác của bài hát này độc đáo ở chỗ nó không liên quan đến việc sử dụng bất kỳ [I1N2S3T4R5U6M7E8N9T0S1] nào. Nhìn chung, tác phẩm này là một ví"&amp;" dụ phi thường về sự đổi mới trong âm nhạc, kết hợp các yếu tố khác thường để tạo ra âm thanh đặc biệt và khó quên.")</f>
        <v>Phần trình diễn âm nhạc của tác phẩm này vừa tập trung vừa có tác động mạnh nhờ dải cao độ nhỏ gọn [R1A2N3G4E5] [oc0ta1ve2s3]. Ngoài ra, việc lựa chọn [[K01E12Y23]3 k4ey5] mang lại trải nghiệm hấp dẫn và đáng nhớ cho người nghe. Âm nhạc này nổi bật so với khuôn mẫu điển hình của thể loại [G1E2N3R4E5] vì nó không tuân theo những chuẩn mực được mong đợi. Hơn nữa, sáng tác của bài hát này độc đáo ở chỗ nó không liên quan đến việc sử dụng bất kỳ [I1N2S3T4R5U6M7E8N9T0S1] nào. Nhìn chung, tác phẩm này là một ví dụ phi thường về sự đổi mới trong âm nhạc, kết hợp các yếu tố khác thường để tạo ra âm thanh đặc biệt và khó quên.</v>
      </c>
    </row>
    <row r="402">
      <c r="A402" s="1" t="s">
        <v>184</v>
      </c>
      <c r="B402" s="1" t="s">
        <v>740</v>
      </c>
      <c r="C402" s="2" t="str">
        <f>IFERROR(__xludf.DUMMYFUNCTION("GoogleTranslate(B402, ""en"", ""vi"")"),"Việc lựa chọn [[K01E12Y23]3 k4ey5] trong bài hát thứ hai [T1M213] này mang lại trải nghiệm quyến rũ và đáng nhớ, bất chấp các quy ước âm nhạc thông thường của phong cách [G1E2N3R4E5]. Hơn nữa, [ti0me1 s2ig3na4tu5re6] được sử dụng trong bản sáng tác này cũ"&amp;"ng không phổ biến, góp phần tạo nên âm thanh độc đáo của nó. Bất chấp những sai lệch so với chuẩn mực này, bài hát vẫn hấp dẫn và thú vị, một phần nhờ vào những nét đặc biệt của nó.")</f>
        <v>Việc lựa chọn [[K01E12Y23]3 k4ey5] trong bài hát thứ hai [T1M213] này mang lại trải nghiệm quyến rũ và đáng nhớ, bất chấp các quy ước âm nhạc thông thường của phong cách [G1E2N3R4E5]. Hơn nữa, [ti0me1 s2ig3na4tu5re6] được sử dụng trong bản sáng tác này cũng không phổ biến, góp phần tạo nên âm thanh độc đáo của nó. Bất chấp những sai lệch so với chuẩn mực này, bài hát vẫn hấp dẫn và thú vị, một phần nhờ vào những nét đặc biệt của nó.</v>
      </c>
    </row>
    <row r="403">
      <c r="A403" s="1" t="s">
        <v>741</v>
      </c>
      <c r="B403" s="1" t="s">
        <v>742</v>
      </c>
      <c r="C403" s="2" t="str">
        <f>IFERROR(__xludf.DUMMYFUNCTION("GoogleTranslate(B403, ""en"", ""vi"")"),"Bản nhạc giai điệu có âm thanh đặc biệt của [I1N2S3T4R5U6M7E8N9T0], được nhấn mạnh hơn nữa bởi phạm vi cao độ nhỏ gọn của [R1A2N3G4E5] [oc0ta1ve2s3]. Sự lựa chọn phạm vi có chủ ý này tạo ra một màn trình diễn âm nhạc tập trung và có tác động. Bản thân bản"&amp;" nhạc có độ dài [T1M213] giây, mang lại trải nghiệm nghe ngắn gọn nhưng đáng nhớ.")</f>
        <v>Bản nhạc giai điệu có âm thanh đặc biệt của [I1N2S3T4R5U6M7E8N9T0], được nhấn mạnh hơn nữa bởi phạm vi cao độ nhỏ gọn của [R1A2N3G4E5] [oc0ta1ve2s3]. Sự lựa chọn phạm vi có chủ ý này tạo ra một màn trình diễn âm nhạc tập trung và có tác động. Bản thân bản nhạc có độ dài [T1M213] giây, mang lại trải nghiệm nghe ngắn gọn nhưng đáng nhớ.</v>
      </c>
    </row>
    <row r="404">
      <c r="A404" s="1" t="s">
        <v>743</v>
      </c>
      <c r="B404" s="1" t="s">
        <v>744</v>
      </c>
      <c r="C404" s="2" t="str">
        <f>IFERROR(__xludf.DUMMYFUNCTION("GoogleTranslate(B404, ""en"", ""vi"")"),"Loại nhạc này mang đến trải nghiệm nghe đa dạng và sống động với dải cao độ trải dài [R1A2N3G4E5] [oc0ta1ve2s3]. [[K01E12Y23]3 k4ey5] mang đến âm thanh mạnh mẽ và đáng nhớ, trong khi nhịp điệu lại rất nhẹ nhàng và dễ nghe. Sự vắng mặt đáng chú ý trong bài"&amp;" hát này là [I1N2S3T4R5U6M7E8N9T0S1], giúp phân biệt giai điệu của bài hát bằng sự vắng mặt của chúng. Nhìn chung, sự kết hợp này tạo nên một phong cách âm nhạc độc đáo, khác biệt, chắc chắn sẽ lôi cuốn và thu hút người nghe.")</f>
        <v>Loại nhạc này mang đến trải nghiệm nghe đa dạng và sống động với dải cao độ trải dài [R1A2N3G4E5] [oc0ta1ve2s3]. [[K01E12Y23]3 k4ey5] mang đến âm thanh mạnh mẽ và đáng nhớ, trong khi nhịp điệu lại rất nhẹ nhàng và dễ nghe. Sự vắng mặt đáng chú ý trong bài hát này là [I1N2S3T4R5U6M7E8N9T0S1], giúp phân biệt giai điệu của bài hát bằng sự vắng mặt của chúng. Nhìn chung, sự kết hợp này tạo nên một phong cách âm nhạc độc đáo, khác biệt, chắc chắn sẽ lôi cuốn và thu hút người nghe.</v>
      </c>
    </row>
    <row r="405">
      <c r="A405" s="1" t="s">
        <v>745</v>
      </c>
      <c r="B405" s="1" t="s">
        <v>746</v>
      </c>
      <c r="C405" s="2" t="str">
        <f>IFERROR(__xludf.DUMMYFUNCTION("GoogleTranslate(B405, ""en"", ""vi"")"),"Âm nhạc này tạo ra trải nghiệm quyến rũ và đáng nhớ thông qua việc lựa chọn [[K01E12Y23]3 k4ey5]. Bản nhạc bao gồm tổng cộng [[N01U12M23_34B45A56R67S78]8 b9ar0s1] và có thời lượng là [T1M213] giây. Ngoài ra, âm nhạc tuân theo nhịp [T1I2M3E4_5S6I7G8N9A0T1U"&amp;"2R3E4], góp phần tạo nên âm thanh độc đáo và khác biệt. Nhìn chung, các yếu tố âm nhạc này phối hợp với nhau để tạo ra trải nghiệm nghe đặc biệt và hấp dẫn.")</f>
        <v>Âm nhạc này tạo ra trải nghiệm quyến rũ và đáng nhớ thông qua việc lựa chọn [[K01E12Y23]3 k4ey5]. Bản nhạc bao gồm tổng cộng [[N01U12M23_34B45A56R67S78]8 b9ar0s1] và có thời lượng là [T1M213] giây. Ngoài ra, âm nhạc tuân theo nhịp [T1I2M3E4_5S6I7G8N9A0T1U2R3E4], góp phần tạo nên âm thanh độc đáo và khác biệt. Nhìn chung, các yếu tố âm nhạc này phối hợp với nhau để tạo ra trải nghiệm nghe đặc biệt và hấp dẫn.</v>
      </c>
    </row>
    <row r="406">
      <c r="A406" s="1" t="s">
        <v>747</v>
      </c>
      <c r="B406" s="1" t="s">
        <v>748</v>
      </c>
      <c r="C406" s="2" t="str">
        <f>IFERROR(__xludf.DUMMYFUNCTION("GoogleTranslate(B406, ""en"", ""vi"")"),"Loại nhạc này mang đến trải nghiệm nghe đa dạng và sống động với dải cao độ trải dài [R1A2N3G4E5] [oc0ta1ve2s3]. Việc sử dụng [[K01E12Y23]3 k4ey5] tạo ra một bầu không khí khác biệt được bổ sung bởi nhịp điệu vừa phải và nhất quán của bài hát, phát trong "&amp;"[T1M213] giây. [I1N2S3T4R5U6M7E8N9T0S1] được sử dụng trong biểu diễn âm nhạc và âm nhạc ở [T1I2M3E4_5S6I7G8N9A0T1U2R3E4] với [te0mp1o2] thoải mái. Chứa đầy [E1M2O3T4I5O6N7], bài hát này bao gồm [[N01U12M23_34B45A56R67S78]8 b9ar0s1], mang đến một hành trìn"&amp;"h âm nhạc độc đáo và quyến rũ.")</f>
        <v>Loại nhạc này mang đến trải nghiệm nghe đa dạng và sống động với dải cao độ trải dài [R1A2N3G4E5] [oc0ta1ve2s3]. Việc sử dụng [[K01E12Y23]3 k4ey5] tạo ra một bầu không khí khác biệt được bổ sung bởi nhịp điệu vừa phải và nhất quán của bài hát, phát trong [T1M213] giây. [I1N2S3T4R5U6M7E8N9T0S1] được sử dụng trong biểu diễn âm nhạc và âm nhạc ở [T1I2M3E4_5S6I7G8N9A0T1U2R3E4] với [te0mp1o2] thoải mái. Chứa đầy [E1M2O3T4I5O6N7], bài hát này bao gồm [[N01U12M23_34B45A56R67S78]8 b9ar0s1], mang đến một hành trình âm nhạc độc đáo và quyến rũ.</v>
      </c>
    </row>
    <row r="407">
      <c r="A407" s="1" t="s">
        <v>749</v>
      </c>
      <c r="B407" s="1" t="s">
        <v>750</v>
      </c>
      <c r="C407" s="2" t="str">
        <f>IFERROR(__xludf.DUMMYFUNCTION("GoogleTranslate(B407, ""en"", ""vi"")"),"Bản nhạc này chậm và bạn có thể đếm [[N01U12M23_34B45A56R67S78]8 b9ar0s1] trong bài hát, trong khi phạm vi cao độ của nó nằm trong [R1A2N3G4E5] [oc0ta1ve2s3].")</f>
        <v>Bản nhạc này chậm và bạn có thể đếm [[N01U12M23_34B45A56R67S78]8 b9ar0s1] trong bài hát, trong khi phạm vi cao độ của nó nằm trong [R1A2N3G4E5] [oc0ta1ve2s3].</v>
      </c>
    </row>
    <row r="408">
      <c r="A408" s="1" t="s">
        <v>751</v>
      </c>
      <c r="B408" s="1" t="s">
        <v>752</v>
      </c>
      <c r="C408" s="2" t="str">
        <f>IFERROR(__xludf.DUMMYFUNCTION("GoogleTranslate(B408, ""en"", ""vi"")"),"Một [ti0me1 s2ig3na4tu5re6] không phổ biến được sử dụng trong bài hát này, không có nhạc cụ. Được phát ở tốc độ chậm [te0mp1o2], bài hát này là một ví dụ điển hình của âm thanh [G1E2N3R4E5] nhưng không gợi đến phong cách thông thường của [A1R2T3I4S5T6].")</f>
        <v>Một [ti0me1 s2ig3na4tu5re6] không phổ biến được sử dụng trong bài hát này, không có nhạc cụ. Được phát ở tốc độ chậm [te0mp1o2], bài hát này là một ví dụ điển hình của âm thanh [G1E2N3R4E5] nhưng không gợi đến phong cách thông thường của [A1R2T3I4S5T6].</v>
      </c>
    </row>
    <row r="409">
      <c r="A409" s="1" t="s">
        <v>154</v>
      </c>
      <c r="B409" s="1" t="s">
        <v>753</v>
      </c>
      <c r="C409" s="2" t="str">
        <f>IFERROR(__xludf.DUMMYFUNCTION("GoogleTranslate(B409, ""en"", ""vi"")"),"Để tạo nên một trải nghiệm âm nhạc trọn vẹn và hấp dẫn, điều quan trọng là nhạc cụ phải được đưa vào âm nhạc. Các nhạc cụ có khả năng tăng thêm chiều sâu, kết cấu và cảm xúc cho một tác phẩm, cho dù đó là một đoạn độc tấu guitar bay bổng, nhịp trống dồn d"&amp;"ập hay âm thanh ngọt ngào của đàn violin. Nếu không có nhạc cụ, âm nhạc thường có cảm giác nhạt nhẽo và thiếu năng lượng, vì vậy việc kết hợp chúng thành một bản nhạc có thể thực sự nâng nó lên một tầm cao mới. Cho dù đó là một ban nhạc đầy đủ hay một ngh"&amp;"ệ sĩ biểu diễn solo, việc sử dụng nhạc cụ là một phần thiết yếu để tạo ra âm nhạc tuyệt vời.")</f>
        <v>Để tạo nên một trải nghiệm âm nhạc trọn vẹn và hấp dẫn, điều quan trọng là nhạc cụ phải được đưa vào âm nhạc. Các nhạc cụ có khả năng tăng thêm chiều sâu, kết cấu và cảm xúc cho một tác phẩm, cho dù đó là một đoạn độc tấu guitar bay bổng, nhịp trống dồn dập hay âm thanh ngọt ngào của đàn violin. Nếu không có nhạc cụ, âm nhạc thường có cảm giác nhạt nhẽo và thiếu năng lượng, vì vậy việc kết hợp chúng thành một bản nhạc có thể thực sự nâng nó lên một tầm cao mới. Cho dù đó là một ban nhạc đầy đủ hay một nghệ sĩ biểu diễn solo, việc sử dụng nhạc cụ là một phần thiết yếu để tạo ra âm nhạc tuyệt vời.</v>
      </c>
    </row>
    <row r="410">
      <c r="A410" s="1" t="s">
        <v>754</v>
      </c>
      <c r="B410" s="1" t="s">
        <v>755</v>
      </c>
      <c r="C410" s="2" t="str">
        <f>IFERROR(__xludf.DUMMYFUNCTION("GoogleTranslate(B410, ""en"", ""vi"")"),"Việc sử dụng dải cao độ cụ thể [R1A2N3G4E5] [oc0ta1ve2s3] tạo ra âm thanh gắn kết và thống nhất xuyên suốt bản nhạc. Ngoài ra, [[K01E12Y23]3 k4ey5] mang đến cho bản nhạc này chất lượng cảm xúc đặc biệt được nâng cao nhờ nhịp điệu an ủi trong bài hát. Ngay"&amp;" cả khi không có sự hiện diện của bất kỳ nhạc cụ nào, bài hát này vẫn thể hiện được [E1M2O3T4I5O6N7]. Âm nhạc tuân theo nhịp [T1I2M3E4_5S6I7G8N9A0T1U2R3E4] và được phát ở tốc độ nhanh, với thời gian chạy là [T1M213] giây. Sự kết hợp các yếu tố này mang lạ"&amp;"i trải nghiệm âm nhạc độc đáo thể hiện sức mạnh của sự đơn giản trong việc tạo ra một bản nhạc có sức ảnh hưởng và cảm xúc.")</f>
        <v>Việc sử dụng dải cao độ cụ thể [R1A2N3G4E5] [oc0ta1ve2s3] tạo ra âm thanh gắn kết và thống nhất xuyên suốt bản nhạc. Ngoài ra, [[K01E12Y23]3 k4ey5] mang đến cho bản nhạc này chất lượng cảm xúc đặc biệt được nâng cao nhờ nhịp điệu an ủi trong bài hát. Ngay cả khi không có sự hiện diện của bất kỳ nhạc cụ nào, bài hát này vẫn thể hiện được [E1M2O3T4I5O6N7]. Âm nhạc tuân theo nhịp [T1I2M3E4_5S6I7G8N9A0T1U2R3E4] và được phát ở tốc độ nhanh, với thời gian chạy là [T1M213] giây. Sự kết hợp các yếu tố này mang lại trải nghiệm âm nhạc độc đáo thể hiện sức mạnh của sự đơn giản trong việc tạo ra một bản nhạc có sức ảnh hưởng và cảm xúc.</v>
      </c>
    </row>
    <row r="411">
      <c r="A411" s="1" t="s">
        <v>756</v>
      </c>
      <c r="B411" s="1" t="s">
        <v>757</v>
      </c>
      <c r="C411" s="2" t="str">
        <f>IFERROR(__xludf.DUMMYFUNCTION("GoogleTranslate(B411, ""en"", ""vi"")"),"[ti0me1 s2ig3na4tu5re6] của bài hát không điển hình và phạm vi cao độ của nó nằm trong [R1A2N3G4E5] [oc0ta1ve2s3]. [[K01E12Y23]3 k4ey5] của bài hát mang lại chất lượng cảm xúc đặc biệt và [I1N2S3T4R5U6M7E8N9T0S1] đóng một vai trò quan trọng trong âm nhạc."&amp;" Nhìn chung, [ti0me1 s2ig3na4tu5re6], dải cao độ, chất lượng cảm xúc và lựa chọn nhạc cụ độc đáo kết hợp với nhau để tạo ra trải nghiệm âm nhạc đặc biệt và đáng nhớ.")</f>
        <v>[ti0me1 s2ig3na4tu5re6] của bài hát không điển hình và phạm vi cao độ của nó nằm trong [R1A2N3G4E5] [oc0ta1ve2s3]. [[K01E12Y23]3 k4ey5] của bài hát mang lại chất lượng cảm xúc đặc biệt và [I1N2S3T4R5U6M7E8N9T0S1] đóng một vai trò quan trọng trong âm nhạc. Nhìn chung, [ti0me1 s2ig3na4tu5re6], dải cao độ, chất lượng cảm xúc và lựa chọn nhạc cụ độc đáo kết hợp với nhau để tạo ra trải nghiệm âm nhạc đặc biệt và đáng nhớ.</v>
      </c>
    </row>
    <row r="412">
      <c r="A412" s="1" t="s">
        <v>758</v>
      </c>
      <c r="B412" s="1" t="s">
        <v>759</v>
      </c>
      <c r="C412" s="2" t="str">
        <f>IFERROR(__xludf.DUMMYFUNCTION("GoogleTranslate(B412, ""en"", ""vi"")"),"Loại nhạc này mang lại trải nghiệm nghe độc ​​đáo và đáng nhớ với dải cao độ [R1A2N3G4E5] [oc0ta1ve2s3]. Việc bổ sung [[K01E12Y23]3 k4ey5] sẽ tạo thêm hương vị độc đáo cho chế phẩm. Bài hát có thời lượng [T1M213] giây và có nhịp điệu nhẹ nhàng, thư giãn. "&amp;"[I1N2S3T4R5U6M7E8N9T0S1] không có trong phần cụ thể này, trong khi [ti0me1 s2ig3na4tu5re6 o7f 8[T91I02M13E24_35S46I57G68N79A80T91U02R13E24]3] và [te0mp1o2] vừa phải đặc trưng cho âm nhạc. Nó được xác định bởi [E1M2O3T4I5O6N7] và thành phần bao gồm [[N01U1"&amp;"2M23_34B45A56R67S78]8 b9ar0s1].")</f>
        <v>Loại nhạc này mang lại trải nghiệm nghe độc ​​đáo và đáng nhớ với dải cao độ [R1A2N3G4E5] [oc0ta1ve2s3]. Việc bổ sung [[K01E12Y23]3 k4ey5] sẽ tạo thêm hương vị độc đáo cho chế phẩm. Bài hát có thời lượng [T1M213] giây và có nhịp điệu nhẹ nhàng, thư giãn. [I1N2S3T4R5U6M7E8N9T0S1] không có trong phần cụ thể này, trong khi [ti0me1 s2ig3na4tu5re6 o7f 8[T91I02M13E24_35S46I57G68N79A80T91U02R13E24]3] và [te0mp1o2] vừa phải đặc trưng cho âm nhạc. Nó được xác định bởi [E1M2O3T4I5O6N7] và thành phần bao gồm [[N01U12M23_34B45A56R67S78]8 b9ar0s1].</v>
      </c>
    </row>
    <row r="413">
      <c r="A413" s="1" t="s">
        <v>760</v>
      </c>
      <c r="B413" s="1" t="s">
        <v>761</v>
      </c>
      <c r="C413" s="2" t="str">
        <f>IFERROR(__xludf.DUMMYFUNCTION("GoogleTranslate(B413, ""en"", ""vi"")"),"Việc sử dụng phạm vi cao độ cụ thể [R1A2N3G4E5] [oc0ta1ve2s3] tạo ra âm thanh gắn kết và thống nhất xuyên suốt bản nhạc, có thời gian chạy là [T1M213] giây và có nhịp vừa phải. Âm nhạc sử dụng [[T01I12M23E34_45S56I67G78N89A90T01U12R23E34]4 t5im6e 7si8gn9a"&amp;"t0ur1e2] và nhịp điệu cân bằng của nó giúp nâng cao bố cục tổng thể. Với tính chất [E1M2O3T4I5O6N7], bài hát gợi lên những phản ứng cảm xúc đặc biệt.")</f>
        <v>Việc sử dụng phạm vi cao độ cụ thể [R1A2N3G4E5] [oc0ta1ve2s3] tạo ra âm thanh gắn kết và thống nhất xuyên suốt bản nhạc, có thời gian chạy là [T1M213] giây và có nhịp vừa phải. Âm nhạc sử dụng [[T01I12M23E34_45S56I67G78N89A90T01U12R23E34]4 t5im6e 7si8gn9at0ur1e2] và nhịp điệu cân bằng của nó giúp nâng cao bố cục tổng thể. Với tính chất [E1M2O3T4I5O6N7], bài hát gợi lên những phản ứng cảm xúc đặc biệt.</v>
      </c>
    </row>
    <row r="414">
      <c r="A414" s="1" t="s">
        <v>762</v>
      </c>
      <c r="B414" s="1" t="s">
        <v>763</v>
      </c>
      <c r="C414" s="2" t="str">
        <f>IFERROR(__xludf.DUMMYFUNCTION("GoogleTranslate(B414, ""en"", ""vi"")"),"Âm nhạc sở hữu nét đặc sắc với dải cao độ trải dài [R1A2N3G4E5] [oc0ta1ve2s3], làm nổi bật chiều sâu cảm xúc của nó. Ngoài ra, việc đưa vào [[K01E12Y23]3 k4ey5] mang lại hương vị độc đáo cho bố cục. Bắt đầu ở [T1M213] giây, bài hát thể hiện độ dài của nó."&amp;" Đồng hồ đo của âm nhạc được xác định bởi [T1I2M3E4_5S6I7G8N9A0T1U2R3E4], trong khi nhịp độ của nó vẫn chậm xuyên suốt. Mặc dù nó khác với kiểu [G1E2N3R4E5] nguyên mẫu, nhưng nó bao gồm tổng cộng [[N01U12M23_34B45A56R67S78]8 b9ar0s1].")</f>
        <v>Âm nhạc sở hữu nét đặc sắc với dải cao độ trải dài [R1A2N3G4E5] [oc0ta1ve2s3], làm nổi bật chiều sâu cảm xúc của nó. Ngoài ra, việc đưa vào [[K01E12Y23]3 k4ey5] mang lại hương vị độc đáo cho bố cục. Bắt đầu ở [T1M213] giây, bài hát thể hiện độ dài của nó. Đồng hồ đo của âm nhạc được xác định bởi [T1I2M3E4_5S6I7G8N9A0T1U2R3E4], trong khi nhịp độ của nó vẫn chậm xuyên suốt. Mặc dù nó khác với kiểu [G1E2N3R4E5] nguyên mẫu, nhưng nó bao gồm tổng cộng [[N01U12M23_34B45A56R67S78]8 b9ar0s1].</v>
      </c>
    </row>
    <row r="415">
      <c r="A415" s="1" t="s">
        <v>764</v>
      </c>
      <c r="B415" s="1" t="s">
        <v>765</v>
      </c>
      <c r="C415" s="2" t="str">
        <f>IFERROR(__xludf.DUMMYFUNCTION("GoogleTranslate(B415, ""en"", ""vi"")"),"Bài hát này được phát ở tốc độ nhanh [te0mp1o2] và [[K01E12Y23]3 k4ey5] mang lại cho bài hát một chất lượng cảm xúc đặc biệt. Ngoài ra, bài hát có độ dài [T1M213] giây.")</f>
        <v>Bài hát này được phát ở tốc độ nhanh [te0mp1o2] và [[K01E12Y23]3 k4ey5] mang lại cho bài hát một chất lượng cảm xúc đặc biệt. Ngoài ra, bài hát có độ dài [T1M213] giây.</v>
      </c>
    </row>
    <row r="416">
      <c r="A416" s="1" t="s">
        <v>766</v>
      </c>
      <c r="B416" s="1" t="s">
        <v>767</v>
      </c>
      <c r="C416" s="2" t="str">
        <f>IFERROR(__xludf.DUMMYFUNCTION("GoogleTranslate(B416, ""en"", ""vi"")"),"Khi tạo ra âm nhạc, điều quan trọng là phải xem xét nhiều yếu tố khác nhau để tạo ra một tác phẩm hấp dẫn. Một yếu tố như vậy là việc sử dụng [[K01E12Y23]3 k4ey5], mang lại âm thanh mạnh mẽ và đáng nhớ có thể để lại ấn tượng lâu dài cho người nghe. Một yế"&amp;"u tố quan trọng khác là [te0mp1o2], cần được lựa chọn cẩn thận để phù hợp với tâm trạng của âm nhạc. Trong trường hợp của bài hát này, [te0mp1o2] nằm ở dải âm trung, mang lại trải nghiệm nghe cân bằng và thoải mái. Ngoài ra, việc sử dụng [I1N2S3T4R5U6M7E8"&amp;"N9T0S1] là điều cần thiết trong việc tăng thêm chiều sâu và độ phức tạp cho âm nhạc, khiến khán giả trở nên thú vị và thích thú hơn.")</f>
        <v>Khi tạo ra âm nhạc, điều quan trọng là phải xem xét nhiều yếu tố khác nhau để tạo ra một tác phẩm hấp dẫn. Một yếu tố như vậy là việc sử dụng [[K01E12Y23]3 k4ey5], mang lại âm thanh mạnh mẽ và đáng nhớ có thể để lại ấn tượng lâu dài cho người nghe. Một yếu tố quan trọng khác là [te0mp1o2], cần được lựa chọn cẩn thận để phù hợp với tâm trạng của âm nhạc. Trong trường hợp của bài hát này, [te0mp1o2] nằm ở dải âm trung, mang lại trải nghiệm nghe cân bằng và thoải mái. Ngoài ra, việc sử dụng [I1N2S3T4R5U6M7E8N9T0S1] là điều cần thiết trong việc tăng thêm chiều sâu và độ phức tạp cho âm nhạc, khiến khán giả trở nên thú vị và thích thú hơn.</v>
      </c>
    </row>
    <row r="417">
      <c r="A417" s="1" t="s">
        <v>408</v>
      </c>
      <c r="B417" s="1" t="s">
        <v>768</v>
      </c>
      <c r="C417" s="2" t="str">
        <f>IFERROR(__xludf.DUMMYFUNCTION("GoogleTranslate(B417, ""en"", ""vi"")"),"Cấu trúc của bài hát này gồm [[N01U12M23_34B45A56R67S78]8 b9ar0s1]. Tuy nhiên, trong cách sắp xếp này, việc sử dụng [I1N2S3T4R5U6M7E8N9T0S1] đã bị bỏ qua.")</f>
        <v>Cấu trúc của bài hát này gồm [[N01U12M23_34B45A56R67S78]8 b9ar0s1]. Tuy nhiên, trong cách sắp xếp này, việc sử dụng [I1N2S3T4R5U6M7E8N9T0S1] đã bị bỏ qua.</v>
      </c>
    </row>
    <row r="418">
      <c r="A418" s="1" t="s">
        <v>769</v>
      </c>
      <c r="B418" s="1" t="s">
        <v>770</v>
      </c>
      <c r="C418" s="2" t="str">
        <f>IFERROR(__xludf.DUMMYFUNCTION("GoogleTranslate(B418, ""en"", ""vi"")"),"Phạm vi cao độ của bản nhạc này là [R1A2N3G4E5] [oc0ta1ve2s3] mang đến trải nghiệm nghe độc ​​đáo và đáng nhớ, với độ dài [T1M213] giây. Bài hát có [ti0me1 s2ig3na4tu5re6] độc đáo, trong khi [I1N2S3T4R5U6M7E8N9T0S1] được sử dụng trong phần trình diễn âm n"&amp;"hạc. Nhịp điệu vừa phải, âm nhạc thấm đẫm [E1M2O3T4I5O6N7].")</f>
        <v>Phạm vi cao độ của bản nhạc này là [R1A2N3G4E5] [oc0ta1ve2s3] mang đến trải nghiệm nghe độc ​​đáo và đáng nhớ, với độ dài [T1M213] giây. Bài hát có [ti0me1 s2ig3na4tu5re6] độc đáo, trong khi [I1N2S3T4R5U6M7E8N9T0S1] được sử dụng trong phần trình diễn âm nhạc. Nhịp điệu vừa phải, âm nhạc thấm đẫm [E1M2O3T4I5O6N7].</v>
      </c>
    </row>
    <row r="419">
      <c r="A419" s="1" t="s">
        <v>771</v>
      </c>
      <c r="B419" s="1" t="s">
        <v>772</v>
      </c>
      <c r="C419" s="2" t="str">
        <f>IFERROR(__xludf.DUMMYFUNCTION("GoogleTranslate(B419, ""en"", ""vi"")"),"Với dải cao độ trải dài [R1A2N3G4E5] [oc0ta1ve2s3], bản nhạc này mang đến trải nghiệm nghe đa dạng và sống động, trong khi [[K01E12Y23]3 k4ey5] mang lại hương vị độc đáo. Bài hát [T1M213] dài vài giây, có nhịp điệu rất yên bình và thanh bình, trong đó [I1"&amp;"N2S3T4R5U6M7E8N9T0S1] đóng một vai trò quan trọng. Với [ti0me1 s2ig3na4tu5re6 o7f 8[T91I02M13E24_35S46I57G68N79A80T91U02R13E24]3], nhạc chuyển động chậm rãi, thuộc thể loại nhạc [G1E2N3R4E5].")</f>
        <v>Với dải cao độ trải dài [R1A2N3G4E5] [oc0ta1ve2s3], bản nhạc này mang đến trải nghiệm nghe đa dạng và sống động, trong khi [[K01E12Y23]3 k4ey5] mang lại hương vị độc đáo. Bài hát [T1M213] dài vài giây, có nhịp điệu rất yên bình và thanh bình, trong đó [I1N2S3T4R5U6M7E8N9T0S1] đóng một vai trò quan trọng. Với [ti0me1 s2ig3na4tu5re6 o7f 8[T91I02M13E24_35S46I57G68N79A80T91U02R13E24]3], nhạc chuyển động chậm rãi, thuộc thể loại nhạc [G1E2N3R4E5].</v>
      </c>
    </row>
    <row r="420">
      <c r="A420" s="1" t="s">
        <v>773</v>
      </c>
      <c r="B420" s="1" t="s">
        <v>774</v>
      </c>
      <c r="C420" s="2" t="str">
        <f>IFERROR(__xludf.DUMMYFUNCTION("GoogleTranslate(B420, ""en"", ""vi"")"),"Phạm vi cao độ của bản nhạc này là [R1A2N3G4E5] [oc0ta1ve2s3] mang lại trải nghiệm nghe độc ​​đáo và đáng nhớ, trong khi [[K01E12Y23]3 k4ey5] mang đến âm thanh mạnh mẽ và đáng nhớ. Bài hát kéo dài [T1M213] giây, có nhịp điệu thoải mái và vừa phải. [I1N2S3"&amp;"T4R5U6M7E8N9T0S1] được sử dụng trong biểu diễn âm nhạc và [ti0me1 s2ig3na4tu5re6] của nó khác với tiêu chuẩn, là [T1I2M3E4_5S6I7G8N9A0T1U2R3E4]. Với [te0mp1o2] chậm, âm nhạc được xác định bởi [E1M2O3T4I5O6N7].")</f>
        <v>Phạm vi cao độ của bản nhạc này là [R1A2N3G4E5] [oc0ta1ve2s3] mang lại trải nghiệm nghe độc ​​đáo và đáng nhớ, trong khi [[K01E12Y23]3 k4ey5] mang đến âm thanh mạnh mẽ và đáng nhớ. Bài hát kéo dài [T1M213] giây, có nhịp điệu thoải mái và vừa phải. [I1N2S3T4R5U6M7E8N9T0S1] được sử dụng trong biểu diễn âm nhạc và [ti0me1 s2ig3na4tu5re6] của nó khác với tiêu chuẩn, là [T1I2M3E4_5S6I7G8N9A0T1U2R3E4]. Với [te0mp1o2] chậm, âm nhạc được xác định bởi [E1M2O3T4I5O6N7].</v>
      </c>
    </row>
    <row r="421">
      <c r="A421" s="1" t="s">
        <v>775</v>
      </c>
      <c r="B421" s="1" t="s">
        <v>776</v>
      </c>
      <c r="C421" s="2" t="str">
        <f>IFERROR(__xludf.DUMMYFUNCTION("GoogleTranslate(B421, ""en"", ""vi"")"),"Bài hát dài một giây [T1M213] này được sáng tác trong [[K01E12Y23]3 k4ey5] với [T1I2M3E4_5S6I7G8N9A0T1U2R3E4] làm đồng hồ đo. Âm nhạc trở nên sống động hơn nhờ sử dụng [I1N2S3T4R5U6M7E8N9T0S1] và được phát ở tốc độ vừa phải. Chứa đầy [E1M2O3T4I5O6N7], bài"&amp;" hát tiến triển theo [[N01U12M23_34B45A56R67S78]8 b9ar0s1], thể hiện khả năng thể hiện nghệ thuật và tài năng âm nhạc của nhà soạn nhạc.")</f>
        <v>Bài hát dài một giây [T1M213] này được sáng tác trong [[K01E12Y23]3 k4ey5] với [T1I2M3E4_5S6I7G8N9A0T1U2R3E4] làm đồng hồ đo. Âm nhạc trở nên sống động hơn nhờ sử dụng [I1N2S3T4R5U6M7E8N9T0S1] và được phát ở tốc độ vừa phải. Chứa đầy [E1M2O3T4I5O6N7], bài hát tiến triển theo [[N01U12M23_34B45A56R67S78]8 b9ar0s1], thể hiện khả năng thể hiện nghệ thuật và tài năng âm nhạc của nhà soạn nhạc.</v>
      </c>
    </row>
    <row r="422">
      <c r="A422" s="1" t="s">
        <v>259</v>
      </c>
      <c r="B422" s="1" t="s">
        <v>777</v>
      </c>
      <c r="C422" s="2" t="str">
        <f>IFERROR(__xludf.DUMMYFUNCTION("GoogleTranslate(B422, ""en"", ""vi"")"),"Phạm vi cao độ giới hạn của âm nhạc là [R1A2N3G4E5] [oc0ta1ve2s3] cho phép nhấn mạnh hơn vào các sắc thái của giai điệu và nhịp điệu, trong khi [[K01E12Y23]3 k4ey5] mang đến âm thanh mạnh mẽ và đáng nhớ. Với thời lượng phát là [T1M213] giây, nhịp điệu của"&amp;" bài hát này không quá nhanh cũng không quá chậm. Sự sắp xếp của bài hát này cố tình bỏ qua việc sử dụng [I1N2S3T4R5U6M7E8N9T0S1] và [ti0me1 s2ig3na4tu5re6] của nó không điển hình, là [T1I2M3E4_5S6I7G8N9A0T1U2R3E4]. Âm nhạc này, có đặc điểm là [te0mp1o2] "&amp;"vừa phải, gợi lên [E1M2O3T4I5O6N7] về bản chất.")</f>
        <v>Phạm vi cao độ giới hạn của âm nhạc là [R1A2N3G4E5] [oc0ta1ve2s3] cho phép nhấn mạnh hơn vào các sắc thái của giai điệu và nhịp điệu, trong khi [[K01E12Y23]3 k4ey5] mang đến âm thanh mạnh mẽ và đáng nhớ. Với thời lượng phát là [T1M213] giây, nhịp điệu của bài hát này không quá nhanh cũng không quá chậm. Sự sắp xếp của bài hát này cố tình bỏ qua việc sử dụng [I1N2S3T4R5U6M7E8N9T0S1] và [ti0me1 s2ig3na4tu5re6] của nó không điển hình, là [T1I2M3E4_5S6I7G8N9A0T1U2R3E4]. Âm nhạc này, có đặc điểm là [te0mp1o2] vừa phải, gợi lên [E1M2O3T4I5O6N7] về bản chất.</v>
      </c>
    </row>
    <row r="423">
      <c r="A423" s="1" t="s">
        <v>778</v>
      </c>
      <c r="B423" s="1" t="s">
        <v>779</v>
      </c>
      <c r="C423" s="2" t="str">
        <f>IFERROR(__xludf.DUMMYFUNCTION("GoogleTranslate(B423, ""en"", ""vi"")"),"Bài hát này có nhịp độ chậm và được tạo thành từ [[N01U12M23_34B45A56R67S78]8 b9ar0s1]. Nó có thời lượng là [T1M213] giây và tuân theo [ti0me1 s2ig3na4tu5re6 o7f 8[T91I02M13E24_35S46I57G68N79A80T91U02R13E24]3]. Bài hát đã chọn không kết hợp [I1N2S3T4R5U6M"&amp;"7E8N9T0S1].")</f>
        <v>Bài hát này có nhịp độ chậm và được tạo thành từ [[N01U12M23_34B45A56R67S78]8 b9ar0s1]. Nó có thời lượng là [T1M213] giây và tuân theo [ti0me1 s2ig3na4tu5re6 o7f 8[T91I02M13E24_35S46I57G68N79A80T91U02R13E24]3]. Bài hát đã chọn không kết hợp [I1N2S3T4R5U6M7E8N9T0S1].</v>
      </c>
    </row>
    <row r="424">
      <c r="A424" s="1" t="s">
        <v>780</v>
      </c>
      <c r="B424" s="1" t="s">
        <v>781</v>
      </c>
      <c r="C424" s="2" t="str">
        <f>IFERROR(__xludf.DUMMYFUNCTION("GoogleTranslate(B424, ""en"", ""vi"")"),"Dải cao độ của [R1A2N3G4E5] [oc0ta1ve2s3] trong bài hát này tạo thêm nét đặc biệt cho âm nhạc, nhấn mạnh chiều sâu cảm xúc của nó. Điều này, cùng với nhịp điệu cực kỳ mãnh liệt, tạo nên một bản nhạc thực sự mạnh mẽ. [ti0me1 s2ig3na4tu5re6] của bản nhạc là"&amp;" [T1I2M3E4_5S6I7G8N9A0T1U2R3E4], góp phần tạo nên âm thanh sống động và độc đáo. Nhìn chung, bài hát này thể hiện một loạt các yếu tố âm nhạc ấn tượng kết hợp với nhau để tạo nên trải nghiệm nghe khó quên.")</f>
        <v>Dải cao độ của [R1A2N3G4E5] [oc0ta1ve2s3] trong bài hát này tạo thêm nét đặc biệt cho âm nhạc, nhấn mạnh chiều sâu cảm xúc của nó. Điều này, cùng với nhịp điệu cực kỳ mãnh liệt, tạo nên một bản nhạc thực sự mạnh mẽ. [ti0me1 s2ig3na4tu5re6] của bản nhạc là [T1I2M3E4_5S6I7G8N9A0T1U2R3E4], góp phần tạo nên âm thanh sống động và độc đáo. Nhìn chung, bài hát này thể hiện một loạt các yếu tố âm nhạc ấn tượng kết hợp với nhau để tạo nên trải nghiệm nghe khó quên.</v>
      </c>
    </row>
    <row r="425">
      <c r="A425" s="1" t="s">
        <v>337</v>
      </c>
      <c r="B425" s="1" t="s">
        <v>782</v>
      </c>
      <c r="C425" s="2" t="str">
        <f>IFERROR(__xludf.DUMMYFUNCTION("GoogleTranslate(B425, ""en"", ""vi"")"),"Bài hát này thể hiện bản chất của âm nhạc [G1E2N3R4E5] cổ điển, với đặc điểm nổi bật được nhấn mạnh bởi dải cao độ [R1A2N3G4E5] [oc0ta1ve2s3], làm tăng thêm chiều sâu cảm xúc. Việc sử dụng [[K01E12Y23]3 k4ey5] tạo ra bảng màu âm thanh phong phú và sống độ"&amp;"ng, trong khi [[T01I12M23E34_45S56I67G78N89A90T01U12R23E34]4 t5im6e 7si8gn9at0ur1e2] độc đáo càng làm tăng thêm tính độc đáo của nó. Việc cố tình loại trừ [I1N2S3T4R5U6M7E8N9T0S1] mang đến cho âm nhạc một [te0mp1o2] nhẹ nhàng và rất thư giãn. Bài hát chạy"&amp;" trong [T1M213] giây, với độ dài được xác định bởi [[N01U12M23_34B45A56R67S78]8 b9ar0s1]. Nhìn chung, bài hát này mang đến trải nghiệm âm nhạc được trau chuốt kỹ lưỡng, thể hiện vẻ đẹp của âm nhạc [G1E2N3R4E5].")</f>
        <v>Bài hát này thể hiện bản chất của âm nhạc [G1E2N3R4E5] cổ điển, với đặc điểm nổi bật được nhấn mạnh bởi dải cao độ [R1A2N3G4E5] [oc0ta1ve2s3], làm tăng thêm chiều sâu cảm xúc. Việc sử dụng [[K01E12Y23]3 k4ey5] tạo ra bảng màu âm thanh phong phú và sống động, trong khi [[T01I12M23E34_45S56I67G78N89A90T01U12R23E34]4 t5im6e 7si8gn9at0ur1e2] độc đáo càng làm tăng thêm tính độc đáo của nó. Việc cố tình loại trừ [I1N2S3T4R5U6M7E8N9T0S1] mang đến cho âm nhạc một [te0mp1o2] nhẹ nhàng và rất thư giãn. Bài hát chạy trong [T1M213] giây, với độ dài được xác định bởi [[N01U12M23_34B45A56R67S78]8 b9ar0s1]. Nhìn chung, bài hát này mang đến trải nghiệm âm nhạc được trau chuốt kỹ lưỡng, thể hiện vẻ đẹp của âm nhạc [G1E2N3R4E5].</v>
      </c>
    </row>
    <row r="426">
      <c r="A426" s="1" t="s">
        <v>783</v>
      </c>
      <c r="B426" s="1" t="s">
        <v>784</v>
      </c>
      <c r="C426" s="2" t="str">
        <f>IFERROR(__xludf.DUMMYFUNCTION("GoogleTranslate(B426, ""en"", ""vi"")"),"Bản nhạc sử dụng phạm vi cao độ cụ thể trải dài [R1A2N3G4E5] [oc0ta1ve2s3], tạo ra âm thanh gắn kết và thống nhất. Ngoài ra, [[K01E12Y23]3 k4ey5] được sử dụng để tạo ra âm thanh mạnh mẽ và đáng nhớ. Bài hát có thời lượng [T1M213] giây và có nhịp điệu nhẹ "&amp;"nhàng, không có bất kỳ [I1N2S3T4R5U6M7E8N9T0S1] nào. [[T01I12M23E34_45S56I67G78N89A90T01U12R23E34]4 t5im6e 7si8gn9at0ur1e2] không điển hình càng làm tăng thêm sự độc đáo cho bài hát, được phát ở tốc độ vừa phải. Nhìn chung, bài hát khác với âm hưởng đặc t"&amp;"rưng của thể loại [G1E2N3R4E5].")</f>
        <v>Bản nhạc sử dụng phạm vi cao độ cụ thể trải dài [R1A2N3G4E5] [oc0ta1ve2s3], tạo ra âm thanh gắn kết và thống nhất. Ngoài ra, [[K01E12Y23]3 k4ey5] được sử dụng để tạo ra âm thanh mạnh mẽ và đáng nhớ. Bài hát có thời lượng [T1M213] giây và có nhịp điệu nhẹ nhàng, không có bất kỳ [I1N2S3T4R5U6M7E8N9T0S1] nào. [[T01I12M23E34_45S56I67G78N89A90T01U12R23E34]4 t5im6e 7si8gn9at0ur1e2] không điển hình càng làm tăng thêm sự độc đáo cho bài hát, được phát ở tốc độ vừa phải. Nhìn chung, bài hát khác với âm hưởng đặc trưng của thể loại [G1E2N3R4E5].</v>
      </c>
    </row>
    <row r="427">
      <c r="A427" s="1" t="s">
        <v>785</v>
      </c>
      <c r="B427" s="1" t="s">
        <v>786</v>
      </c>
      <c r="C427" s="2" t="str">
        <f>IFERROR(__xludf.DUMMYFUNCTION("GoogleTranslate(B427, ""en"", ""vi"")"),"Dải cao độ của âm nhạc [R1A2N3G4E5] [oc0ta1ve2s3] mang đến trải nghiệm nghe độc ​​đáo và đáng nhớ, được bổ sung bằng cách sử dụng [[K01E12Y23]3 k4ey5], tạo ra bầu không khí khác biệt. Nhiều nhạc cụ khác nhau được sử dụng trong biểu diễn âm nhạc, góp phần "&amp;"tạo nên sự phong phú tổng thể cho tác phẩm. Với [te0mp1o2] nhanh, bài hát này là một ví dụ cổ điển về phong cách [G1E2N3R4E5], bao gồm [[N01U12M23_34B45A56R67S78]8 b9ar0s1].")</f>
        <v>Dải cao độ của âm nhạc [R1A2N3G4E5] [oc0ta1ve2s3] mang đến trải nghiệm nghe độc ​​đáo và đáng nhớ, được bổ sung bằng cách sử dụng [[K01E12Y23]3 k4ey5], tạo ra bầu không khí khác biệt. Nhiều nhạc cụ khác nhau được sử dụng trong biểu diễn âm nhạc, góp phần tạo nên sự phong phú tổng thể cho tác phẩm. Với [te0mp1o2] nhanh, bài hát này là một ví dụ cổ điển về phong cách [G1E2N3R4E5], bao gồm [[N01U12M23_34B45A56R67S78]8 b9ar0s1].</v>
      </c>
    </row>
    <row r="428">
      <c r="A428" s="1" t="s">
        <v>271</v>
      </c>
      <c r="B428" s="1" t="s">
        <v>787</v>
      </c>
      <c r="C428" s="2" t="str">
        <f>IFERROR(__xludf.DUMMYFUNCTION("GoogleTranslate(B428,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độ dài [T1M213] giây, bản "&amp;"nhạc này mở ra với tốc độ [te0mp1o2] rất chậm và thư giãn, không có [I1N2S3T4R5U6M7E8N9T0S1] và có [ti0me1 s2ig3na4tu5re6 o7f 8[T91I02M13E24_35S46I57G68N79A80T91U02 R13E24]3]. Nhịp điệu chậm và phong cách riêng biệt của bài hát, được xác định bởi ảnh hưởn"&amp;"g [G1E2N3R4E5], góp phần tạo nên sự độc đáo cho sáng tác của nó.")</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độ dài [T1M213] giây, bản nhạc này mở ra với tốc độ [te0mp1o2] rất chậm và thư giãn, không có [I1N2S3T4R5U6M7E8N9T0S1] và có [ti0me1 s2ig3na4tu5re6 o7f 8[T91I02M13E24_35S46I57G68N79A80T91U02 R13E24]3]. Nhịp điệu chậm và phong cách riêng biệt của bài hát, được xác định bởi ảnh hưởng [G1E2N3R4E5], góp phần tạo nên sự độc đáo cho sáng tác của nó.</v>
      </c>
    </row>
    <row r="429">
      <c r="A429" s="1" t="s">
        <v>110</v>
      </c>
      <c r="B429" s="1" t="s">
        <v>788</v>
      </c>
      <c r="C429" s="2" t="str">
        <f>IFERROR(__xludf.DUMMYFUNCTION("GoogleTranslate(B429, ""en"", ""vi"")"),"Với dải cao độ trải dài [R1A2N3G4E5] [oc0ta1ve2s3], âm nhạc mang đến trải nghiệm nghe đa dạng và sống động. Phạm vi này cho phép chơi nhiều nốt nhạc, tạo ra nhiều âm sắc và tâm trạng khác nhau trong suốt bản nhạc. Người nghe có thể mong đợi nhiều cảm xúc "&amp;"được truyền tải, từ nhẹ nhàng, êm dịu đến mạnh mẽ và mãnh liệt, tất cả đều nằm trong cùng một bố cục. Khả năng khám phá nhiều cao độ như vậy sẽ tăng thêm chiều sâu và độ phức tạp cho âm nhạc, khiến nó trở thành trải nghiệm nghe hấp dẫn và hấp dẫn.")</f>
        <v>Với dải cao độ trải dài [R1A2N3G4E5] [oc0ta1ve2s3], âm nhạc mang đến trải nghiệm nghe đa dạng và sống động. Phạm vi này cho phép chơi nhiều nốt nhạc, tạo ra nhiều âm sắc và tâm trạng khác nhau trong suốt bản nhạc. Người nghe có thể mong đợi nhiều cảm xúc được truyền tải, từ nhẹ nhàng, êm dịu đến mạnh mẽ và mãnh liệt, tất cả đều nằm trong cùng một bố cục. Khả năng khám phá nhiều cao độ như vậy sẽ tăng thêm chiều sâu và độ phức tạp cho âm nhạc, khiến nó trở thành trải nghiệm nghe hấp dẫn và hấp dẫn.</v>
      </c>
    </row>
    <row r="430">
      <c r="A430" s="1" t="s">
        <v>789</v>
      </c>
      <c r="B430" s="1" t="s">
        <v>790</v>
      </c>
      <c r="C430" s="2" t="str">
        <f>IFERROR(__xludf.DUMMYFUNCTION("GoogleTranslate(B430, ""en"", ""vi"")"),"Phạm vi cao độ giới hạn của âm nhạc là [R1A2N3G4E5] [oc0ta1ve2s3] cho phép nhấn mạnh hơn vào các sắc thái của giai điệu và nhịp điệu khi được phát ở tốc độ chậm [te0mp1o2]. Ngoài ra, âm nhạc tuân theo nhịp điệu [T1I2M3E4_5S6I7G8N9A0T1U2R3E4], góp phần tạo"&amp;" nên đặc điểm và phong cách độc đáo của nó. Cùng với nhau, những yếu tố này tạo nên một trải nghiệm âm nhạc khác biệt, làm nổi bật sự tinh tế và phức tạp của âm nhạc, khiến nó trở thành một thể loại hấp dẫn và hấp dẫn để khám phá và đánh giá cao.")</f>
        <v>Phạm vi cao độ giới hạn của âm nhạc là [R1A2N3G4E5] [oc0ta1ve2s3] cho phép nhấn mạnh hơn vào các sắc thái của giai điệu và nhịp điệu khi được phát ở tốc độ chậm [te0mp1o2]. Ngoài ra, âm nhạc tuân theo nhịp điệu [T1I2M3E4_5S6I7G8N9A0T1U2R3E4], góp phần tạo nên đặc điểm và phong cách độc đáo của nó. Cùng với nhau, những yếu tố này tạo nên một trải nghiệm âm nhạc khác biệt, làm nổi bật sự tinh tế và phức tạp của âm nhạc, khiến nó trở thành một thể loại hấp dẫn và hấp dẫn để khám phá và đánh giá cao.</v>
      </c>
    </row>
    <row r="431">
      <c r="A431" s="1" t="s">
        <v>791</v>
      </c>
      <c r="B431" s="1" t="s">
        <v>792</v>
      </c>
      <c r="C431" s="2" t="str">
        <f>IFERROR(__xludf.DUMMYFUNCTION("GoogleTranslate(B431, ""en"", ""vi"")"),"Việc sử dụng [[K01E12Y23]3 k4ey5] tạo thêm hương vị độc đáo cho bản nhạc này, trải dài [[N01U12M23_34B45A56R67S78]8 b9ar0s1] và có [te0mp1o2] rất chậm rãi và thư giãn.")</f>
        <v>Việc sử dụng [[K01E12Y23]3 k4ey5] tạo thêm hương vị độc đáo cho bản nhạc này, trải dài [[N01U12M23_34B45A56R67S78]8 b9ar0s1] và có [te0mp1o2] rất chậm rãi và thư giãn.</v>
      </c>
    </row>
    <row r="432">
      <c r="A432" s="1" t="s">
        <v>793</v>
      </c>
      <c r="B432" s="1" t="s">
        <v>794</v>
      </c>
      <c r="C432" s="2" t="str">
        <f>IFERROR(__xludf.DUMMYFUNCTION("GoogleTranslate(B432, ""en"", ""vi"")"),"Bài hát này có nhịp [te0mp1o2] chậm và thời gian chạy là [T1M213] giây. Âm nhạc được làm phong phú hơn nhờ [I1N2S3T4R5U6M7E8N9T0S1], giúp tăng thêm chiều sâu và độ phức tạp cho bố cục. Mặc dù có nhịp độ nhàn nhã nhưng bài hát vẫn duy trì được cảm giác gắn"&amp;" kết và có mục đích xuyên suốt, một phần nhờ vào việc sử dụng khéo léo các nhạc cụ này. Cùng nhau, họ tạo ra một âm thanh độc đáo vừa nhẹ nhàng vừa hấp dẫn, khiến bài hát này trở thành niềm vui khi nghe đối với những người hâm mộ phong cách âm nhạc đặc bi"&amp;"ệt này.")</f>
        <v>Bài hát này có nhịp [te0mp1o2] chậm và thời gian chạy là [T1M213] giây. Âm nhạc được làm phong phú hơn nhờ [I1N2S3T4R5U6M7E8N9T0S1], giúp tăng thêm chiều sâu và độ phức tạp cho bố cục. Mặc dù có nhịp độ nhàn nhã nhưng bài hát vẫn duy trì được cảm giác gắn kết và có mục đích xuyên suốt, một phần nhờ vào việc sử dụng khéo léo các nhạc cụ này. Cùng nhau, họ tạo ra một âm thanh độc đáo vừa nhẹ nhàng vừa hấp dẫn, khiến bài hát này trở thành niềm vui khi nghe đối với những người hâm mộ phong cách âm nhạc đặc biệt này.</v>
      </c>
    </row>
    <row r="433">
      <c r="A433" s="1" t="s">
        <v>795</v>
      </c>
      <c r="B433" s="1" t="s">
        <v>796</v>
      </c>
      <c r="C433" s="2" t="str">
        <f>IFERROR(__xludf.DUMMYFUNCTION("GoogleTranslate(B433, ""en"", ""vi"")"),"Bản nhạc thể hiện phạm vi cao độ trong [R1A2N3G4E5] [oc0ta1ve2s3] và sử dụng [[K01E12Y23]3 k4ey5] để tạo ra bảng âm thanh phong phú và sống động. Được xác định bởi [E1M2O3T4I5O6N7], âm nhạc này dựa vào công dụng quan trọng của [I1N2S3T4R5U6M7E8N9T0S1].")</f>
        <v>Bản nhạc thể hiện phạm vi cao độ trong [R1A2N3G4E5] [oc0ta1ve2s3] và sử dụng [[K01E12Y23]3 k4ey5] để tạo ra bảng âm thanh phong phú và sống động. Được xác định bởi [E1M2O3T4I5O6N7], âm nhạc này dựa vào công dụng quan trọng của [I1N2S3T4R5U6M7E8N9T0S1].</v>
      </c>
    </row>
    <row r="434">
      <c r="A434" s="1" t="s">
        <v>797</v>
      </c>
      <c r="B434" s="1" t="s">
        <v>798</v>
      </c>
      <c r="C434" s="2" t="str">
        <f>IFERROR(__xludf.DUMMYFUNCTION("GoogleTranslate(B434, ""en"", ""vi"")"),"Bài hát này có [[N01U12M23_34B45A56R67S78]8 b9ar0s1] trong phần sáng tác. Mỗi ô nhịp chứa một số nhịp hoặc nhịp cụ thể, giúp tổ chức âm nhạc và tạo ra nhịp điệu của nó. Số lượng ô nhịp trong một bài hát có thể khác nhau tùy thuộc vào thể loại và phong các"&amp;"h âm nhạc, với một số bài hát chỉ có một vài ô nhịp trong khi những bài khác có thể có nhiều ô nhịp. Hiểu cấu trúc của một bài hát, bao gồm cả số ô nhịp trong bài hát, có thể giúp các nhạc sĩ cũng như người nghe đánh giá và thưởng thức âm nhạc tốt hơn.")</f>
        <v>Bài hát này có [[N01U12M23_34B45A56R67S78]8 b9ar0s1] trong phần sáng tác. Mỗi ô nhịp chứa một số nhịp hoặc nhịp cụ thể, giúp tổ chức âm nhạc và tạo ra nhịp điệu của nó. Số lượng ô nhịp trong một bài hát có thể khác nhau tùy thuộc vào thể loại và phong cách âm nhạc, với một số bài hát chỉ có một vài ô nhịp trong khi những bài khác có thể có nhiều ô nhịp. Hiểu cấu trúc của một bài hát, bao gồm cả số ô nhịp trong bài hát, có thể giúp các nhạc sĩ cũng như người nghe đánh giá và thưởng thức âm nhạc tốt hơn.</v>
      </c>
    </row>
    <row r="435">
      <c r="A435" s="1" t="s">
        <v>799</v>
      </c>
      <c r="B435" s="1" t="s">
        <v>800</v>
      </c>
      <c r="C435" s="2" t="str">
        <f>IFERROR(__xludf.DUMMYFUNCTION("GoogleTranslate(B435, ""en"", ""vi"")"),"Âm nhạc vang vọng các sáng tác của [A1R2T3I4S5T6], sử dụng [[K01E12Y23]3 k4ey5] để tạo ra bảng âm thanh phong phú và sống động. Dải cao độ của [R1A2N3G4E5] [oc0ta1ve2s3] tạo thêm nét đặc biệt cho âm nhạc, nhấn mạnh chiều sâu cảm xúc của nó. Ngoài ra, bài "&amp;"hát còn có nhịp điệu rất nhanh và sống động, góp phần tạo nên cảm giác tràn đầy năng lượng. Nhìn chung, sự kết hợp của các yếu tố này mang lại trải nghiệm âm nhạc lôi cuốn và hấp dẫn.")</f>
        <v>Âm nhạc vang vọng các sáng tác của [A1R2T3I4S5T6], sử dụng [[K01E12Y23]3 k4ey5] để tạo ra bảng âm thanh phong phú và sống động. Dải cao độ của [R1A2N3G4E5] [oc0ta1ve2s3] tạo thêm nét đặc biệt cho âm nhạc, nhấn mạnh chiều sâu cảm xúc của nó. Ngoài ra, bài hát còn có nhịp điệu rất nhanh và sống động, góp phần tạo nên cảm giác tràn đầy năng lượng. Nhìn chung, sự kết hợp của các yếu tố này mang lại trải nghiệm âm nhạc lôi cuốn và hấp dẫn.</v>
      </c>
    </row>
    <row r="436">
      <c r="A436" s="1" t="s">
        <v>108</v>
      </c>
      <c r="B436" s="1" t="s">
        <v>801</v>
      </c>
      <c r="C436" s="2" t="str">
        <f>IFERROR(__xludf.DUMMYFUNCTION("GoogleTranslate(B436, ""en"", ""vi"")"),"Âm nhạc trong tác phẩm này mang đến màn trình diễn tập trung và có tác động mạnh nhờ dải cao độ nhỏ gọn, trải dài [R1A2N3G4E5] [oc0ta1ve2s3]. Sự lựa chọn [[K01E12Y23]3 k4ey5] càng tăng thêm trải nghiệm lôi cuốn và đáng nhớ cho người nghe. Với độ dài [T1M2"&amp;"13] giây, bài hát tương đối ngắn nhưng lại truyền tải hiệu quả [E1M2O3T4I5O6N7] thông qua nhịp điệu vô cùng kích thích. Việc cố tình loại trừ [I1N2S3T4R5U6M7E8N9T0S1] sẽ bổ sung thêm yếu tố độc đáo cho tác phẩm, cũng như việc sử dụng [[T01I12M23E34_45S56I"&amp;"67G78N89A90T01U12R23E34]4 t5im6e 7si8gn9at0ur1e2] không điển hình. Nhìn chung, bài hát chuyển động nhanh và để lại ấn tượng lâu dài cho người nghe.")</f>
        <v>Âm nhạc trong tác phẩm này mang đến màn trình diễn tập trung và có tác động mạnh nhờ dải cao độ nhỏ gọn, trải dài [R1A2N3G4E5] [oc0ta1ve2s3]. Sự lựa chọn [[K01E12Y23]3 k4ey5] càng tăng thêm trải nghiệm lôi cuốn và đáng nhớ cho người nghe. Với độ dài [T1M213] giây, bài hát tương đối ngắn nhưng lại truyền tải hiệu quả [E1M2O3T4I5O6N7] thông qua nhịp điệu vô cùng kích thích. Việc cố tình loại trừ [I1N2S3T4R5U6M7E8N9T0S1] sẽ bổ sung thêm yếu tố độc đáo cho tác phẩm, cũng như việc sử dụng [[T01I12M23E34_45S56I67G78N89A90T01U12R23E34]4 t5im6e 7si8gn9at0ur1e2] không điển hình. Nhìn chung, bài hát chuyển động nhanh và để lại ấn tượng lâu dài cho người nghe.</v>
      </c>
    </row>
    <row r="437">
      <c r="A437" s="1" t="s">
        <v>802</v>
      </c>
      <c r="B437" s="1" t="s">
        <v>803</v>
      </c>
      <c r="C437" s="2" t="str">
        <f>IFERROR(__xludf.DUMMYFUNCTION("GoogleTranslate(B437, ""en"", ""vi"")"),"Âm nhạc trong bài hát này có phạm vi cao độ giới hạn là [R1A2N3G4E5] [oc0ta1ve2s3], cho phép nhấn mạnh hơn vào các sắc thái của giai điệu và nhịp điệu. Mặc dù phạm vi cao độ hạn chế nhưng bài hát có nhịp điệu rất yên bình có thể giúp tạo ra bầu không khí "&amp;"thư giãn và êm dịu. Điều thú vị là [ti0me1 s2ig3na4tu5re6] của bài hát không điển hình mà theo sau [T1I2M3E4_5S6I7G8N9A0T1U2R3E4]. Sự kết hợp độc đáo giữa các yếu tố này khiến bài hát trở nên nổi bật và tăng thêm sức hấp dẫn đối với những người yêu thích "&amp;"âm nhạc vừa êm dịu vừa độc đáo sáng tạo.")</f>
        <v>Âm nhạc trong bài hát này có phạm vi cao độ giới hạn là [R1A2N3G4E5] [oc0ta1ve2s3], cho phép nhấn mạnh hơn vào các sắc thái của giai điệu và nhịp điệu. Mặc dù phạm vi cao độ hạn chế nhưng bài hát có nhịp điệu rất yên bình có thể giúp tạo ra bầu không khí thư giãn và êm dịu. Điều thú vị là [ti0me1 s2ig3na4tu5re6] của bài hát không điển hình mà theo sau [T1I2M3E4_5S6I7G8N9A0T1U2R3E4]. Sự kết hợp độc đáo giữa các yếu tố này khiến bài hát trở nên nổi bật và tăng thêm sức hấp dẫn đối với những người yêu thích âm nhạc vừa êm dịu vừa độc đáo sáng tạo.</v>
      </c>
    </row>
    <row r="438">
      <c r="A438" s="1" t="s">
        <v>804</v>
      </c>
      <c r="B438" s="1" t="s">
        <v>805</v>
      </c>
      <c r="C438" s="2" t="str">
        <f>IFERROR(__xludf.DUMMYFUNCTION("GoogleTranslate(B438, ""en"", ""vi"")"),"Âm nhạc trong bản nhạc này có một số đặc điểm độc đáo góp phần tạo nên âm thanh tổng thể của nó. Thứ nhất, phạm vi cao độ trải dài [R1A2N3G4E5] [oc0ta1ve2s3], bổ sung thêm nét đặc biệt cho âm nhạc và nhấn mạnh chiều sâu cảm xúc của nó. Ngoài ra, bài hát n"&amp;"ằm ở [K1E2Y3], giúp tăng thêm hương vị độc đáo cho âm nhạc. Bản nhạc kéo dài trong [T1M213] giây và được phát ở tốc độ nhanh. Bất chấp tốc độ của nó, [T1I2M3E4_5S6I7G8N9A0T1U2R3E4] mang lại cho âm nhạc một nhịp điệu riêng biệt, góp phần tăng thêm ấn tượng"&amp;" tổng thể. Điều đáng chú ý là [I1N2S3T4R5U6M7E8N9T0S1] không được đưa vào phần nhạc cụ của bài hát này, làm nổi bật sự tập trung vào các yếu tố âm nhạc khác.")</f>
        <v>Âm nhạc trong bản nhạc này có một số đặc điểm độc đáo góp phần tạo nên âm thanh tổng thể của nó. Thứ nhất, phạm vi cao độ trải dài [R1A2N3G4E5] [oc0ta1ve2s3], bổ sung thêm nét đặc biệt cho âm nhạc và nhấn mạnh chiều sâu cảm xúc của nó. Ngoài ra, bài hát nằm ở [K1E2Y3], giúp tăng thêm hương vị độc đáo cho âm nhạc. Bản nhạc kéo dài trong [T1M213] giây và được phát ở tốc độ nhanh. Bất chấp tốc độ của nó, [T1I2M3E4_5S6I7G8N9A0T1U2R3E4] mang lại cho âm nhạc một nhịp điệu riêng biệt, góp phần tăng thêm ấn tượng tổng thể. Điều đáng chú ý là [I1N2S3T4R5U6M7E8N9T0S1] không được đưa vào phần nhạc cụ của bài hát này, làm nổi bật sự tập trung vào các yếu tố âm nhạc khác.</v>
      </c>
    </row>
    <row r="439">
      <c r="A439" s="1" t="s">
        <v>806</v>
      </c>
      <c r="B439" s="1" t="s">
        <v>807</v>
      </c>
      <c r="C439" s="2" t="str">
        <f>IFERROR(__xludf.DUMMYFUNCTION("GoogleTranslate(B439, ""en"", ""vi"")"),"Dải cao độ của bài hát này nằm trong khoảng [R1A2N3G4E5] [oc0ta1ve2s3] và nhịp điệu không quá nhanh cũng không quá chậm. Sự sắp xếp của bài hát này đã bỏ qua việc sử dụng [I1N2S3T4R5U6M7E8N9T0S1]. Kết quả là âm nhạc có cảm giác chậm chạp và không phải là "&amp;"sự thể hiện điển hình của âm thanh [G1E2N3R4E5] cổ điển. Thành phần bao gồm [[N01U12M23_34B45A56R67S78]8 b9ar0s1].")</f>
        <v>Dải cao độ của bài hát này nằm trong khoảng [R1A2N3G4E5] [oc0ta1ve2s3] và nhịp điệu không quá nhanh cũng không quá chậm. Sự sắp xếp của bài hát này đã bỏ qua việc sử dụng [I1N2S3T4R5U6M7E8N9T0S1]. Kết quả là âm nhạc có cảm giác chậm chạp và không phải là sự thể hiện điển hình của âm thanh [G1E2N3R4E5] cổ điển. Thành phần bao gồm [[N01U12M23_34B45A56R67S78]8 b9ar0s1].</v>
      </c>
    </row>
    <row r="440">
      <c r="A440" s="1" t="s">
        <v>808</v>
      </c>
      <c r="B440" s="1" t="s">
        <v>809</v>
      </c>
      <c r="C440" s="2" t="str">
        <f>IFERROR(__xludf.DUMMYFUNCTION("GoogleTranslate(B440, ""en"", ""vi"")"),"Phong cách của bài hát này được xác định bởi ảnh hưởng của [G1E2N3R4E5] và mang lại âm thanh mạnh mẽ và đáng nhớ trong [[K01E12Y23]3 k4ey5]. Phạm vi cao độ của nó nằm trong [R1A2N3G4E5] [oc0ta1ve2s3] và có nhịp vừa phải. Thời lượng của bài hát là [T1M213]"&amp;" giây và không có [I1N2S3T4R5U6M7E8N9T0S1]. Ngoài ra, [ti0me1 s2ig3na4tu5re6] của bài hát không mang tính quy ước và được phát ở tốc độ vừa phải.")</f>
        <v>Phong cách của bài hát này được xác định bởi ảnh hưởng của [G1E2N3R4E5] và mang lại âm thanh mạnh mẽ và đáng nhớ trong [[K01E12Y23]3 k4ey5]. Phạm vi cao độ của nó nằm trong [R1A2N3G4E5] [oc0ta1ve2s3] và có nhịp vừa phải. Thời lượng của bài hát là [T1M213] giây và không có [I1N2S3T4R5U6M7E8N9T0S1]. Ngoài ra, [ti0me1 s2ig3na4tu5re6] của bài hát không mang tính quy ước và được phát ở tốc độ vừa phải.</v>
      </c>
    </row>
    <row r="441">
      <c r="A441" s="1" t="s">
        <v>178</v>
      </c>
      <c r="B441" s="1" t="s">
        <v>810</v>
      </c>
      <c r="C441" s="2" t="str">
        <f>IFERROR(__xludf.DUMMYFUNCTION("GoogleTranslate(B441, ""en"", ""vi"")"),"Dải cao độ nhỏ gọn của [R1A2N3G4E5] [oc0ta1ve2s3] tạo nên màn trình diễn âm nhạc tập trung và có tác động mạnh mẽ trong bài hát [G1E2N3R4E5] tinh túy này. [[K01E12Y23]3 k4ey5] thêm hương vị độc đáo cho âm nhạc, trong khi nhịp điệu nhẹ nhàng và dễ dàng tro"&amp;"ng suốt thời gian chạy [T1M213] giây của nó tạo nên nhịp độ nhanh. Không có [I1N2S3T4R5U6M7E8N9T0S1] trong bài hát này và nó sử dụng [[T01I12M23E34_45S56I67G78N89A90T01U12R23E34]4 t5im6e 7si8gn9at0ur1e2], khiến nó trở thành một sự bổ sung độc đáo và khác "&amp;"biệt cho âm thanh của thể loại này.")</f>
        <v>Dải cao độ nhỏ gọn của [R1A2N3G4E5] [oc0ta1ve2s3] tạo nên màn trình diễn âm nhạc tập trung và có tác động mạnh mẽ trong bài hát [G1E2N3R4E5] tinh túy này. [[K01E12Y23]3 k4ey5] thêm hương vị độc đáo cho âm nhạc, trong khi nhịp điệu nhẹ nhàng và dễ dàng trong suốt thời gian chạy [T1M213] giây của nó tạo nên nhịp độ nhanh. Không có [I1N2S3T4R5U6M7E8N9T0S1] trong bài hát này và nó sử dụng [[T01I12M23E34_45S56I67G78N89A90T01U12R23E34]4 t5im6e 7si8gn9at0ur1e2], khiến nó trở thành một sự bổ sung độc đáo và khác biệt cho âm thanh của thể loại này.</v>
      </c>
    </row>
    <row r="442">
      <c r="A442" s="1" t="s">
        <v>811</v>
      </c>
      <c r="B442" s="1" t="s">
        <v>812</v>
      </c>
      <c r="C442" s="2" t="str">
        <f>IFERROR(__xludf.DUMMYFUNCTION("GoogleTranslate(B442, ""en"", ""vi"")"),"Với việc sử dụng [[K01E12Y23]3 k4ey5], bản nhạc này truyền tải âm thanh độc đáo và vang dội, được bổ sung bởi nhịp điệu thực sự hấp dẫn. Cố tình loại trừ [I1N2S3T4R5U6M7E8N9T0S1], bài hát được trình diễn với nhịp độ nhanh, kèm theo đó là âm nhạc lôi cuốn "&amp;"[[N01U12M23_34B45A56R67S78]8 b9ar0s1].")</f>
        <v>Với việc sử dụng [[K01E12Y23]3 k4ey5], bản nhạc này truyền tải âm thanh độc đáo và vang dội, được bổ sung bởi nhịp điệu thực sự hấp dẫn. Cố tình loại trừ [I1N2S3T4R5U6M7E8N9T0S1], bài hát được trình diễn với nhịp độ nhanh, kèm theo đó là âm nhạc lôi cuốn [[N01U12M23_34B45A56R67S78]8 b9ar0s1].</v>
      </c>
    </row>
    <row r="443">
      <c r="A443" s="1" t="s">
        <v>813</v>
      </c>
      <c r="B443" s="1" t="s">
        <v>814</v>
      </c>
      <c r="C443" s="2" t="str">
        <f>IFERROR(__xludf.DUMMYFUNCTION("GoogleTranslate(B443, ""en"", ""vi"")"),"Phần trình diễn âm nhạc của bài hát này có đặc điểm là âm thanh tập trung và có tác động mạnh nhờ dải cao độ nhỏ gọn trải dài [R1A2N3G4E5] [oc0ta1ve2s3]. Ngoài ra, bài hát còn nổi bật với [ti0me1 s2ig3na4tu5re6 o7f 8[T91I02M13E24_35S46I57G68N79A80T91U02R1"&amp;"3E24]3]. Sự sắp xếp của âm nhạc càng nhấn mạnh thêm chất lượng độc đáo của [I1N2S3T4R5U6M7E8N9T0] bằng cách bỏ qua việc sử dụng các nhạc cụ khác. Với nhịp [[N01U12M23_34B45A56R67S78]8 b9ar0s1], bản giai điệu chiếm vị trí trung tâm và thể hiện âm thanh riê"&amp;"ng biệt của nhạc cụ nổi bật.")</f>
        <v>Phần trình diễn âm nhạc của bài hát này có đặc điểm là âm thanh tập trung và có tác động mạnh nhờ dải cao độ nhỏ gọn trải dài [R1A2N3G4E5] [oc0ta1ve2s3]. Ngoài ra, bài hát còn nổi bật với [ti0me1 s2ig3na4tu5re6 o7f 8[T91I02M13E24_35S46I57G68N79A80T91U02R13E24]3]. Sự sắp xếp của âm nhạc càng nhấn mạnh thêm chất lượng độc đáo của [I1N2S3T4R5U6M7E8N9T0] bằng cách bỏ qua việc sử dụng các nhạc cụ khác. Với nhịp [[N01U12M23_34B45A56R67S78]8 b9ar0s1], bản giai điệu chiếm vị trí trung tâm và thể hiện âm thanh riêng biệt của nhạc cụ nổi bật.</v>
      </c>
    </row>
    <row r="444">
      <c r="A444" s="1" t="s">
        <v>815</v>
      </c>
      <c r="B444" s="1" t="s">
        <v>816</v>
      </c>
      <c r="C444" s="2" t="str">
        <f>IFERROR(__xludf.DUMMYFUNCTION("GoogleTranslate(B444, ""en"", ""vi"")"),"Âm nhạc được đề cập thể hiện một số yếu tố đặc biệt. Thứ nhất, phạm vi cao độ trải dài [R1A2N3G4E5] [oc0ta1ve2s3], bổ sung thêm nét độc đáo cho âm nhạc và nhấn mạnh chiều sâu cảm xúc của nó. Ngoài ra, việc sử dụng [[K01E12Y23]3 k4ey5] tạo ra một bầu không"&amp;" khí khác biệt, trong khi nhịp điệu nặng nề của bài hát đẩy nhịp điệu về phía trước. Điều thú vị là bài hát này cố tình bỏ qua việc sử dụng [I1N2S3T4R5U6M7E8N9T0S1], làm tăng thêm sự khác biệt của nó. Âm nhạc dựa trên [[T01I12M23E34_45S56I67G78N89A90T01U1"&amp;"2R23E34]4 t5im6e 7si8gn9at0ur1e2], tiếp tục tạo nên sự khác biệt so với phong cách [G1E2N3R4E5] truyền thống. Xuyên suốt, âm nhạc phản ánh phong cách cá nhân của [A1R2T3I4S5T6], khiến nó trở thành một trải nghiệm nghe thực sự độc đáo. Cuối cùng, bài hát c"&amp;"hạy trong [T1M213] giây, mang lại nhiều thời gian để đánh giá cao nhiều yếu tố hấp dẫn của nó.")</f>
        <v>Âm nhạc được đề cập thể hiện một số yếu tố đặc biệt. Thứ nhất, phạm vi cao độ trải dài [R1A2N3G4E5] [oc0ta1ve2s3], bổ sung thêm nét độc đáo cho âm nhạc và nhấn mạnh chiều sâu cảm xúc của nó. Ngoài ra, việc sử dụng [[K01E12Y23]3 k4ey5] tạo ra một bầu không khí khác biệt, trong khi nhịp điệu nặng nề của bài hát đẩy nhịp điệu về phía trước. Điều thú vị là bài hát này cố tình bỏ qua việc sử dụng [I1N2S3T4R5U6M7E8N9T0S1], làm tăng thêm sự khác biệt của nó. Âm nhạc dựa trên [[T01I12M23E34_45S56I67G78N89A90T01U12R23E34]4 t5im6e 7si8gn9at0ur1e2], tiếp tục tạo nên sự khác biệt so với phong cách [G1E2N3R4E5] truyền thống. Xuyên suốt, âm nhạc phản ánh phong cách cá nhân của [A1R2T3I4S5T6], khiến nó trở thành một trải nghiệm nghe thực sự độc đáo. Cuối cùng, bài hát chạy trong [T1M213] giây, mang lại nhiều thời gian để đánh giá cao nhiều yếu tố hấp dẫn của nó.</v>
      </c>
    </row>
    <row r="445">
      <c r="A445" s="1" t="s">
        <v>817</v>
      </c>
      <c r="B445" s="1" t="s">
        <v>818</v>
      </c>
      <c r="C445" s="2" t="str">
        <f>IFERROR(__xludf.DUMMYFUNCTION("GoogleTranslate(B445, ""en"", ""vi"")"),"Bản nhạc này có [ti0me1 s2ig3na4tu5re6 o7f 8[T91I02M13E24_35S46I57G68N79A80T91U02R13E24]3] và giai điệu không được tạo bằng [I1N2S3T4R5U6M7E8N9T0]. Bài hát duy trì mức [te0mp1o2] vừa phải trong suốt thời lượng của nó và thành phần âm nhạc tổng thể được nâ"&amp;"ng cao nhờ sự hiện diện của [I1N2S3T4R5U6M7E8N9T0S1].")</f>
        <v>Bản nhạc này có [ti0me1 s2ig3na4tu5re6 o7f 8[T91I02M13E24_35S46I57G68N79A80T91U02R13E24]3] và giai điệu không được tạo bằng [I1N2S3T4R5U6M7E8N9T0]. Bài hát duy trì mức [te0mp1o2] vừa phải trong suốt thời lượng của nó và thành phần âm nhạc tổng thể được nâng cao nhờ sự hiện diện của [I1N2S3T4R5U6M7E8N9T0S1].</v>
      </c>
    </row>
    <row r="446">
      <c r="A446" s="1" t="s">
        <v>819</v>
      </c>
      <c r="B446" s="1" t="s">
        <v>820</v>
      </c>
      <c r="C446" s="2" t="str">
        <f>IFERROR(__xludf.DUMMYFUNCTION("GoogleTranslate(B446, ""en"", ""vi"")"),"Nhịp điệu trong bài hát này rất hài hòa và việc cố tình loại bỏ các nhạc cụ đã mang lại cho bài hát một chất lượng cảm xúc độc đáo. Bài hát được chơi ở tốc độ vừa phải và không bám chặt vào truyền thống của thể loại này. [ke0y1] được sử dụng trong bản nhạ"&amp;"c này góp phần tạo nên chất lượng cảm xúc đặc biệt, khiến nó trở thành một bản nhạc đặc biệt, nổi bật so với các bài hát khác cùng thể loại. Nhìn chung, sự kết hợp của những yếu tố này tạo nên một trải nghiệm âm nhạc vừa đáng nhớ vừa gợi nhiều cảm xúc.")</f>
        <v>Nhịp điệu trong bài hát này rất hài hòa và việc cố tình loại bỏ các nhạc cụ đã mang lại cho bài hát một chất lượng cảm xúc độc đáo. Bài hát được chơi ở tốc độ vừa phải và không bám chặt vào truyền thống của thể loại này. [ke0y1] được sử dụng trong bản nhạc này góp phần tạo nên chất lượng cảm xúc đặc biệt, khiến nó trở thành một bản nhạc đặc biệt, nổi bật so với các bài hát khác cùng thể loại. Nhìn chung, sự kết hợp của những yếu tố này tạo nên một trải nghiệm âm nhạc vừa đáng nhớ vừa gợi nhiều cảm xúc.</v>
      </c>
    </row>
    <row r="447">
      <c r="A447" s="1" t="s">
        <v>821</v>
      </c>
      <c r="B447" s="1" t="s">
        <v>822</v>
      </c>
      <c r="C447" s="2" t="str">
        <f>IFERROR(__xludf.DUMMYFUNCTION("GoogleTranslate(B447, ""en"", ""vi"")"),"Loại nhạc này mang đến trải nghiệm nghe đa dạng và sống động với dải cao độ trải dài [R1A2N3G4E5] [oc0ta1ve2s3]. Trải nghiệm hấp dẫn và đáng nhớ của nó là nhờ sự lựa chọn [[K01E12Y23]3 k4ey5]. Bài hát dài [T1M213] giây và có nhịp điệu vừa phải, dễ theo dõ"&amp;"i. Cố tình loại trừ [I1N2S3T4R5U6M7E8N9T0S1], [ti0me1 s2ig3na4tu5re6] của bản nhạc này không thường xuyên [T1I2M3E4_5S6I7G8N9A0T1U2R3E4], tuy nhiên nó được phát ở tốc độ nhanh [te0mp1o2]. Nhìn chung, bài hát thể hiện tinh hoa của âm nhạc [G1E2N3R4E5] cổ đ"&amp;"iển.")</f>
        <v>Loại nhạc này mang đến trải nghiệm nghe đa dạng và sống động với dải cao độ trải dài [R1A2N3G4E5] [oc0ta1ve2s3]. Trải nghiệm hấp dẫn và đáng nhớ của nó là nhờ sự lựa chọn [[K01E12Y23]3 k4ey5]. Bài hát dài [T1M213] giây và có nhịp điệu vừa phải, dễ theo dõi. Cố tình loại trừ [I1N2S3T4R5U6M7E8N9T0S1], [ti0me1 s2ig3na4tu5re6] của bản nhạc này không thường xuyên [T1I2M3E4_5S6I7G8N9A0T1U2R3E4], tuy nhiên nó được phát ở tốc độ nhanh [te0mp1o2]. Nhìn chung, bài hát thể hiện tinh hoa của âm nhạc [G1E2N3R4E5] cổ điển.</v>
      </c>
    </row>
    <row r="448">
      <c r="A448" s="1" t="s">
        <v>823</v>
      </c>
      <c r="B448" s="1" t="s">
        <v>824</v>
      </c>
      <c r="C448" s="2" t="str">
        <f>IFERROR(__xludf.DUMMYFUNCTION("GoogleTranslate(B448, ""en"", ""vi"")"),"Đây là bài hát [T1M213] giây có [te0mp1o2] vừa phải và nhịp điệu mượt mà, đều đặn.")</f>
        <v>Đây là bài hát [T1M213] giây có [te0mp1o2] vừa phải và nhịp điệu mượt mà, đều đặn.</v>
      </c>
    </row>
    <row r="449">
      <c r="A449" s="1" t="s">
        <v>825</v>
      </c>
      <c r="B449" s="1" t="s">
        <v>826</v>
      </c>
      <c r="C449" s="2" t="str">
        <f>IFERROR(__xludf.DUMMYFUNCTION("GoogleTranslate(B449, ""en"", ""vi"")"),"Loại nhạc này mang đến trải nghiệm nghe độc ​​đáo và đáng nhớ với dải cao độ [R1A2N3G4E5] [oc0ta1ve2s3] và sử dụng [[K01E12Y23]3 k4ey5], truyền tải âm thanh độc đáo và cộng hưởng. Độ dài của bài hát là [T1M213] giây và tăng dần trong [[N01U12M23_34B45A56R"&amp;"67S78]8 b9ar0s1] ở tốc độ trung bình. Nhịp điệu trong bài hát này rất êm dịu và nhẹ nhàng, đặc biệt là không có [I1N2S3T4R5U6M7E8N9T0S1], tạo ra một kết cấu riêng biệt. [ti0me1 s2ig3na4tu5re6] được chọn cho bài hát này không phổ biến, điều này càng làm tă"&amp;"ng thêm chất lượng độc đáo của nó. Khi âm nhạc tiến triển, nó tỏa ra [E1M2O3T4I5O6N7], khiến nó trở thành một tác phẩm nghệ thuật mạnh mẽ và giàu cảm xúc.")</f>
        <v>Loại nhạc này mang đến trải nghiệm nghe độc ​​đáo và đáng nhớ với dải cao độ [R1A2N3G4E5] [oc0ta1ve2s3] và sử dụng [[K01E12Y23]3 k4ey5], truyền tải âm thanh độc đáo và cộng hưởng. Độ dài của bài hát là [T1M213] giây và tăng dần trong [[N01U12M23_34B45A56R67S78]8 b9ar0s1] ở tốc độ trung bình. Nhịp điệu trong bài hát này rất êm dịu và nhẹ nhàng, đặc biệt là không có [I1N2S3T4R5U6M7E8N9T0S1], tạo ra một kết cấu riêng biệt. [ti0me1 s2ig3na4tu5re6] được chọn cho bài hát này không phổ biến, điều này càng làm tăng thêm chất lượng độc đáo của nó. Khi âm nhạc tiến triển, nó tỏa ra [E1M2O3T4I5O6N7], khiến nó trở thành một tác phẩm nghệ thuật mạnh mẽ và giàu cảm xúc.</v>
      </c>
    </row>
    <row r="450">
      <c r="A450" s="1" t="s">
        <v>827</v>
      </c>
      <c r="B450" s="1" t="s">
        <v>828</v>
      </c>
      <c r="C450" s="2" t="str">
        <f>IFERROR(__xludf.DUMMYFUNCTION("GoogleTranslate(B450, ""en"", ""vi"")"),"Để khiến mọi người muốn nhảy, âm nhạc phải có [I1N2S3T4R5U6M7E8N9T0S1]. Thật không may, bài hát này hiện thiếu năng lượng cần thiết để truyền cảm hứng cho mọi người di chuyển. Bằng cách kết hợp các nhạc cụ và âm thanh phù hợp, âm nhạc có thể trở nên sống "&amp;"động và hấp dẫn hơn, dẫn đến mong muốn nhảy múa của người nghe lớn hơn.")</f>
        <v>Để khiến mọi người muốn nhảy, âm nhạc phải có [I1N2S3T4R5U6M7E8N9T0S1]. Thật không may, bài hát này hiện thiếu năng lượng cần thiết để truyền cảm hứng cho mọi người di chuyển. Bằng cách kết hợp các nhạc cụ và âm thanh phù hợp, âm nhạc có thể trở nên sống động và hấp dẫn hơn, dẫn đến mong muốn nhảy múa của người nghe lớn hơn.</v>
      </c>
    </row>
    <row r="451">
      <c r="A451" s="1" t="s">
        <v>829</v>
      </c>
      <c r="B451" s="1" t="s">
        <v>830</v>
      </c>
      <c r="C451" s="2" t="str">
        <f>IFERROR(__xludf.DUMMYFUNCTION("GoogleTranslate(B451, ""en"", ""vi"")"),"[I1N2S3T4R5U6M7E8N9T0S1] được sử dụng trong bản nhạc này sẽ bổ sung vào bản sáng tác âm nhạc tổng thể. Độ dài của bài hát là [T1M213] giây và tuân theo nhịp [T1I2M3E4_5S6I7G8N9A0T1U2R3E4]. Bài hát tiến triển theo [[N01U12M23_34B45A56R67S78]8 b9ar0s1] và ["&amp;"[K01E12Y23]3 k4ey5] thêm hương vị độc đáo cho âm nhạc. Ngoài ra, âm nhạc còn có đặc điểm là [E1M2O3T4I5O6N7], khiến nó trở thành một trải nghiệm nghe hấp dẫn.")</f>
        <v>[I1N2S3T4R5U6M7E8N9T0S1] được sử dụng trong bản nhạc này sẽ bổ sung vào bản sáng tác âm nhạc tổng thể. Độ dài của bài hát là [T1M213] giây và tuân theo nhịp [T1I2M3E4_5S6I7G8N9A0T1U2R3E4]. Bài hát tiến triển theo [[N01U12M23_34B45A56R67S78]8 b9ar0s1] và [[K01E12Y23]3 k4ey5] thêm hương vị độc đáo cho âm nhạc. Ngoài ra, âm nhạc còn có đặc điểm là [E1M2O3T4I5O6N7], khiến nó trở thành một trải nghiệm nghe hấp dẫn.</v>
      </c>
    </row>
    <row r="452">
      <c r="A452" s="1" t="s">
        <v>831</v>
      </c>
      <c r="B452" s="1" t="s">
        <v>832</v>
      </c>
      <c r="C452" s="2" t="str">
        <f>IFERROR(__xludf.DUMMYFUNCTION("GoogleTranslate(B452, ""en"", ""vi"")"),"Bản nhạc này sử dụng [[K01E12Y23]3 k4ey5] để truyền tải âm thanh độc đáo và vang dội, đồng thời nhịp điệu êm dịu càng làm tăng thêm sức hấp dẫn của nó. Với thời lượng phát [T1M213] giây, bài hát mang lại trải nghiệm nghe thanh thản, chắc chắn sẽ làm dịu c"&amp;"ác giác quan.")</f>
        <v>Bản nhạc này sử dụng [[K01E12Y23]3 k4ey5] để truyền tải âm thanh độc đáo và vang dội, đồng thời nhịp điệu êm dịu càng làm tăng thêm sức hấp dẫn của nó. Với thời lượng phát [T1M213] giây, bài hát mang lại trải nghiệm nghe thanh thản, chắc chắn sẽ làm dịu các giác quan.</v>
      </c>
    </row>
    <row r="453">
      <c r="A453" s="1" t="s">
        <v>23</v>
      </c>
      <c r="B453" s="1" t="s">
        <v>833</v>
      </c>
      <c r="C453" s="2" t="str">
        <f>IFERROR(__xludf.DUMMYFUNCTION("GoogleTranslate(B453, ""en"", ""vi"")"),"Bản nhạc [T1M213] giây này có [ti0me1 s2ig3na4tu5re6] không thường thấy, nhưng điều thực sự làm nó khác biệt là cách âm nhạc thể hiện [E1M2O3T4I5O6N7]. Từ đầu đến cuối, bài hát nắm bắt được nhiều cảm xúc và cảm xúc khác nhau, truyền tải chúng thông qua nh"&amp;"ịp điệu và giai điệu độc đáo. Đây là một tác phẩm mạnh mẽ thể hiện tính nghệ thuật và sự sáng tạo của nhà soạn nhạc và chắc chắn sẽ để lại ấn tượng lâu dài cho bất kỳ ai nghe nó.")</f>
        <v>Bản nhạc [T1M213] giây này có [ti0me1 s2ig3na4tu5re6] không thường thấy, nhưng điều thực sự làm nó khác biệt là cách âm nhạc thể hiện [E1M2O3T4I5O6N7]. Từ đầu đến cuối, bài hát nắm bắt được nhiều cảm xúc và cảm xúc khác nhau, truyền tải chúng thông qua nhịp điệu và giai điệu độc đáo. Đây là một tác phẩm mạnh mẽ thể hiện tính nghệ thuật và sự sáng tạo của nhà soạn nhạc và chắc chắn sẽ để lại ấn tượng lâu dài cho bất kỳ ai nghe nó.</v>
      </c>
    </row>
    <row r="454">
      <c r="A454" s="1" t="s">
        <v>834</v>
      </c>
      <c r="B454" s="1" t="s">
        <v>835</v>
      </c>
      <c r="C454" s="2" t="str">
        <f>IFERROR(__xludf.DUMMYFUNCTION("GoogleTranslate(B454, ""en"", ""vi"")"),"[ti0me1 s2ig3na4tu5re6] trong bài hát này không mang tính quy ước và âm nhạc này không thể hiện bản chất của thể loại [G1E2N3R4E5]. Thay vào đó, âm nhạc nên có [I1N2S3T4R5U6M7E8N9T0S1] để phản ánh tốt hơn các đặc điểm của thể loại.")</f>
        <v>[ti0me1 s2ig3na4tu5re6] trong bài hát này không mang tính quy ước và âm nhạc này không thể hiện bản chất của thể loại [G1E2N3R4E5]. Thay vào đó, âm nhạc nên có [I1N2S3T4R5U6M7E8N9T0S1] để phản ánh tốt hơn các đặc điểm của thể loại.</v>
      </c>
    </row>
    <row r="455">
      <c r="A455" s="1" t="s">
        <v>836</v>
      </c>
      <c r="B455" s="1" t="s">
        <v>837</v>
      </c>
      <c r="C455" s="2" t="str">
        <f>IFERROR(__xludf.DUMMYFUNCTION("GoogleTranslate(B455, ""en"", ""vi"")"),"Bài hát có nhịp độ nhanh này có dải cao độ nhỏ gọn [R1A2N3G4E5] [oc0ta1ve2s3], mang lại màn trình diễn âm nhạc tập trung và có tác động mạnh mẽ. Nhịp điệu vô cùng sinh động và trở nên sống động thông qua việc sử dụng [I1N2S3T4R5U6M7E8N9T0S1]. Tuy nhiên, ["&amp;"ti0me1 s2ig3na4tu5re6] của bài hát này không chuẩn [T1I2M3E4_5S6I7G8N9A0T1U2R3E4]. Bất chấp sự sai lệch này, sự kết hợp giữa dải cao độ nhỏ gọn và nhịp điệu tràn đầy sinh lực tạo nên trải nghiệm âm nhạc năng động và đáng nhớ.")</f>
        <v>Bài hát có nhịp độ nhanh này có dải cao độ nhỏ gọn [R1A2N3G4E5] [oc0ta1ve2s3], mang lại màn trình diễn âm nhạc tập trung và có tác động mạnh mẽ. Nhịp điệu vô cùng sinh động và trở nên sống động thông qua việc sử dụng [I1N2S3T4R5U6M7E8N9T0S1]. Tuy nhiên, [ti0me1 s2ig3na4tu5re6] của bài hát này không chuẩn [T1I2M3E4_5S6I7G8N9A0T1U2R3E4]. Bất chấp sự sai lệch này, sự kết hợp giữa dải cao độ nhỏ gọn và nhịp điệu tràn đầy sinh lực tạo nên trải nghiệm âm nhạc năng động và đáng nhớ.</v>
      </c>
    </row>
    <row r="456">
      <c r="A456" s="1" t="s">
        <v>487</v>
      </c>
      <c r="B456" s="1" t="s">
        <v>838</v>
      </c>
      <c r="C456" s="2" t="str">
        <f>IFERROR(__xludf.DUMMYFUNCTION("GoogleTranslate(B456, ""en"", ""vi"")"),"[te0mp1o2] của nó rất lạc quan và sống động. Giai điệu bắt tai và tràn đầy năng lượng. Nhịp điệu có sức lan tỏa và khiến bạn muốn nhảy múa. Sự kết hợp giữa các nhạc cụ được cân bằng tốt và làm tăng thêm ấn tượng chung cho bài hát. Nhìn chung, âm nhạc này "&amp;"là một trải nghiệm phấn khích và thú vị, chắc chắn sẽ nâng cao tinh thần và giúp bạn vận động.")</f>
        <v>[te0mp1o2] của nó rất lạc quan và sống động. Giai điệu bắt tai và tràn đầy năng lượng. Nhịp điệu có sức lan tỏa và khiến bạn muốn nhảy múa. Sự kết hợp giữa các nhạc cụ được cân bằng tốt và làm tăng thêm ấn tượng chung cho bài hát. Nhìn chung, âm nhạc này là một trải nghiệm phấn khích và thú vị, chắc chắn sẽ nâng cao tinh thần và giúp bạn vận động.</v>
      </c>
    </row>
    <row r="457">
      <c r="A457" s="1" t="s">
        <v>839</v>
      </c>
      <c r="B457" s="1" t="s">
        <v>840</v>
      </c>
      <c r="C457" s="2" t="str">
        <f>IFERROR(__xludf.DUMMYFUNCTION("GoogleTranslate(B457, ""en"", ""vi"")"),"Với dải cao độ trải dài [R1A2N3G4E5] [oc0ta1ve2s3], bản nhạc này mang đến trải nghiệm nghe đa dạng và sống động. Bài hát phát trong [T1M213] giây và có đồng hồ đo [T1I2M3E4_5S6I7G8N9A0T1U2R3E4]. Chọn không kết hợp [I1N2S3T4R5U6M7E8N9T0S1], bản nhạc này đư"&amp;"ợc phát với tốc độ nhanh, thể hiện sự thể hiện thực sự của thể loại [G1E2N3R4E5]. Xuyên suốt bài hát, người nghe có thể thưởng thức [[N01U12M23_34B45A56R67S78]8 b9ar0s1] giai điệu lôi cuốn.")</f>
        <v>Với dải cao độ trải dài [R1A2N3G4E5] [oc0ta1ve2s3], bản nhạc này mang đến trải nghiệm nghe đa dạng và sống động. Bài hát phát trong [T1M213] giây và có đồng hồ đo [T1I2M3E4_5S6I7G8N9A0T1U2R3E4]. Chọn không kết hợp [I1N2S3T4R5U6M7E8N9T0S1], bản nhạc này được phát với tốc độ nhanh, thể hiện sự thể hiện thực sự của thể loại [G1E2N3R4E5]. Xuyên suốt bài hát, người nghe có thể thưởng thức [[N01U12M23_34B45A56R67S78]8 b9ar0s1] giai điệu lôi cuốn.</v>
      </c>
    </row>
    <row r="458">
      <c r="A458" s="1" t="s">
        <v>841</v>
      </c>
      <c r="B458" s="1" t="s">
        <v>842</v>
      </c>
      <c r="C458" s="2" t="str">
        <f>IFERROR(__xludf.DUMMYFUNCTION("GoogleTranslate(B458, ""en"", ""vi"")"),"Âm nhạc được đề cập có [te0mp1o2] vừa phải và không bám chặt vào phong cách âm nhạc thường gắn liền với nghệ sĩ. Tuy nhiên, nó sử dụng âm thanh đặc biệt của [[K01E12Y23]3 k4ey5], tạo nên một bản nhạc độc đáo và có tiếng vang.")</f>
        <v>Âm nhạc được đề cập có [te0mp1o2] vừa phải và không bám chặt vào phong cách âm nhạc thường gắn liền với nghệ sĩ. Tuy nhiên, nó sử dụng âm thanh đặc biệt của [[K01E12Y23]3 k4ey5], tạo nên một bản nhạc độc đáo và có tiếng vang.</v>
      </c>
    </row>
    <row r="459">
      <c r="A459" s="1" t="s">
        <v>843</v>
      </c>
      <c r="B459" s="1" t="s">
        <v>844</v>
      </c>
      <c r="C459" s="2" t="str">
        <f>IFERROR(__xludf.DUMMYFUNCTION("GoogleTranslate(B459, ""en"", ""vi"")"),"Bản nhạc này có [te0mp1o2] vừa phải và kéo dài trong [T1M213] giây. Nó không có những đặc điểm điển hình của thể loại [G1E2N3R4E5].")</f>
        <v>Bản nhạc này có [te0mp1o2] vừa phải và kéo dài trong [T1M213] giây. Nó không có những đặc điểm điển hình của thể loại [G1E2N3R4E5].</v>
      </c>
    </row>
    <row r="460">
      <c r="A460" s="1" t="s">
        <v>845</v>
      </c>
      <c r="B460" s="1" t="s">
        <v>846</v>
      </c>
      <c r="C460" s="2" t="str">
        <f>IFERROR(__xludf.DUMMYFUNCTION("GoogleTranslate(B460, ""en"", ""vi"")"),"Với dải cao độ trải dài [R1A2N3G4E5] [oc0ta1ve2s3], bản nhạc này mang đến trải nghiệm nghe đa dạng và sống động. Lựa chọn [[K01E12Y23]3 k4ey5] mang lại trải nghiệm quyến rũ và đáng nhớ, được bổ sung bởi nhịp điệu vừa phải và thời lượng [T1M213] giây. Sự v"&amp;"ắng mặt đáng chú ý trong bài hát này là [I1N2S3T4R5U6M7E8N9T0S1], càng làm tăng thêm tính chất độc đáo của nó. Âm nhạc này thách thức sự thể hiện điển hình của âm thanh [G1E2N3R4E5] cổ điển.")</f>
        <v>Với dải cao độ trải dài [R1A2N3G4E5] [oc0ta1ve2s3], bản nhạc này mang đến trải nghiệm nghe đa dạng và sống động. Lựa chọn [[K01E12Y23]3 k4ey5] mang lại trải nghiệm quyến rũ và đáng nhớ, được bổ sung bởi nhịp điệu vừa phải và thời lượng [T1M213] giây. Sự vắng mặt đáng chú ý trong bài hát này là [I1N2S3T4R5U6M7E8N9T0S1], càng làm tăng thêm tính chất độc đáo của nó. Âm nhạc này thách thức sự thể hiện điển hình của âm thanh [G1E2N3R4E5] cổ điển.</v>
      </c>
    </row>
    <row r="461">
      <c r="A461" s="1" t="s">
        <v>847</v>
      </c>
      <c r="B461" s="1" t="s">
        <v>848</v>
      </c>
      <c r="C461" s="2" t="str">
        <f>IFERROR(__xludf.DUMMYFUNCTION("GoogleTranslate(B461, ""en"", ""vi"")"),"Bài hát này thuộc thể loại [G1E2N3R4E5] và có thời gian chạy là [T1M213] giây với nhịp điệu đều đặn và vừa phải. Phạm vi cao độ giới hạn của âm nhạc là [R1A2N3G4E5] [oc0ta1ve2s3] cho phép nhấn mạnh hơn vào các sắc thái của giai điệu và nhịp điệu, đồng thờ"&amp;"i việc sử dụng [[K01E12Y23]3 k4ey5] sẽ truyền tải âm thanh cộng hưởng và độc đáo. Sáng tác của bài hát này không liên quan đến việc sử dụng [I1N2S3T4R5U6M7E8N9T0S1], và [T1I2M3E4_5S6I7G8N9A0T1U2R3E4] là thước đo của âm nhạc với độ trễ [te0mp1o2]. Nhìn chu"&amp;"ng, bài hát bao gồm [[N01U12M23_34B45A56R67S78]8 b9ar0s1].")</f>
        <v>Bài hát này thuộc thể loại [G1E2N3R4E5] và có thời gian chạy là [T1M213] giây với nhịp điệu đều đặn và vừa phải. Phạm vi cao độ giới hạn của âm nhạc là [R1A2N3G4E5] [oc0ta1ve2s3] cho phép nhấn mạnh hơn vào các sắc thái của giai điệu và nhịp điệu, đồng thời việc sử dụng [[K01E12Y23]3 k4ey5] sẽ truyền tải âm thanh cộng hưởng và độc đáo. Sáng tác của bài hát này không liên quan đến việc sử dụng [I1N2S3T4R5U6M7E8N9T0S1], và [T1I2M3E4_5S6I7G8N9A0T1U2R3E4] là thước đo của âm nhạc với độ trễ [te0mp1o2]. Nhìn chung, bài hát bao gồm [[N01U12M23_34B45A56R67S78]8 b9ar0s1].</v>
      </c>
    </row>
    <row r="462">
      <c r="A462" s="1" t="s">
        <v>849</v>
      </c>
      <c r="B462" s="1" t="s">
        <v>850</v>
      </c>
      <c r="C462" s="2" t="str">
        <f>IFERROR(__xludf.DUMMYFUNCTION("GoogleTranslate(B462, ""en"", ""vi"")"),"[ke0y1] thêm hương vị độc đáo cho âm nhạc này, tỏa ra [E1M2O3T4I5O6N7]. Điều thú vị là bài hát này không có [I1N2S3T4R5U6M7E8N9T0S1]. Mặc dù không có nhạc cụ, sự lựa chọn [ke0y1] trong bố cục góp phần tạo nên tâm trạng đặc biệt mà âm nhạc truyền tải.")</f>
        <v>[ke0y1] thêm hương vị độc đáo cho âm nhạc này, tỏa ra [E1M2O3T4I5O6N7]. Điều thú vị là bài hát này không có [I1N2S3T4R5U6M7E8N9T0S1]. Mặc dù không có nhạc cụ, sự lựa chọn [ke0y1] trong bố cục góp phần tạo nên tâm trạng đặc biệt mà âm nhạc truyền tải.</v>
      </c>
    </row>
    <row r="463">
      <c r="A463" s="1" t="s">
        <v>851</v>
      </c>
      <c r="B463" s="1" t="s">
        <v>852</v>
      </c>
      <c r="C463" s="2" t="str">
        <f>IFERROR(__xludf.DUMMYFUNCTION("GoogleTranslate(B463, ""en"", ""vi"")"),"Bản nhạc này sử dụng [[K01E12Y23]3 k4ey5] tạo ra bầu không khí khác biệt, trong khi độ dài của bài hát là [T1M213] giây. Nhịp điệu trong sáng tác tràn đầy năng lượng này thúc đẩy âm nhạc tiến về phía trước và nó không liên quan đến việc sử dụng [I1N2S3T4R"&amp;"5U6M7E8N9T0S1]. Với [ti0me1 s2ig3na4tu5re6 o7f 8[T91I02M13E24_35S46I57G68N79A80T91U02R13E24]3], bản nhạc này được phát với tốc độ nhàn nhã, tăng dần lên [[N01U12M23_34B45A56R67S78]8 b9ar0s1]. Mặc dù bài hát không phải là một ví dụ điển hình của phong cách"&amp;" [G1E2N3R4E5], nhưng những yếu tố độc đáo của nó đã góp phần tạo nên nét đặc trưng tổng thể của nó.")</f>
        <v>Bản nhạc này sử dụng [[K01E12Y23]3 k4ey5] tạo ra bầu không khí khác biệt, trong khi độ dài của bài hát là [T1M213] giây. Nhịp điệu trong sáng tác tràn đầy năng lượng này thúc đẩy âm nhạc tiến về phía trước và nó không liên quan đến việc sử dụng [I1N2S3T4R5U6M7E8N9T0S1]. Với [ti0me1 s2ig3na4tu5re6 o7f 8[T91I02M13E24_35S46I57G68N79A80T91U02R13E24]3], bản nhạc này được phát với tốc độ nhàn nhã, tăng dần lên [[N01U12M23_34B45A56R67S78]8 b9ar0s1]. Mặc dù bài hát không phải là một ví dụ điển hình của phong cách [G1E2N3R4E5], nhưng những yếu tố độc đáo của nó đã góp phần tạo nên nét đặc trưng tổng thể của nó.</v>
      </c>
    </row>
    <row r="464">
      <c r="A464" s="1" t="s">
        <v>110</v>
      </c>
      <c r="B464" s="1" t="s">
        <v>853</v>
      </c>
      <c r="C464" s="2" t="str">
        <f>IFERROR(__xludf.DUMMYFUNCTION("GoogleTranslate(B464, ""en"", ""vi"")"),"
Phạm vi cao độ nhỏ gọn của [R1A2N3G4E5] [oc0ta1ve2s3] có thể có tác động đáng kể đến buổi biểu diễn âm nhạc. Bằng cách hạn chế phạm vi nốt nhạc có sẵn, các nhạc sĩ buộc phải tập trung vào những yếu tố thiết yếu nhất của âm nhạc và mang đến một màn trình"&amp;" diễn tập trung và có tác động hơn. Cách tiếp cận này có thể đặc biệt hiệu quả trong các thể loại như rock, trong đó việc sử dụng phạm vi cao độ hạn chế có thể giúp tạo ra cảm giác tràn đầy năng lượng và khẩn trương trong âm nhạc. Ngoài ra, phạm vi cao độ"&amp;" nhỏ gọn có thể giúp làm nổi bật những phẩm chất độc đáo của giọng hát hoặc nhạc cụ của người biểu diễn, cho phép họ nổi bật trong bối cảnh âm nhạc đông đúc. Nhìn chung, mặc dù thoạt nhìn, phạm vi cao độ nhỏ gọn có vẻ hạn chế nhưng nó thực sự có thể đóng "&amp;"vai trò là một công cụ mạnh mẽ để tạo ra âm nhạc đáng nhớ và có sức ảnh hưởng.")</f>
        <v>
Phạm vi cao độ nhỏ gọn của [R1A2N3G4E5] [oc0ta1ve2s3] có thể có tác động đáng kể đến buổi biểu diễn âm nhạc. Bằng cách hạn chế phạm vi nốt nhạc có sẵn, các nhạc sĩ buộc phải tập trung vào những yếu tố thiết yếu nhất của âm nhạc và mang đến một màn trình diễn tập trung và có tác động hơn. Cách tiếp cận này có thể đặc biệt hiệu quả trong các thể loại như rock, trong đó việc sử dụng phạm vi cao độ hạn chế có thể giúp tạo ra cảm giác tràn đầy năng lượng và khẩn trương trong âm nhạc. Ngoài ra, phạm vi cao độ nhỏ gọn có thể giúp làm nổi bật những phẩm chất độc đáo của giọng hát hoặc nhạc cụ của người biểu diễn, cho phép họ nổi bật trong bối cảnh âm nhạc đông đúc. Nhìn chung, mặc dù thoạt nhìn, phạm vi cao độ nhỏ gọn có vẻ hạn chế nhưng nó thực sự có thể đóng vai trò là một công cụ mạnh mẽ để tạo ra âm nhạc đáng nhớ và có sức ảnh hưởng.</v>
      </c>
    </row>
    <row r="465">
      <c r="A465" s="1" t="s">
        <v>273</v>
      </c>
      <c r="B465" s="1" t="s">
        <v>854</v>
      </c>
      <c r="C465" s="2" t="str">
        <f>IFERROR(__xludf.DUMMYFUNCTION("GoogleTranslate(B465, ""en"", ""vi"")"),"Trong ký hiệu âm nhạc, [ti0me1 s2ig3na4tu5re6] biểu thị thước đo của bản nhạc, là cấu trúc nhịp điệu của bản nhạc. [ti0me1 s2ig3na4tu5re6] bao gồm hai số, một số được viết phía trên số kia, thường nằm ở đầu một đoạn nhạc hoặc ở đầu một phần mới. Số trên c"&amp;"ùng biểu thị số nhịp trong mỗi ô nhịp, trong khi số dưới biểu thị giá trị nốt đại diện cho một nhịp. Do đó, [ti0me1 s2ig3na4tu5re6] là một yếu tố quan trọng trong việc hiểu và diễn giải nhịp điệu của một bản nhạc, vì nó cung cấp thông tin quan trọng về cá"&amp;"ch cấu trúc âm nhạc và cách các nhịp được nhóm lại với nhau.")</f>
        <v>Trong ký hiệu âm nhạc, [ti0me1 s2ig3na4tu5re6] biểu thị thước đo của bản nhạc, là cấu trúc nhịp điệu của bản nhạc. [ti0me1 s2ig3na4tu5re6] bao gồm hai số, một số được viết phía trên số kia, thường nằm ở đầu một đoạn nhạc hoặc ở đầu một phần mới. Số trên cùng biểu thị số nhịp trong mỗi ô nhịp, trong khi số dưới biểu thị giá trị nốt đại diện cho một nhịp. Do đó, [ti0me1 s2ig3na4tu5re6] là một yếu tố quan trọng trong việc hiểu và diễn giải nhịp điệu của một bản nhạc, vì nó cung cấp thông tin quan trọng về cách cấu trúc âm nhạc và cách các nhịp được nhóm lại với nhau.</v>
      </c>
    </row>
    <row r="466">
      <c r="A466" s="1" t="s">
        <v>855</v>
      </c>
      <c r="B466" s="1" t="s">
        <v>856</v>
      </c>
      <c r="C466" s="2" t="str">
        <f>IFERROR(__xludf.DUMMYFUNCTION("GoogleTranslate(B466, ""en"", ""vi"")"),"Bản nhạc này có [te0mp1o2] vừa phải và phạm vi cao độ của nó nằm trong [R1A2N3G4E5] [oc0ta1ve2s3].")</f>
        <v>Bản nhạc này có [te0mp1o2] vừa phải và phạm vi cao độ của nó nằm trong [R1A2N3G4E5] [oc0ta1ve2s3].</v>
      </c>
    </row>
    <row r="467">
      <c r="A467" s="1" t="s">
        <v>855</v>
      </c>
      <c r="B467" s="1" t="s">
        <v>857</v>
      </c>
      <c r="C467" s="2" t="str">
        <f>IFERROR(__xludf.DUMMYFUNCTION("GoogleTranslate(B467, ""en"", ""vi"")"),"Bản nhạc có [te0mp1o2] vừa phải và thể hiện phạm vi cao độ trong [R1A2N3G4E5] [oc0ta1ve2s3].")</f>
        <v>Bản nhạc có [te0mp1o2] vừa phải và thể hiện phạm vi cao độ trong [R1A2N3G4E5] [oc0ta1ve2s3].</v>
      </c>
    </row>
    <row r="468">
      <c r="A468" s="1" t="s">
        <v>858</v>
      </c>
      <c r="B468" s="1" t="s">
        <v>859</v>
      </c>
      <c r="C468" s="2" t="str">
        <f>IFERROR(__xludf.DUMMYFUNCTION("GoogleTranslate(B468, ""en"", ""vi"")"),"Việc sử dụng dải cao độ cụ thể [R1A2N3G4E5] [oc0ta1ve2s3] tạo ra âm thanh gắn kết và thống nhất xuyên suốt bản nhạc, trong khi [[K01E12Y23]3 k4ey5] mang lại âm sắc mạnh mẽ và đáng nhớ. Nhịp điệu của bài hát này vừa phải và nhất quán, phản ánh tính ôn hòa "&amp;"của âm nhạc [te0mp1o2]. Là một ví dụ điển hình cho phong cách [G1E2N3R4E5], cấu trúc của bài hát này tuân theo [[N01U12M23_34B45A56R67S78]8 b9ar0s1], tạo nên một bản nhạc gắn kết và lôi cuốn.")</f>
        <v>Việc sử dụng dải cao độ cụ thể [R1A2N3G4E5] [oc0ta1ve2s3] tạo ra âm thanh gắn kết và thống nhất xuyên suốt bản nhạc, trong khi [[K01E12Y23]3 k4ey5] mang lại âm sắc mạnh mẽ và đáng nhớ. Nhịp điệu của bài hát này vừa phải và nhất quán, phản ánh tính ôn hòa của âm nhạc [te0mp1o2]. Là một ví dụ điển hình cho phong cách [G1E2N3R4E5], cấu trúc của bài hát này tuân theo [[N01U12M23_34B45A56R67S78]8 b9ar0s1], tạo nên một bản nhạc gắn kết và lôi cuốn.</v>
      </c>
    </row>
    <row r="469">
      <c r="A469" s="1" t="s">
        <v>154</v>
      </c>
      <c r="B469" s="1" t="s">
        <v>860</v>
      </c>
      <c r="C469" s="2" t="str">
        <f>IFERROR(__xludf.DUMMYFUNCTION("GoogleTranslate(B469, ""en"", ""vi"")"),"Âm nhạc được tạo ra với sự trợ giúp của các nhạc cụ mang lại âm thanh đặc biệt.")</f>
        <v>Âm nhạc được tạo ra với sự trợ giúp của các nhạc cụ mang lại âm thanh đặc biệt.</v>
      </c>
    </row>
    <row r="470">
      <c r="A470" s="1" t="s">
        <v>861</v>
      </c>
      <c r="B470" s="1" t="s">
        <v>862</v>
      </c>
      <c r="C470" s="2" t="str">
        <f>IFERROR(__xludf.DUMMYFUNCTION("GoogleTranslate(B470, ""en"", ""vi"")"),"Bài hát kéo dài trong [T1M213] giây và có nhịp điệu rất êm dịu và nhẹ nhàng. Nó dựa trên [[T01I12M23E34_45S56I67G78N89A90T01U12R23E34]4 t5im6e 7si8gn9at0ur1e2], thể hiện nhịp điệu cân bằng. Được xác định bởi [E1M2O3T4I5O6N7], âm nhạc trải dài [[N01U12M23_"&amp;"34B45A56R67S78]8 b9ar0s1], tạo nên một bố cục hài hòa.")</f>
        <v>Bài hát kéo dài trong [T1M213] giây và có nhịp điệu rất êm dịu và nhẹ nhàng. Nó dựa trên [[T01I12M23E34_45S56I67G78N89A90T01U12R23E34]4 t5im6e 7si8gn9at0ur1e2], thể hiện nhịp điệu cân bằng. Được xác định bởi [E1M2O3T4I5O6N7], âm nhạc trải dài [[N01U12M23_34B45A56R67S78]8 b9ar0s1], tạo nên một bố cục hài hòa.</v>
      </c>
    </row>
    <row r="471">
      <c r="A471" s="1" t="s">
        <v>863</v>
      </c>
      <c r="B471" s="1" t="s">
        <v>864</v>
      </c>
      <c r="C471" s="2" t="str">
        <f>IFERROR(__xludf.DUMMYFUNCTION("GoogleTranslate(B471, ""en"", ""vi"")"),"Buổi biểu diễn âm nhạc này sử dụng [I1N2S3T4R5U6M7E8N9T0S1] và được chơi ở tốc độ nhanh, với độ dài [T1M213] giây. Nhịp điệu trong bài hát này rất êm dịu, nhưng mặc dù vậy, bài hát không dễ dàng được xếp vào phong cách [G1E2N3R4E5].")</f>
        <v>Buổi biểu diễn âm nhạc này sử dụng [I1N2S3T4R5U6M7E8N9T0S1] và được chơi ở tốc độ nhanh, với độ dài [T1M213] giây. Nhịp điệu trong bài hát này rất êm dịu, nhưng mặc dù vậy, bài hát không dễ dàng được xếp vào phong cách [G1E2N3R4E5].</v>
      </c>
    </row>
    <row r="472">
      <c r="A472" s="1" t="s">
        <v>865</v>
      </c>
      <c r="B472" s="1" t="s">
        <v>866</v>
      </c>
      <c r="C472" s="2" t="str">
        <f>IFERROR(__xludf.DUMMYFUNCTION("GoogleTranslate(B472, ""en"", ""vi"")"),"Nhạc cụ chính được sử dụng cho bản giai điệu là [I1N2S3T4R5U6M7E8N9T0]. Bài hát này phát trong [T1M213] giây.")</f>
        <v>Nhạc cụ chính được sử dụng cho bản giai điệu là [I1N2S3T4R5U6M7E8N9T0]. Bài hát này phát trong [T1M213] giây.</v>
      </c>
    </row>
    <row r="473">
      <c r="A473" s="1" t="s">
        <v>352</v>
      </c>
      <c r="B473" s="1" t="s">
        <v>867</v>
      </c>
      <c r="C473" s="2" t="str">
        <f>IFERROR(__xludf.DUMMYFUNCTION("GoogleTranslate(B473, ""en"", ""vi"")"),"Phạm vi cao độ giới hạn của âm nhạc là [R1A2N3G4E5] [oc0ta1ve2s3] cho phép nhấn mạnh hơn vào các sắc thái của giai điệu và nhịp điệu, được sáng tác trong [[K01E12Y23]3 k4ey5] và kéo dài [T1M213] giây. Với nhịp điệu đều đặn và vừa phải, sáng tác của bài há"&amp;"t này không liên quan đến việc sử dụng [I1N2S3T4R5U6M7E8N9T0S1] và dựa trên [[T01I12M23E34_45S56I67G78N89A90T01U12R23E34]4 t5im6e 7si8gn9at0ur1e2]. Nó được thực hiện ở tốc độ vừa phải, truyền tải hiệu quả [E1M2O3T4I5O6N7].")</f>
        <v>Phạm vi cao độ giới hạn của âm nhạc là [R1A2N3G4E5] [oc0ta1ve2s3] cho phép nhấn mạnh hơn vào các sắc thái của giai điệu và nhịp điệu, được sáng tác trong [[K01E12Y23]3 k4ey5] và kéo dài [T1M213] giây. Với nhịp điệu đều đặn và vừa phải, sáng tác của bài hát này không liên quan đến việc sử dụng [I1N2S3T4R5U6M7E8N9T0S1] và dựa trên [[T01I12M23E34_45S56I67G78N89A90T01U12R23E34]4 t5im6e 7si8gn9at0ur1e2]. Nó được thực hiện ở tốc độ vừa phải, truyền tải hiệu quả [E1M2O3T4I5O6N7].</v>
      </c>
    </row>
    <row r="474">
      <c r="A474" s="1" t="s">
        <v>868</v>
      </c>
      <c r="B474" s="1" t="s">
        <v>869</v>
      </c>
      <c r="C474" s="2" t="str">
        <f>IFERROR(__xludf.DUMMYFUNCTION("GoogleTranslate(B474, ""en"", ""vi"")"),"Bản nhạc là một sáng tác phong phú thể hiện dải cao độ trải dài [R1A2N3G4E5] [oc0ta1ve2s3]. Thời lượng của bài hát kéo dài trong [T1M213] giây, trong đó nhịp điệu rất rõ rệt. Bản nhạc được làm phong phú hơn bằng cách sử dụng [I1N2S3T4R5U6M7E8N9T0S1], giúp"&amp;" tăng thêm chiều sâu và độ phức tạp cho âm nhạc. Tổng cộng, bài hát bao gồm khoảng [[N01U12M23_34B45A56R67S78]8 b9ar0s1], mỗi thành phần đều góp phần tạo nên vẻ đẹp và tính nghệ thuật tổng thể của tác phẩm.")</f>
        <v>Bản nhạc là một sáng tác phong phú thể hiện dải cao độ trải dài [R1A2N3G4E5] [oc0ta1ve2s3]. Thời lượng của bài hát kéo dài trong [T1M213] giây, trong đó nhịp điệu rất rõ rệt. Bản nhạc được làm phong phú hơn bằng cách sử dụng [I1N2S3T4R5U6M7E8N9T0S1], giúp tăng thêm chiều sâu và độ phức tạp cho âm nhạc. Tổng cộng, bài hát bao gồm khoảng [[N01U12M23_34B45A56R67S78]8 b9ar0s1], mỗi thành phần đều góp phần tạo nên vẻ đẹp và tính nghệ thuật tổng thể của tác phẩm.</v>
      </c>
    </row>
    <row r="475">
      <c r="A475" s="1" t="s">
        <v>870</v>
      </c>
      <c r="B475" s="1" t="s">
        <v>871</v>
      </c>
      <c r="C475" s="2" t="str">
        <f>IFERROR(__xludf.DUMMYFUNCTION("GoogleTranslate(B475, ""en"", ""vi"")"),"Bài hát này có phạm vi cao độ là [R1A2N3G4E5] [oc0ta1ve2s3] và có thời lượng là [T1M213] giây. Nhịp điệu trong bố cục này rất sống động, nổi bật với [ti0me1 s2ig3na4tu5re6 o7f 8[T91I02M13E24_35S46I57G68N79A80T91U02R13E24]3 khác thường. Âm nhạc trở nên pho"&amp;"ng phú hơn khi bổ sung [I1N2S3T4R5U6M7E8N9T0S1]. Mặc dù phức tạp nhưng [te0mp1o2] của bài hát này tương đối thấp và được chia thành [[N01U12M23_34B45A56R67S78]8 b9ar0s1].")</f>
        <v>Bài hát này có phạm vi cao độ là [R1A2N3G4E5] [oc0ta1ve2s3] và có thời lượng là [T1M213] giây. Nhịp điệu trong bố cục này rất sống động, nổi bật với [ti0me1 s2ig3na4tu5re6 o7f 8[T91I02M13E24_35S46I57G68N79A80T91U02R13E24]3 khác thường. Âm nhạc trở nên phong phú hơn khi bổ sung [I1N2S3T4R5U6M7E8N9T0S1]. Mặc dù phức tạp nhưng [te0mp1o2] của bài hát này tương đối thấp và được chia thành [[N01U12M23_34B45A56R67S78]8 b9ar0s1].</v>
      </c>
    </row>
    <row r="476">
      <c r="A476" s="1" t="s">
        <v>872</v>
      </c>
      <c r="B476" s="1" t="s">
        <v>873</v>
      </c>
      <c r="C476" s="2" t="str">
        <f>IFERROR(__xludf.DUMMYFUNCTION("GoogleTranslate(B476, ""en"", ""vi"")"),"Âm nhạc [G1E2N3R4E5] này khác với phong cách điển hình của thể loại này ở một số điểm. Đầu tiên, [te0mp1o2] trong bài hát đặc biệt này chậm hơn đáng kể, tạo ra bầu không khí nhẹ nhàng và yên bình. Ngoài ra, [ti0me1 s2ig3na4tu5re6] được sử dụng trong phần "&amp;"này không thường thấy trong thể loại này, càng khiến nó trở nên khác biệt so với thông thường.")</f>
        <v>Âm nhạc [G1E2N3R4E5] này khác với phong cách điển hình của thể loại này ở một số điểm. Đầu tiên, [te0mp1o2] trong bài hát đặc biệt này chậm hơn đáng kể, tạo ra bầu không khí nhẹ nhàng và yên bình. Ngoài ra, [ti0me1 s2ig3na4tu5re6] được sử dụng trong phần này không thường thấy trong thể loại này, càng khiến nó trở nên khác biệt so với thông thường.</v>
      </c>
    </row>
    <row r="477">
      <c r="A477" s="1" t="s">
        <v>874</v>
      </c>
      <c r="B477" s="1" t="s">
        <v>875</v>
      </c>
      <c r="C477" s="2" t="str">
        <f>IFERROR(__xludf.DUMMYFUNCTION("GoogleTranslate(B477, ""en"", ""vi"")"),"Việc sử dụng dải cao độ cụ thể [R1A2N3G4E5] [oc0ta1ve2s3] tạo ra âm thanh gắn kết và thống nhất xuyên suốt bản nhạc, trong khi [[K01E12Y23]3 k4ey5] mang đến âm thanh mạnh mẽ và đáng nhớ. Bài hát kéo dài trong [T1M213] giây và có nhịp điệu tràn đầy năng lư"&amp;"ợng. Nó cố tình bỏ qua việc sử dụng [I1N2S3T4R5U6M7E8N9T0S1] trong sự sắp xếp của nó. Hơn nữa, [ti0me1 s2ig3na4tu5re6] của bài hát này không thường xuyên, càng làm tăng thêm nét độc đáo của nó. Mặc dù [te0mp1o2] chậm chạp, phong cách của bài hát phản ánh "&amp;"truyền thống âm nhạc [G1E2N3R4E5].")</f>
        <v>Việc sử dụng dải cao độ cụ thể [R1A2N3G4E5] [oc0ta1ve2s3] tạo ra âm thanh gắn kết và thống nhất xuyên suốt bản nhạc, trong khi [[K01E12Y23]3 k4ey5] mang đến âm thanh mạnh mẽ và đáng nhớ. Bài hát kéo dài trong [T1M213] giây và có nhịp điệu tràn đầy năng lượng. Nó cố tình bỏ qua việc sử dụng [I1N2S3T4R5U6M7E8N9T0S1] trong sự sắp xếp của nó. Hơn nữa, [ti0me1 s2ig3na4tu5re6] của bài hát này không thường xuyên, càng làm tăng thêm nét độc đáo của nó. Mặc dù [te0mp1o2] chậm chạp, phong cách của bài hát phản ánh truyền thống âm nhạc [G1E2N3R4E5].</v>
      </c>
    </row>
    <row r="478">
      <c r="A478" s="1" t="s">
        <v>259</v>
      </c>
      <c r="B478" s="1" t="s">
        <v>876</v>
      </c>
      <c r="C478" s="2" t="str">
        <f>IFERROR(__xludf.DUMMYFUNCTION("GoogleTranslate(B478, ""en"", ""vi"")"),"Nhạc [K1E2Y3]-[ke0y1]ed có dải cao độ nhỏ gọn [R1A2N3G4E5] [oc0ta1ve2s3] mang lại hiệu suất tập trung và có tác động mạnh mẽ dù không có [I1N2S3T4R5U6M7E8N9T0S1]. Bài hát không điển hình này, có thời lượng chạy [T1M213] giây, có nhịp vừa phải và dễ theo d"&amp;"õi, cùng [ti0me1 s2ig3na4tu5re6 o7f 8[T91I02M13E24_35S46I57G68N79A80T91U02R13E24]3]. [te0mp1o2] vừa phải của âm nhạc bổ sung cho cảm giác [E1M2O3T4I5O6N7] mà nó gợi lên, mang lại trải nghiệm âm nhạc độc đáo và đáng nhớ.")</f>
        <v>Nhạc [K1E2Y3]-[ke0y1]ed có dải cao độ nhỏ gọn [R1A2N3G4E5] [oc0ta1ve2s3] mang lại hiệu suất tập trung và có tác động mạnh mẽ dù không có [I1N2S3T4R5U6M7E8N9T0S1]. Bài hát không điển hình này, có thời lượng chạy [T1M213] giây, có nhịp vừa phải và dễ theo dõi, cùng [ti0me1 s2ig3na4tu5re6 o7f 8[T91I02M13E24_35S46I57G68N79A80T91U02R13E24]3]. [te0mp1o2] vừa phải của âm nhạc bổ sung cho cảm giác [E1M2O3T4I5O6N7] mà nó gợi lên, mang lại trải nghiệm âm nhạc độc đáo và đáng nhớ.</v>
      </c>
    </row>
    <row r="479">
      <c r="A479" s="1" t="s">
        <v>877</v>
      </c>
      <c r="B479" s="1" t="s">
        <v>878</v>
      </c>
      <c r="C479" s="2" t="str">
        <f>IFERROR(__xludf.DUMMYFUNCTION("GoogleTranslate(B479, ""en"", ""vi"")"),"Dải cao độ của [R1A2N3G4E5] [oc0ta1ve2s3] tạo thêm nét đặc biệt cho âm nhạc, nhấn mạnh chiều sâu cảm xúc của nó, trong khi [[K01E12Y23]3 k4ey5] mang lại chất lượng cảm xúc đặc biệt. Độ dài của bản nhạc là [T1M213] giây và nhịp điệu êm dịu của nó bổ sung c"&amp;"ho sự vắng mặt của [I1N2S3T4R5U6M7E8N9T0S1]. [ti0me1 s2ig3na4tu5re6] được chọn cho bài hát này không hề tầm thường, điều này càng làm tăng thêm sự độc đáo của nó. Với [te0mp1o2] vừa phải, bài hát này bắt nguồn từ các quy ước của âm nhạc [G1E2N3R4E5], thể "&amp;"hiện những đặc điểm riêng của từng thể loại và tạo ra trải nghiệm nghe hấp dẫn.")</f>
        <v>Dải cao độ của [R1A2N3G4E5] [oc0ta1ve2s3] tạo thêm nét đặc biệt cho âm nhạc, nhấn mạnh chiều sâu cảm xúc của nó, trong khi [[K01E12Y23]3 k4ey5] mang lại chất lượng cảm xúc đặc biệt. Độ dài của bản nhạc là [T1M213] giây và nhịp điệu êm dịu của nó bổ sung cho sự vắng mặt của [I1N2S3T4R5U6M7E8N9T0S1]. [ti0me1 s2ig3na4tu5re6] được chọn cho bài hát này không hề tầm thường, điều này càng làm tăng thêm sự độc đáo của nó. Với [te0mp1o2] vừa phải, bài hát này bắt nguồn từ các quy ước của âm nhạc [G1E2N3R4E5], thể hiện những đặc điểm riêng của từng thể loại và tạo ra trải nghiệm nghe hấp dẫn.</v>
      </c>
    </row>
    <row r="480">
      <c r="A480" s="1" t="s">
        <v>879</v>
      </c>
      <c r="B480" s="1" t="s">
        <v>880</v>
      </c>
      <c r="C480" s="2" t="str">
        <f>IFERROR(__xludf.DUMMYFUNCTION("GoogleTranslate(B480, ""en"", ""vi"")"),"[ke0y1] của bản nhạc này tạo thêm hương vị độc đáo cho nó. Ngoài ra, có tổng cộng [[N01U12M23_34B45A56R67S78]8 b9ar0s1] trong bài hát. [te0mp1o2] rất thư giãn, tạo ra bầu không khí nhẹ nhàng. Thang đo của âm nhạc là [T1I2M3E4_5S6I7G8N9A0T1U2R3E4], tạo cho"&amp;" nó một cấu trúc nhịp điệu riêng biệt. Nhìn chung, những yếu tố này kết hợp với nhau để tạo nên một trải nghiệm âm nhạc khác biệt và thú vị.")</f>
        <v>[ke0y1] của bản nhạc này tạo thêm hương vị độc đáo cho nó. Ngoài ra, có tổng cộng [[N01U12M23_34B45A56R67S78]8 b9ar0s1] trong bài hát. [te0mp1o2] rất thư giãn, tạo ra bầu không khí nhẹ nhàng. Thang đo của âm nhạc là [T1I2M3E4_5S6I7G8N9A0T1U2R3E4], tạo cho nó một cấu trúc nhịp điệu riêng biệt. Nhìn chung, những yếu tố này kết hợp với nhau để tạo nên một trải nghiệm âm nhạc khác biệt và thú vị.</v>
      </c>
    </row>
    <row r="481">
      <c r="A481" s="1" t="s">
        <v>881</v>
      </c>
      <c r="B481" s="1" t="s">
        <v>882</v>
      </c>
      <c r="C481" s="2" t="str">
        <f>IFERROR(__xludf.DUMMYFUNCTION("GoogleTranslate(B481, ""en"", ""vi"")"),"Trong bản nhạc này, [I1N2S3T4R5U6M7E8N9T0] không phải là nhạc cụ chính được sử dụng để tạo giai điệu. Tuy nhiên, âm nhạc trong [[K01E12Y23]3 k4ey5] lại mang đến cho bài hát một chất cảm xúc đặc biệt. Bản nhạc dài [T1M213] giây và có [[T01I12M23E34_45S56I6"&amp;"7G78N89A90T01U12R23E34]4 t5im6e 7si8gn9at0ur1e2] không điển hình.")</f>
        <v>Trong bản nhạc này, [I1N2S3T4R5U6M7E8N9T0] không phải là nhạc cụ chính được sử dụng để tạo giai điệu. Tuy nhiên, âm nhạc trong [[K01E12Y23]3 k4ey5] lại mang đến cho bài hát một chất cảm xúc đặc biệt. Bản nhạc dài [T1M213] giây và có [[T01I12M23E34_45S56I67G78N89A90T01U12R23E34]4 t5im6e 7si8gn9at0ur1e2] không điển hình.</v>
      </c>
    </row>
    <row r="482">
      <c r="A482" s="1" t="s">
        <v>883</v>
      </c>
      <c r="B482" s="1" t="s">
        <v>884</v>
      </c>
      <c r="C482" s="2" t="str">
        <f>IFERROR(__xludf.DUMMYFUNCTION("GoogleTranslate(B482, ""en"", ""vi"")"),"Bản nhạc thể hiện phạm vi cao độ trong [R1A2N3G4E5] [oc0ta1ve2s3] và [[K01E12Y23]3 k4ey5] thêm hương vị độc đáo cho âm nhạc. Bài hát phát trong [T1M213] giây và có nhịp điệu rất thanh thản. Tuy nhiên, [ti0me1 s2ig3na4tu5re6] của bài hát này không đều đặn,"&amp;" như được chỉ ra bởi [T1I2M3E4_5S6I7G8N9A0T1U2R3E4]. [te0mp1o2] của bản nhạc này quá nhẹ để khiêu vũ nhưng nó mang lại trải nghiệm nghe yên tĩnh.")</f>
        <v>Bản nhạc thể hiện phạm vi cao độ trong [R1A2N3G4E5] [oc0ta1ve2s3] và [[K01E12Y23]3 k4ey5] thêm hương vị độc đáo cho âm nhạc. Bài hát phát trong [T1M213] giây và có nhịp điệu rất thanh thản. Tuy nhiên, [ti0me1 s2ig3na4tu5re6] của bài hát này không đều đặn, như được chỉ ra bởi [T1I2M3E4_5S6I7G8N9A0T1U2R3E4]. [te0mp1o2] của bản nhạc này quá nhẹ để khiêu vũ nhưng nó mang lại trải nghiệm nghe yên tĩnh.</v>
      </c>
    </row>
    <row r="483">
      <c r="A483" s="1" t="s">
        <v>885</v>
      </c>
      <c r="B483" s="1" t="s">
        <v>886</v>
      </c>
      <c r="C483" s="2" t="str">
        <f>IFERROR(__xludf.DUMMYFUNCTION("GoogleTranslate(B483, ""en"", ""vi"")"),"Với dải cao độ trải dài [R1A2N3G4E5] [oc0ta1ve2s3], bản nhạc này mang đến trải nghiệm nghe đa dạng và sống động trong [[K01E12Y23]3 k4ey5], mang lại chất lượng cảm xúc đặc biệt. Đó là một bài hát kéo dài [T1M213] giây, đặc trưng bởi nhịp điệu cực kỳ kích "&amp;"thích và không có [I1N2S3T4R5U6M7E8N9T0S1]. Nhịp điệu của âm nhạc là [T1I2M3E4_5S6I7G8N9A0T1U2R3E4], bắt nguồn từ các quy ước của âm nhạc [G1E2N3R4E5] và có thể nghe thấy [[N01U12M23_34B45A56R67S78]8 b9ar0s1] xuyên suốt bài hát.")</f>
        <v>Với dải cao độ trải dài [R1A2N3G4E5] [oc0ta1ve2s3], bản nhạc này mang đến trải nghiệm nghe đa dạng và sống động trong [[K01E12Y23]3 k4ey5], mang lại chất lượng cảm xúc đặc biệt. Đó là một bài hát kéo dài [T1M213] giây, đặc trưng bởi nhịp điệu cực kỳ kích thích và không có [I1N2S3T4R5U6M7E8N9T0S1]. Nhịp điệu của âm nhạc là [T1I2M3E4_5S6I7G8N9A0T1U2R3E4], bắt nguồn từ các quy ước của âm nhạc [G1E2N3R4E5] và có thể nghe thấy [[N01U12M23_34B45A56R67S78]8 b9ar0s1] xuyên suốt bài hát.</v>
      </c>
    </row>
    <row r="484">
      <c r="A484" s="1" t="s">
        <v>521</v>
      </c>
      <c r="B484" s="1" t="s">
        <v>887</v>
      </c>
      <c r="C484" s="2" t="str">
        <f>IFERROR(__xludf.DUMMYFUNCTION("GoogleTranslate(B484, ""en"", ""vi"")"),"Âm nhạc trong bài hát này có phạm vi cao độ giới hạn là [R1A2N3G4E5] [oc0ta1ve2s3], cho phép nhấn mạnh hơn vào các sắc thái của giai điệu và nhịp điệu. Mặc dù phạm vi cao độ hạn chế, bài hát kéo dài [T1M213] giây và mang đến nhiều cơ hội để khám phá sự ti"&amp;"nh tế trong cách diễn đạt. Bằng cách nhấn mạnh giai điệu và cách diễn đạt trong phạm vi giới hạn của cao độ, bài hát tạo ra trải nghiệm âm nhạc độc đáo, vừa sống động vừa phức tạp.")</f>
        <v>Âm nhạc trong bài hát này có phạm vi cao độ giới hạn là [R1A2N3G4E5] [oc0ta1ve2s3], cho phép nhấn mạnh hơn vào các sắc thái của giai điệu và nhịp điệu. Mặc dù phạm vi cao độ hạn chế, bài hát kéo dài [T1M213] giây và mang đến nhiều cơ hội để khám phá sự tinh tế trong cách diễn đạt. Bằng cách nhấn mạnh giai điệu và cách diễn đạt trong phạm vi giới hạn của cao độ, bài hát tạo ra trải nghiệm âm nhạc độc đáo, vừa sống động vừa phức tạp.</v>
      </c>
    </row>
    <row r="485">
      <c r="A485" s="1" t="s">
        <v>37</v>
      </c>
      <c r="B485" s="1" t="s">
        <v>888</v>
      </c>
      <c r="C485" s="2" t="str">
        <f>IFERROR(__xludf.DUMMYFUNCTION("GoogleTranslate(B485, ""en"", ""vi"")"),"Âm nhạc mà tôi đang đề cập đến được sáng tác trong [[K01E12Y23]3 k4ey5] và chứa đầy [E1M2O3T4I5O6N7]. Nhịp điệu trong bài hát này cực kỳ sôi động và nó phải có [I1N2S3T4R5U6M7E8N9T0S1]. Với giai điệu lôi cuốn và giàu cảm xúc, bản nhạc này chắc chắn sẽ làm"&amp;" lay động bất cứ ai nghe nó. Phần đệm của nhạc cụ bổ sung thêm một lớp chiều sâu và sự phong phú cho âm thanh tổng thể, khiến nó trở thành một trải nghiệm nghe thực sự hấp dẫn và thú vị. Cho dù bạn là người hâm mộ thể loại này hay chỉ đơn giản là đánh giá"&amp;" cao âm nhạc hay thì tác phẩm này chắc chắn đáng để xem qua.")</f>
        <v>Âm nhạc mà tôi đang đề cập đến được sáng tác trong [[K01E12Y23]3 k4ey5] và chứa đầy [E1M2O3T4I5O6N7]. Nhịp điệu trong bài hát này cực kỳ sôi động và nó phải có [I1N2S3T4R5U6M7E8N9T0S1]. Với giai điệu lôi cuốn và giàu cảm xúc, bản nhạc này chắc chắn sẽ làm lay động bất cứ ai nghe nó. Phần đệm của nhạc cụ bổ sung thêm một lớp chiều sâu và sự phong phú cho âm thanh tổng thể, khiến nó trở thành một trải nghiệm nghe thực sự hấp dẫn và thú vị. Cho dù bạn là người hâm mộ thể loại này hay chỉ đơn giản là đánh giá cao âm nhạc hay thì tác phẩm này chắc chắn đáng để xem qua.</v>
      </c>
    </row>
    <row r="486">
      <c r="A486" s="1" t="s">
        <v>889</v>
      </c>
      <c r="B486" s="1" t="s">
        <v>890</v>
      </c>
      <c r="C486" s="2" t="str">
        <f>IFERROR(__xludf.DUMMYFUNCTION("GoogleTranslate(B486, ""en"", ""vi"")"),"Đó là [te0mp1o2] phù hợp để giúp bạn di chuyển mà không cảm thấy choáng ngợp. Giai điệu hấp dẫn và dễ hát theo, là sự lựa chọn tuyệt vời để hát karaoke hoặc đi chơi đêm với bạn bè. Nhìn chung, bài hát này đạt được sự cân bằng hoàn hảo giữa năng lượng và k"&amp;"hả năng tiếp cận, khiến nó trở thành hit với nhiều người nghe.")</f>
        <v>Đó là [te0mp1o2] phù hợp để giúp bạn di chuyển mà không cảm thấy choáng ngợp. Giai điệu hấp dẫn và dễ hát theo, là sự lựa chọn tuyệt vời để hát karaoke hoặc đi chơi đêm với bạn bè. Nhìn chung, bài hát này đạt được sự cân bằng hoàn hảo giữa năng lượng và khả năng tiếp cận, khiến nó trở thành hit với nhiều người nghe.</v>
      </c>
    </row>
    <row r="487">
      <c r="A487" s="1" t="s">
        <v>891</v>
      </c>
      <c r="B487" s="1" t="s">
        <v>892</v>
      </c>
      <c r="C487" s="2" t="str">
        <f>IFERROR(__xludf.DUMMYFUNCTION("GoogleTranslate(B487, ""en"", ""vi"")"),"Mặc dù không hoàn toàn tuân theo các quy ước của âm thanh [G1E2N3R4E5], loại nhạc này có phong cách và chất lượng độc đáo riêng khiến nó trở nên khác biệt. Nó có thể kết hợp các yếu tố từ các thể loại khác hoặc thử nghiệm âm thanh và kỹ thuật mới, mang lạ"&amp;"i một cách tiếp cận mới mẻ và sáng tạo trong việc tạo ra âm nhạc. Mặc dù nó có thể không hấp dẫn tất cả người hâm mộ âm thanh [G1E2N3R4E5] truyền thống, nhưng những người sẵn sàng khám phá các lãnh thổ âm nhạc mới có thể thấy âm nhạc này là một sự thay đổ"&amp;"i nhịp độ mới mẻ. Cuối cùng, vẻ đẹp của âm nhạc nằm ở sự đa dạng và khả năng không ngừng phát triển cũng như thách thức những kỳ vọng của chúng ta.")</f>
        <v>Mặc dù không hoàn toàn tuân theo các quy ước của âm thanh [G1E2N3R4E5], loại nhạc này có phong cách và chất lượng độc đáo riêng khiến nó trở nên khác biệt. Nó có thể kết hợp các yếu tố từ các thể loại khác hoặc thử nghiệm âm thanh và kỹ thuật mới, mang lại một cách tiếp cận mới mẻ và sáng tạo trong việc tạo ra âm nhạc. Mặc dù nó có thể không hấp dẫn tất cả người hâm mộ âm thanh [G1E2N3R4E5] truyền thống, nhưng những người sẵn sàng khám phá các lãnh thổ âm nhạc mới có thể thấy âm nhạc này là một sự thay đổi nhịp độ mới mẻ. Cuối cùng, vẻ đẹp của âm nhạc nằm ở sự đa dạng và khả năng không ngừng phát triển cũng như thách thức những kỳ vọng của chúng ta.</v>
      </c>
    </row>
    <row r="488">
      <c r="A488" s="1" t="s">
        <v>893</v>
      </c>
      <c r="B488" s="1" t="s">
        <v>894</v>
      </c>
      <c r="C488" s="2" t="str">
        <f>IFERROR(__xludf.DUMMYFUNCTION("GoogleTranslate(B488, ""en"", ""vi"")"),"Loại nhạc này mang đến trải nghiệm nghe đa dạng và sống động với dải cao độ trải dài [R1A2N3G4E5] [oc0ta1ve2s3]. Bài hát dài [T1M213] giây và có nhịp điệu không quá nhanh cũng không quá chậm. Nó có kiểu [ti0me1 s2ig3na4tu5re6 o7f 8[T91I02M13E24_35S46I57G6"&amp;"8N79A80T91U02R13E24]3] không thông thường và không phù hợp với các quy ước của kiểu [G1E2N3R4E5]. Ngoài ra, thành phần còn có tính năng [[N01U12M23_34B45A56R67S78]8 b9ar0s1], góp phần tạo nên âm thanh độc đáo.")</f>
        <v>Loại nhạc này mang đến trải nghiệm nghe đa dạng và sống động với dải cao độ trải dài [R1A2N3G4E5] [oc0ta1ve2s3]. Bài hát dài [T1M213] giây và có nhịp điệu không quá nhanh cũng không quá chậm. Nó có kiểu [ti0me1 s2ig3na4tu5re6 o7f 8[T91I02M13E24_35S46I57G68N79A80T91U02R13E24]3] không thông thường và không phù hợp với các quy ước của kiểu [G1E2N3R4E5]. Ngoài ra, thành phần còn có tính năng [[N01U12M23_34B45A56R67S78]8 b9ar0s1], góp phần tạo nên âm thanh độc đáo.</v>
      </c>
    </row>
    <row r="489">
      <c r="A489" s="1" t="s">
        <v>895</v>
      </c>
      <c r="B489" s="1" t="s">
        <v>896</v>
      </c>
      <c r="C489" s="2" t="str">
        <f>IFERROR(__xludf.DUMMYFUNCTION("GoogleTranslate(B489, ""en"", ""vi"")"),"[[T01I12M23E34_45S56I67G78N89A90T01U12R23E34]4 t5im6e 7si8gn9at0ur1e2] được sử dụng trong âm nhạc khi bài hát chuyển động vừa phải trong khoảng thời gian [T1M213] giây. Âm nhạc phải có tính năng [I1N2S3T4R5U6M7E8N9T0S1] để mang lại âm thanh mong muốn.")</f>
        <v>[[T01I12M23E34_45S56I67G78N89A90T01U12R23E34]4 t5im6e 7si8gn9at0ur1e2] được sử dụng trong âm nhạc khi bài hát chuyển động vừa phải trong khoảng thời gian [T1M213] giây. Âm nhạc phải có tính năng [I1N2S3T4R5U6M7E8N9T0S1] để mang lại âm thanh mong muốn.</v>
      </c>
    </row>
    <row r="490">
      <c r="A490" s="1" t="s">
        <v>897</v>
      </c>
      <c r="B490" s="1" t="s">
        <v>898</v>
      </c>
      <c r="C490" s="2" t="str">
        <f>IFERROR(__xludf.DUMMYFUNCTION("GoogleTranslate(B490, ""en"", ""vi"")"),"Bản nhạc này truyền tải âm thanh độc đáo và vang dội nhờ sử dụng [[K01E12Y23]3 k4ey5] và phạm vi cao độ của nó nằm trong [R1A2N3G4E5] [oc0ta1ve2s3]. Bài hát được phát ở tốc độ chậm [te0mp1o2], có thời gian chạy là [T1M213] giây và nhịp điệu đặc biệt tràn "&amp;"đầy năng lượng. Việc bổ sung [I1N2S3T4R5U6M7E8N9T0S1] sẽ bổ sung vào phần sáng tác âm nhạc, trong khi [T1I2M3E4_5S6I7G8N9A0T1U2R3E4] là [ti0me1 s2ig3na4tu5re6] của âm nhạc. Hơn nữa, âm thanh của bài hát không bị ảnh hưởng nhiều bởi quy ước của thể loại [G"&amp;"1E2N3R4E5].")</f>
        <v>Bản nhạc này truyền tải âm thanh độc đáo và vang dội nhờ sử dụng [[K01E12Y23]3 k4ey5] và phạm vi cao độ của nó nằm trong [R1A2N3G4E5] [oc0ta1ve2s3]. Bài hát được phát ở tốc độ chậm [te0mp1o2], có thời gian chạy là [T1M213] giây và nhịp điệu đặc biệt tràn đầy năng lượng. Việc bổ sung [I1N2S3T4R5U6M7E8N9T0S1] sẽ bổ sung vào phần sáng tác âm nhạc, trong khi [T1I2M3E4_5S6I7G8N9A0T1U2R3E4] là [ti0me1 s2ig3na4tu5re6] của âm nhạc. Hơn nữa, âm thanh của bài hát không bị ảnh hưởng nhiều bởi quy ước của thể loại [G1E2N3R4E5].</v>
      </c>
    </row>
    <row r="491">
      <c r="A491" s="1" t="s">
        <v>899</v>
      </c>
      <c r="B491" s="1" t="s">
        <v>900</v>
      </c>
      <c r="C491" s="2" t="str">
        <f>IFERROR(__xludf.DUMMYFUNCTION("GoogleTranslate(B491, ""en"", ""vi"")"),"Bài hát này có thời lượng phát là [T1M213] giây và nhịp điệu rất êm dịu, bình yên. Tuy nhiên, [ti0me1 s2ig3na4tu5re6] của bài hát này không bình thường [T1I2M3E4_5S6I7G8N9A0T1U2R3E4] và cách sắp xếp của nó đã bỏ qua việc sử dụng [I1N2S3T4R5U6M7E8N9T0S1]. "&amp;"Mặc dù vậy, âm nhạc vẫn được phát với tốc độ nhanh và tỏa ra [E1M2O3T4I5O6N7]. Xuyên suốt bài hát, nó tiến triển qua [[N01U12M23_34B45A56R67S78]8 b9ar0s1], tạo nên trải nghiệm nghe độc ​​đáo và quyến rũ.")</f>
        <v>Bài hát này có thời lượng phát là [T1M213] giây và nhịp điệu rất êm dịu, bình yên. Tuy nhiên, [ti0me1 s2ig3na4tu5re6] của bài hát này không bình thường [T1I2M3E4_5S6I7G8N9A0T1U2R3E4] và cách sắp xếp của nó đã bỏ qua việc sử dụng [I1N2S3T4R5U6M7E8N9T0S1]. Mặc dù vậy, âm nhạc vẫn được phát với tốc độ nhanh và tỏa ra [E1M2O3T4I5O6N7]. Xuyên suốt bài hát, nó tiến triển qua [[N01U12M23_34B45A56R67S78]8 b9ar0s1], tạo nên trải nghiệm nghe độc ​​đáo và quyến rũ.</v>
      </c>
    </row>
    <row r="492">
      <c r="A492" s="1" t="s">
        <v>535</v>
      </c>
      <c r="B492" s="1" t="s">
        <v>901</v>
      </c>
      <c r="C492" s="2" t="str">
        <f>IFERROR(__xludf.DUMMYFUNCTION("GoogleTranslate(B492, ""en"", ""vi"")"),"Việc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nhịp điệu nhẹ nhàng và"&amp;" thư giãn của bài hát tạo nên bầu không khí yên tĩnh. Nó phải có tính năng [I1N2S3T4R5U6M7E8N9T0S1] để nâng cao khả năng sáng tác âm nhạc của nó. Ngoài ra, một [ti0me1 s2ig3na4tu5re6 o7f 8[T91I02M13E24_35S46I57G68N79A80T91U02R13E24]3] không phổ biến sẽ th"&amp;"êm một yếu tố hấp dẫn. Đoạn [te0mp1o2] chậm càng góp phần tạo nên tâm trạng chung của bài hát, đồng thời đi chệch khỏi các quy ước âm nhạc thông thường gắn liền với phong cách [G1E2N3R4E5].")</f>
        <v>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nhịp điệu nhẹ nhàng và thư giãn của bài hát tạo nên bầu không khí yên tĩnh. Nó phải có tính năng [I1N2S3T4R5U6M7E8N9T0S1] để nâng cao khả năng sáng tác âm nhạc của nó. Ngoài ra, một [ti0me1 s2ig3na4tu5re6 o7f 8[T91I02M13E24_35S46I57G68N79A80T91U02R13E24]3] không phổ biến sẽ thêm một yếu tố hấp dẫn. Đoạn [te0mp1o2] chậm càng góp phần tạo nên tâm trạng chung của bài hát, đồng thời đi chệch khỏi các quy ước âm nhạc thông thường gắn liền với phong cách [G1E2N3R4E5].</v>
      </c>
    </row>
    <row r="493">
      <c r="A493" s="1" t="s">
        <v>902</v>
      </c>
      <c r="B493" s="1" t="s">
        <v>903</v>
      </c>
      <c r="C493" s="2" t="str">
        <f>IFERROR(__xludf.DUMMYFUNCTION("GoogleTranslate(B493, ""en"", ""vi"")"),"Việc sử dụng [[K01E12Y23]3 k4ey5] trong âm nhạc tạo ra bầu không khí khác biệt, trong khi bài hát có độ dài [T1M213] giây được làm phong phú thêm nhờ [I1N2S3T4R5U6M7E8N9T0S1]. Cùng với nhau, những yếu tố này góp phần tạo nên hiệu ứng tổng thể của âm nhạc "&amp;"và nâng cao trải nghiệm của người nghe. Việc lựa chọn [ke0y1] đặt ra giai điệu và tâm trạng của bản nhạc, trong khi độ dài của bài hát và việc sử dụng nhiều nhạc cụ khác nhau sẽ tăng thêm chiều sâu và độ phức tạp cho bố cục. Kết quả là, âm nhạc có thể tru"&amp;"yền tải một thông điệp cảm xúc độc đáo và mạnh mẽ đến khán giả.")</f>
        <v>Việc sử dụng [[K01E12Y23]3 k4ey5] trong âm nhạc tạo ra bầu không khí khác biệt, trong khi bài hát có độ dài [T1M213] giây được làm phong phú thêm nhờ [I1N2S3T4R5U6M7E8N9T0S1]. Cùng với nhau, những yếu tố này góp phần tạo nên hiệu ứng tổng thể của âm nhạc và nâng cao trải nghiệm của người nghe. Việc lựa chọn [ke0y1] đặt ra giai điệu và tâm trạng của bản nhạc, trong khi độ dài của bài hát và việc sử dụng nhiều nhạc cụ khác nhau sẽ tăng thêm chiều sâu và độ phức tạp cho bố cục. Kết quả là, âm nhạc có thể truyền tải một thông điệp cảm xúc độc đáo và mạnh mẽ đến khán giả.</v>
      </c>
    </row>
    <row r="494">
      <c r="A494" s="1" t="s">
        <v>904</v>
      </c>
      <c r="B494" s="1" t="s">
        <v>905</v>
      </c>
      <c r="C494" s="2" t="str">
        <f>IFERROR(__xludf.DUMMYFUNCTION("GoogleTranslate(B494, ""en"", ""vi"")"),"Bài hát có [te0mp1o2] vừa phải và [[K01E12Y23]3 k4ey5] mang lại chất lượng cảm xúc đặc biệt. Ngoài ra, bài hát này còn có nhịp điệu yên tĩnh và thanh bình, tạo nên bầu không khí thanh bình tổng thể.")</f>
        <v>Bài hát có [te0mp1o2] vừa phải và [[K01E12Y23]3 k4ey5] mang lại chất lượng cảm xúc đặc biệt. Ngoài ra, bài hát này còn có nhịp điệu yên tĩnh và thanh bình, tạo nên bầu không khí thanh bình tổng thể.</v>
      </c>
    </row>
    <row r="495">
      <c r="A495" s="1" t="s">
        <v>906</v>
      </c>
      <c r="B495" s="1" t="s">
        <v>907</v>
      </c>
      <c r="C495" s="2" t="str">
        <f>IFERROR(__xludf.DUMMYFUNCTION("GoogleTranslate(B495, ""en"", ""vi"")"),"[ti0me1 s2ig3na4tu5re6] được sử dụng trong bài hát này không hề bình thường. Đó là một [ti0me1 s2ig3na4tu5re6] độc đáo và khác thường, khiến nó trở nên khác biệt so với nhiều bài hát khác. Nhịp điệu và cảm xúc của bài hát rất đặc biệt và lôi cuốn, khiến n"&amp;"ó trở thành một bản nhạc đáng nhớ. Việc nhà soạn nhạc lựa chọn sử dụng [ti0me1 s2ig3na4tu5re6] này thể hiện sự sáng tạo và sẵn sàng thử nghiệm cấu trúc âm nhạc của họ. Nhìn chung, việc sử dụng [ti0me1 s2ig3na4tu5re6] độc đáo sẽ làm tăng thêm nét đặc sắc c"&amp;"ủa bài hát và khiến nó nổi bật trong trí nhớ của người nghe.")</f>
        <v>[ti0me1 s2ig3na4tu5re6] được sử dụng trong bài hát này không hề bình thường. Đó là một [ti0me1 s2ig3na4tu5re6] độc đáo và khác thường, khiến nó trở nên khác biệt so với nhiều bài hát khác. Nhịp điệu và cảm xúc của bài hát rất đặc biệt và lôi cuốn, khiến nó trở thành một bản nhạc đáng nhớ. Việc nhà soạn nhạc lựa chọn sử dụng [ti0me1 s2ig3na4tu5re6] này thể hiện sự sáng tạo và sẵn sàng thử nghiệm cấu trúc âm nhạc của họ. Nhìn chung, việc sử dụng [ti0me1 s2ig3na4tu5re6] độc đáo sẽ làm tăng thêm nét đặc sắc của bài hát và khiến nó nổi bật trong trí nhớ của người nghe.</v>
      </c>
    </row>
    <row r="496">
      <c r="A496" s="1" t="s">
        <v>908</v>
      </c>
      <c r="B496" s="1" t="s">
        <v>909</v>
      </c>
      <c r="C496" s="2" t="str">
        <f>IFERROR(__xludf.DUMMYFUNCTION("GoogleTranslate(B496, ""en"", ""vi"")"),"Bài hát đang phát có tốc độ khá nhanh, với [[N01U12M23_34B45A56R67S78]8 b9ar0s1] tạo nên độ dài của nó. Tuy có tốc độ nhanh nhưng nhịp khá cân bằng, không quá nhanh cũng không quá chậm. Điều thú vị là [ti0me1 s2ig3na4tu5re6] của bài hát này không điển hìn"&amp;"h, làm tăng thêm âm thanh và phong cách độc đáo của nó.")</f>
        <v>Bài hát đang phát có tốc độ khá nhanh, với [[N01U12M23_34B45A56R67S78]8 b9ar0s1] tạo nên độ dài của nó. Tuy có tốc độ nhanh nhưng nhịp khá cân bằng, không quá nhanh cũng không quá chậm. Điều thú vị là [ti0me1 s2ig3na4tu5re6] của bài hát này không điển hình, làm tăng thêm âm thanh và phong cách độc đáo của nó.</v>
      </c>
    </row>
    <row r="497">
      <c r="A497" s="1" t="s">
        <v>223</v>
      </c>
      <c r="B497" s="1" t="s">
        <v>910</v>
      </c>
      <c r="C497" s="2" t="str">
        <f>IFERROR(__xludf.DUMMYFUNCTION("GoogleTranslate(B497, ""en"", ""vi"")"),"Việc sử dụng dải cao độ cụ thể [R1A2N3G4E5] [oc0ta1ve2s3] tạo ra âm thanh gắn kết và thống nhất xuyên suốt bản nhạc, kết hợp với nhịp điệu rất nhẹ nhàng và mượt mà của bài hát sẽ tạo ra trải nghiệm nghe dễ chịu và hài hòa. Bằng cách giới hạn phạm vi cao đ"&amp;"ộ được sử dụng trong bố cục, tác phẩm đạt được cảm giác liên tục và nhất quán, góp phần tạo nên sự gắn kết tổng thể của nó. Trong khi đó, nhịp điệu nhẹ nhàng và mượt mà của bài hát nâng cao tính chất êm dịu và thư giãn của nó, khiến nó trở thành sự lựa ch"&amp;"ọn lý tưởng để thư giãn hoặc thư giãn.")</f>
        <v>Việc sử dụng dải cao độ cụ thể [R1A2N3G4E5] [oc0ta1ve2s3] tạo ra âm thanh gắn kết và thống nhất xuyên suốt bản nhạc, kết hợp với nhịp điệu rất nhẹ nhàng và mượt mà của bài hát sẽ tạo ra trải nghiệm nghe dễ chịu và hài hòa. Bằng cách giới hạn phạm vi cao độ được sử dụng trong bố cục, tác phẩm đạt được cảm giác liên tục và nhất quán, góp phần tạo nên sự gắn kết tổng thể của nó. Trong khi đó, nhịp điệu nhẹ nhàng và mượt mà của bài hát nâng cao tính chất êm dịu và thư giãn của nó, khiến nó trở thành sự lựa chọn lý tưởng để thư giãn hoặc thư giãn.</v>
      </c>
    </row>
    <row r="498">
      <c r="A498" s="1" t="s">
        <v>110</v>
      </c>
      <c r="B498" s="1" t="s">
        <v>911</v>
      </c>
      <c r="C498" s="2" t="str">
        <f>IFERROR(__xludf.DUMMYFUNCTION("GoogleTranslate(B498, ""en"", ""vi"")"),"
Việc sử dụng dải cao độ cụ thể [R1A2N3G4E5] [oc0ta1ve2s3] đóng một vai trò quan trọng trong việc tạo ra âm thanh gắn kết và thống nhất xuyên suốt một bản nhạc. Bằng cách giới hạn phạm vi nốt được sử dụng trong sáng tác, nhà soạn nhạc có thể thiết lập âm"&amp;" sắc nhất quán và ngăn âm nhạc nghe rời rạc hoặc rời rạc. Kỹ thuật này đặc biệt hiệu quả trong các thể loại như âm nhạc cổ điển, nơi việc tuân thủ các cấu trúc âm sắc đã được thiết lập được đánh giá cao. Ngoài ra, phạm vi cao độ bị hạn chế có thể giúp tạo"&amp;" ra tâm trạng hoặc bầu không khí riêng biệt, vì những quãng hoặc sự kết hợp các nốt nhất định có thể gợi lên những cảm xúc cụ thể ở người nghe. Nhìn chung, việc lựa chọn và sử dụng phạm vi cao độ một cách cẩn thận là một khía cạnh thiết yếu của việc sáng "&amp;"tác âm nhạc góp phần đáng kể vào kết quả cuối cùng.")</f>
        <v>
Việc sử dụng dải cao độ cụ thể [R1A2N3G4E5] [oc0ta1ve2s3] đóng một vai trò quan trọng trong việc tạo ra âm thanh gắn kết và thống nhất xuyên suốt một bản nhạc. Bằng cách giới hạn phạm vi nốt được sử dụng trong sáng tác, nhà soạn nhạc có thể thiết lập âm sắc nhất quán và ngăn âm nhạc nghe rời rạc hoặc rời rạc. Kỹ thuật này đặc biệt hiệu quả trong các thể loại như âm nhạc cổ điển, nơi việc tuân thủ các cấu trúc âm sắc đã được thiết lập được đánh giá cao. Ngoài ra, phạm vi cao độ bị hạn chế có thể giúp tạo ra tâm trạng hoặc bầu không khí riêng biệt, vì những quãng hoặc sự kết hợp các nốt nhất định có thể gợi lên những cảm xúc cụ thể ở người nghe. Nhìn chung, việc lựa chọn và sử dụng phạm vi cao độ một cách cẩn thận là một khía cạnh thiết yếu của việc sáng tác âm nhạc góp phần đáng kể vào kết quả cuối cùng.</v>
      </c>
    </row>
    <row r="499">
      <c r="A499" s="1" t="s">
        <v>912</v>
      </c>
      <c r="B499" s="1" t="s">
        <v>913</v>
      </c>
      <c r="C499" s="2" t="str">
        <f>IFERROR(__xludf.DUMMYFUNCTION("GoogleTranslate(B499, ""en"", ""vi"")"),"Phạm vi cao độ giới hạn của âm nhạc là [R1A2N3G4E5] [oc0ta1ve2s3] cho phép nhấn mạnh hơn vào các sắc thái của giai điệu và nhịp điệu, trong khi [T1I2M3E4_5S6I7G8N9A0T1U2R3E4] đặt ra thước đo của âm nhạc. Nó kết hợp [I1N2S3T4R5U6M7E8N9T0S1] để tạo ra trải "&amp;"nghiệm âm nhạc hoàn chỉnh. Với nhịp độ chậm và [[N01U12M23_34B45A56R67S78]8 b9ar0s1], bản nhạc này đóng vai trò là đại diện tiêu biểu cho phong cách [G1E2N3R4E5].")</f>
        <v>Phạm vi cao độ giới hạn của âm nhạc là [R1A2N3G4E5] [oc0ta1ve2s3] cho phép nhấn mạnh hơn vào các sắc thái của giai điệu và nhịp điệu, trong khi [T1I2M3E4_5S6I7G8N9A0T1U2R3E4] đặt ra thước đo của âm nhạc. Nó kết hợp [I1N2S3T4R5U6M7E8N9T0S1] để tạo ra trải nghiệm âm nhạc hoàn chỉnh. Với nhịp độ chậm và [[N01U12M23_34B45A56R67S78]8 b9ar0s1], bản nhạc này đóng vai trò là đại diện tiêu biểu cho phong cách [G1E2N3R4E5].</v>
      </c>
    </row>
    <row r="500">
      <c r="A500" s="1" t="s">
        <v>914</v>
      </c>
      <c r="B500" s="1" t="s">
        <v>915</v>
      </c>
      <c r="C500" s="2" t="str">
        <f>IFERROR(__xludf.DUMMYFUNCTION("GoogleTranslate(B500, ""en"", ""vi"")"),"Bài hát có tiết tấu vừa phải, không mang nét đặc trưng của thể loại [G1E2N3R4E5]. Tuy nhiên, [I1N2S3T4R5U6M7E8N9T0S1] nên được đưa vào nhạc để nâng cao âm thanh và tạo độ sâu hơn. Tuy không tuân theo phong cách đặc trưng của thể loại này nhưng nhịp điệu v"&amp;"ừa phải lại mang đến nét độc đáo, làm tăng thêm sức hấp dẫn tổng thể của bài hát. Bằng cách kết hợp [I1N2S3T4R5U6M7E8N9T0S1], âm nhạc có thể đạt được âm thanh phong phú hơn, bổ sung cho nhịp điệu vừa phải và tạo ra trải nghiệm nghe đáng nhớ.")</f>
        <v>Bài hát có tiết tấu vừa phải, không mang nét đặc trưng của thể loại [G1E2N3R4E5]. Tuy nhiên, [I1N2S3T4R5U6M7E8N9T0S1] nên được đưa vào nhạc để nâng cao âm thanh và tạo độ sâu hơn. Tuy không tuân theo phong cách đặc trưng của thể loại này nhưng nhịp điệu vừa phải lại mang đến nét độc đáo, làm tăng thêm sức hấp dẫn tổng thể của bài hát. Bằng cách kết hợp [I1N2S3T4R5U6M7E8N9T0S1], âm nhạc có thể đạt được âm thanh phong phú hơn, bổ sung cho nhịp điệu vừa phải và tạo ra trải nghiệm nghe đáng nhớ.</v>
      </c>
    </row>
    <row r="501">
      <c r="A501" s="1" t="s">
        <v>916</v>
      </c>
      <c r="B501" s="1" t="s">
        <v>917</v>
      </c>
      <c r="C501" s="2" t="str">
        <f>IFERROR(__xludf.DUMMYFUNCTION("GoogleTranslate(B501, ""en"", ""vi"")"),"[ti0me1 s2ig3na4tu5re6] được sử dụng trong bài hát này không phải là điển hình nhưng nhịp điệu lại vô cùng mạnh mẽ. Sự kết hợp giữa [ti0me1 s2ig3na4tu5re6] khác thường và nhịp điệu mạnh mẽ tạo nên trải nghiệm âm nhạc độc đáo. Ngoài ra, việc sử dụng khéo l"&amp;"éo [I1N2S3T4R5U6M7E8N9T0S1] sẽ bổ sung vào bố cục tổng thể, nâng cao hơn nữa tác động của bài hát. Cùng với nhau, những yếu tố này tạo nên một bản nhạc đáng nhớ và quyến rũ, nổi bật so với những bài hát điển hình hơn cùng thể loại.")</f>
        <v>[ti0me1 s2ig3na4tu5re6] được sử dụng trong bài hát này không phải là điển hình nhưng nhịp điệu lại vô cùng mạnh mẽ. Sự kết hợp giữa [ti0me1 s2ig3na4tu5re6] khác thường và nhịp điệu mạnh mẽ tạo nên trải nghiệm âm nhạc độc đáo. Ngoài ra, việc sử dụng khéo léo [I1N2S3T4R5U6M7E8N9T0S1] sẽ bổ sung vào bố cục tổng thể, nâng cao hơn nữa tác động của bài hát. Cùng với nhau, những yếu tố này tạo nên một bản nhạc đáng nhớ và quyến rũ, nổi bật so với những bài hát điển hình hơn cùng thể loại.</v>
      </c>
    </row>
    <row r="502">
      <c r="A502" s="1" t="s">
        <v>59</v>
      </c>
      <c r="B502" s="1" t="s">
        <v>918</v>
      </c>
      <c r="C502" s="2" t="str">
        <f>IFERROR(__xludf.DUMMYFUNCTION("GoogleTranslate(B502, ""en"", ""vi"")"),"Bản nhạc này truyền tải âm thanh độc đáo và vang dội nhờ sử dụng [[K01E12Y23]3 k4ey5] và phạm vi cao độ của nó nằm trong [R1A2N3G4E5] [oc0ta1ve2s3]. Bản thân bài hát có độ dài [T1M213] giây và nhịp điệu vừa phải, nhất quán và cách sắp xếp của nó bỏ qua vi"&amp;"ệc sử dụng [I1N2S3T4R5U6M7E8N9T0S1]. Ngoài ra, [ti0me1 s2ig3na4tu5re6] của bài hát này không được sử dụng phổ biến, vì nó tuân theo [T1I2M3E4_5S6I7G8N9A0T1U2R3E4]. [te0mp1o2] thoải mái của bản nhạc này càng làm tăng thêm đặc điểm của nó, được xác định bằn"&amp;"g cảm giác [E1M2O3T4I5O6N7].")</f>
        <v>Bản nhạc này truyền tải âm thanh độc đáo và vang dội nhờ sử dụng [[K01E12Y23]3 k4ey5] và phạm vi cao độ của nó nằm trong [R1A2N3G4E5] [oc0ta1ve2s3]. Bản thân bài hát có độ dài [T1M213] giây và nhịp điệu vừa phải, nhất quán và cách sắp xếp của nó bỏ qua việc sử dụng [I1N2S3T4R5U6M7E8N9T0S1]. Ngoài ra, [ti0me1 s2ig3na4tu5re6] của bài hát này không được sử dụng phổ biến, vì nó tuân theo [T1I2M3E4_5S6I7G8N9A0T1U2R3E4]. [te0mp1o2] thoải mái của bản nhạc này càng làm tăng thêm đặc điểm của nó, được xác định bằng cảm giác [E1M2O3T4I5O6N7].</v>
      </c>
    </row>
    <row r="503">
      <c r="A503" s="1" t="s">
        <v>919</v>
      </c>
      <c r="B503" s="1" t="s">
        <v>920</v>
      </c>
      <c r="C503" s="2" t="str">
        <f>IFERROR(__xludf.DUMMYFUNCTION("GoogleTranslate(B503, ""en"", ""vi"")"),"Loại nhạc này mang đến trải nghiệm nghe đa dạng và sống động với dải cao độ trải dài [R1A2N3G4E5] [oc0ta1ve2s3]. [[K01E12Y23]3 k4ey5] mang đến âm thanh mạnh mẽ và đáng nhớ, trong khi độ dài của bài hát là [T1M213] giây và có nhịp điệu thanh thản. [I1N2S3T"&amp;"4R5U6M7E8N9T0S1] đóng một vai trò quan trọng trong âm nhạc, trong đó có [ti0me1 s2ig3na4tu5re6] thường không được tìm thấy: [T1I2M3E4_5S6I7G8N9A0T1U2R3E4]. Mặc dù thuộc phong cách [G1E2N3R4E5] nhưng bài hát lại đi chệch khỏi những quy ước âm nhạc thông th"&amp;"ường. Nó cũng không phải là một ví dụ điển hình về âm nhạc của [A1R2T3I4S5T6].")</f>
        <v>Loại nhạc này mang đến trải nghiệm nghe đa dạng và sống động với dải cao độ trải dài [R1A2N3G4E5] [oc0ta1ve2s3]. [[K01E12Y23]3 k4ey5] mang đến âm thanh mạnh mẽ và đáng nhớ, trong khi độ dài của bài hát là [T1M213] giây và có nhịp điệu thanh thản. [I1N2S3T4R5U6M7E8N9T0S1] đóng một vai trò quan trọng trong âm nhạc, trong đó có [ti0me1 s2ig3na4tu5re6] thường không được tìm thấy: [T1I2M3E4_5S6I7G8N9A0T1U2R3E4]. Mặc dù thuộc phong cách [G1E2N3R4E5] nhưng bài hát lại đi chệch khỏi những quy ước âm nhạc thông thường. Nó cũng không phải là một ví dụ điển hình về âm nhạc của [A1R2T3I4S5T6].</v>
      </c>
    </row>
    <row r="504">
      <c r="A504" s="1" t="s">
        <v>200</v>
      </c>
      <c r="B504" s="1" t="s">
        <v>921</v>
      </c>
      <c r="C504" s="2" t="str">
        <f>IFERROR(__xludf.DUMMYFUNCTION("GoogleTranslate(B504, ""en"", ""vi"")"),"[ti0me1 s2ig3na4tu5re6] của bài hát này không bình thường và dải cao độ của [R1A2N3G4E5] [oc0ta1ve2s3] tạo thêm nét đặc biệt cho âm nhạc, nhấn mạnh chiều sâu cảm xúc của nó. Độ dài của bài hát là [T1M213] giây và âm nhạc trở nên sống động thông qua việc s"&amp;"ử dụng [I1N2S3T4R5U6M7E8N9T0S1]. Cùng với nhau, những yếu tố này tạo nên trải nghiệm âm nhạc độc đáo, nổi bật so với các tác phẩm khác cùng thể loại. Mặc dù [ti0me1 s2ig3na4tu5re6] độc đáo nhưng âm nhạc vẫn trôi chảy một cách liền mạch, với mỗi nhạc cụ đó"&amp;"ng một vai trò quan trọng trong việc xây dựng bầu không khí của bài hát. Phạm vi cao độ tạo thêm cảm giác căng thẳng và kịch tính cho tác phẩm, thu hút người nghe và nâng cao phản ứng cảm xúc của họ. Nhìn chung, bài hát này là minh chứng cho sức mạnh của "&amp;"âm nhạc trong việc lay động và truyền cảm hứng cho chúng ta, ngay cả khi nó phá vỡ những quy ước truyền thống.")</f>
        <v>[ti0me1 s2ig3na4tu5re6] của bài hát này không bình thường và dải cao độ của [R1A2N3G4E5] [oc0ta1ve2s3] tạo thêm nét đặc biệt cho âm nhạc, nhấn mạnh chiều sâu cảm xúc của nó. Độ dài của bài hát là [T1M213] giây và âm nhạc trở nên sống động thông qua việc sử dụng [I1N2S3T4R5U6M7E8N9T0S1]. Cùng với nhau, những yếu tố này tạo nên trải nghiệm âm nhạc độc đáo, nổi bật so với các tác phẩm khác cùng thể loại. Mặc dù [ti0me1 s2ig3na4tu5re6] độc đáo nhưng âm nhạc vẫn trôi chảy một cách liền mạch, với mỗi nhạc cụ đóng một vai trò quan trọng trong việc xây dựng bầu không khí của bài hát. Phạm vi cao độ tạo thêm cảm giác căng thẳng và kịch tính cho tác phẩm, thu hút người nghe và nâng cao phản ứng cảm xúc của họ. Nhìn chung, bài hát này là minh chứng cho sức mạnh của âm nhạc trong việc lay động và truyền cảm hứng cho chúng ta, ngay cả khi nó phá vỡ những quy ước truyền thống.</v>
      </c>
    </row>
    <row r="505">
      <c r="A505" s="1" t="s">
        <v>922</v>
      </c>
      <c r="B505" s="1" t="s">
        <v>923</v>
      </c>
      <c r="C505" s="2" t="str">
        <f>IFERROR(__xludf.DUMMYFUNCTION("GoogleTranslate(B505, ""en"", ""vi"")"),"Với dải cao độ trải dài [R1A2N3G4E5] [oc0ta1ve2s3], bản nhạc này mang đến trải nghiệm nghe đa dạng và sống động, đồng thời việc sử dụng [[K01E12Y23]3 k4ey5] truyền tải âm thanh cộng hưởng và độc đáo. Bắt đầu ở [T1M213] giây, nhịp điệu của bài hát này thực"&amp;" sự sống động, với sự bao gồm sức sống của [I1N2S3T4R5U6M7E8N9T0S1]. Tính không điển hình của nó [[T01I12M23E34_45S56I67G78N89A90T01U12R23E34]4 t5im6e 7si8gn9at0ur1e2] càng làm tăng thêm nét đặc sắc của âm nhạc, được phát ở tốc độ nhàn nhã. Được xác định "&amp;"bởi [E1M2O3T4I5O6N7], bản nhạc này bao gồm tổng cộng [[N01U12M23_34B45A56R67S78]8 b9ar0s1].")</f>
        <v>Với dải cao độ trải dài [R1A2N3G4E5] [oc0ta1ve2s3], bản nhạc này mang đến trải nghiệm nghe đa dạng và sống động, đồng thời việc sử dụng [[K01E12Y23]3 k4ey5] truyền tải âm thanh cộng hưởng và độc đáo. Bắt đầu ở [T1M213] giây, nhịp điệu của bài hát này thực sự sống động, với sự bao gồm sức sống của [I1N2S3T4R5U6M7E8N9T0S1]. Tính không điển hình của nó [[T01I12M23E34_45S56I67G78N89A90T01U12R23E34]4 t5im6e 7si8gn9at0ur1e2] càng làm tăng thêm nét đặc sắc của âm nhạc, được phát ở tốc độ nhàn nhã. Được xác định bởi [E1M2O3T4I5O6N7], bản nhạc này bao gồm tổng cộng [[N01U12M23_34B45A56R67S78]8 b9ar0s1].</v>
      </c>
    </row>
    <row r="506">
      <c r="A506" s="1" t="s">
        <v>469</v>
      </c>
      <c r="B506" s="1" t="s">
        <v>924</v>
      </c>
      <c r="C506" s="2" t="str">
        <f>IFERROR(__xludf.DUMMYFUNCTION("GoogleTranslate(B506, ""en"", ""vi"")"),"Bản nhạc đang được thảo luận thể hiện phạm vi cao độ trải dài [R1A2N3G4E5] [oc0ta1ve2s3] và sử dụng [[K01E12Y23]3 k4ey5], tạo ra bảng âm thanh phong phú và sống động. Bài hát có thời gian phát là [T1M213] giây và nhịp điệu rất hài hòa, mặc dù không có [I1"&amp;"N2S3T4R5U6M7E8N9T0S1] trong phần nhạc cụ của nó. Hơn nữa, việc sử dụng [[T01I12M23E34_45S56I67G78N89A90T01U12R23E34]4 t5im6e 7si8gn9at0ur1e2] độc đáo đã làm tăng thêm nét độc đáo của bài hát. Bản nhạc được trình diễn với tốc độ nhanh, cho phép thể hiện [E"&amp;"1M2O3T4I5O6N7] mạnh mẽ thông qua âm nhạc của nó.")</f>
        <v>Bản nhạc đang được thảo luận thể hiện phạm vi cao độ trải dài [R1A2N3G4E5] [oc0ta1ve2s3] và sử dụng [[K01E12Y23]3 k4ey5], tạo ra bảng âm thanh phong phú và sống động. Bài hát có thời gian phát là [T1M213] giây và nhịp điệu rất hài hòa, mặc dù không có [I1N2S3T4R5U6M7E8N9T0S1] trong phần nhạc cụ của nó. Hơn nữa, việc sử dụng [[T01I12M23E34_45S56I67G78N89A90T01U12R23E34]4 t5im6e 7si8gn9at0ur1e2] độc đáo đã làm tăng thêm nét độc đáo của bài hát. Bản nhạc được trình diễn với tốc độ nhanh, cho phép thể hiện [E1M2O3T4I5O6N7] mạnh mẽ thông qua âm nhạc của nó.</v>
      </c>
    </row>
    <row r="507">
      <c r="A507" s="1" t="s">
        <v>925</v>
      </c>
      <c r="B507" s="1" t="s">
        <v>926</v>
      </c>
      <c r="C507" s="2" t="str">
        <f>IFERROR(__xludf.DUMMYFUNCTION("GoogleTranslate(B507, ""en"", ""vi"")"),"Loại nhạc này mang đến trải nghiệm nghe đa dạng và sống động với dải cao độ trải dài [R1A2N3G4E5] [oc0ta1ve2s3]. Mặc dù nhịp điệu của bài hát có nhịp độ chậm nhưng dải cao độ của nó vẫn tăng thêm chiều sâu và sự thú vị cho âm thanh tổng thể.")</f>
        <v>Loại nhạc này mang đến trải nghiệm nghe đa dạng và sống động với dải cao độ trải dài [R1A2N3G4E5] [oc0ta1ve2s3]. Mặc dù nhịp điệu của bài hát có nhịp độ chậm nhưng dải cao độ của nó vẫn tăng thêm chiều sâu và sự thú vị cho âm thanh tổng thể.</v>
      </c>
    </row>
    <row r="508">
      <c r="A508" s="1" t="s">
        <v>927</v>
      </c>
      <c r="B508" s="1" t="s">
        <v>928</v>
      </c>
      <c r="C508" s="2" t="str">
        <f>IFERROR(__xludf.DUMMYFUNCTION("GoogleTranslate(B508, ""en"", ""vi"")"),"Việc sử dụng dải cao độ cụ thể [R1A2N3G4E5] [oc0ta1ve2s3] tạo ra âm thanh gắn kết và thống nhất xuyên suốt bản nhạc, cùng với việc sử dụng [[K01E12Y23]3 k4ey5], truyền tải âm thanh độc đáo và cộng hưởng. Bài hát này, không nhằm mục đích lấp đầy sàn nhảy, "&amp;"kết hợp [[T01I12M23E34_45S56I67G78N89A90T01U12R23E34]4 t5im6e 7si8gn9at0ur1e2] và phải có đặc điểm nổi bật là [I1N2S3T4R5U6M7E8N9T0S1]. Hơn nữa, nó vượt qua ranh giới của thể loại [G1E2N3R4E5] điển hình, dấn thân vào lãnh thổ âm nhạc chưa được khám phá.")</f>
        <v>Việc sử dụng dải cao độ cụ thể [R1A2N3G4E5] [oc0ta1ve2s3] tạo ra âm thanh gắn kết và thống nhất xuyên suốt bản nhạc, cùng với việc sử dụng [[K01E12Y23]3 k4ey5], truyền tải âm thanh độc đáo và cộng hưởng. Bài hát này, không nhằm mục đích lấp đầy sàn nhảy, kết hợp [[T01I12M23E34_45S56I67G78N89A90T01U12R23E34]4 t5im6e 7si8gn9at0ur1e2] và phải có đặc điểm nổi bật là [I1N2S3T4R5U6M7E8N9T0S1]. Hơn nữa, nó vượt qua ranh giới của thể loại [G1E2N3R4E5] điển hình, dấn thân vào lãnh thổ âm nhạc chưa được khám phá.</v>
      </c>
    </row>
    <row r="509">
      <c r="A509" s="1" t="s">
        <v>929</v>
      </c>
      <c r="B509" s="1" t="s">
        <v>930</v>
      </c>
      <c r="C509" s="2" t="str">
        <f>IFERROR(__xludf.DUMMYFUNCTION("GoogleTranslate(B509, ""en"", ""vi"")"),"Âm nhạc được đề cập được đặc trưng bởi một cảm xúc cụ thể, điều này thể hiện rõ trong bố cục tổng thể của nó. Phạm vi cao độ của nó được giới hạn trong phạm vi cụ thể là [oc0ta1ve2s3], điều này làm tăng thêm nét độc đáo của âm nhạc. Bất chấp hạn chế này, "&amp;"âm nhạc trải dài trên một số ô nhịp đáng kể, mang đến nhiều cơ hội cho người nghe hoàn toàn đắm chìm trong bản nhạc. Hơn nữa, nhịp điệu trong bài hát này đặc biệt êm dịu, góp phần tạo nên tác động cảm xúc tổng thể cho bản nhạc.")</f>
        <v>Âm nhạc được đề cập được đặc trưng bởi một cảm xúc cụ thể, điều này thể hiện rõ trong bố cục tổng thể của nó. Phạm vi cao độ của nó được giới hạn trong phạm vi cụ thể là [oc0ta1ve2s3], điều này làm tăng thêm nét độc đáo của âm nhạc. Bất chấp hạn chế này, âm nhạc trải dài trên một số ô nhịp đáng kể, mang đến nhiều cơ hội cho người nghe hoàn toàn đắm chìm trong bản nhạc. Hơn nữa, nhịp điệu trong bài hát này đặc biệt êm dịu, góp phần tạo nên tác động cảm xúc tổng thể cho bản nhạc.</v>
      </c>
    </row>
    <row r="510">
      <c r="A510" s="1" t="s">
        <v>263</v>
      </c>
      <c r="B510" s="1" t="s">
        <v>931</v>
      </c>
      <c r="C510" s="2" t="str">
        <f>IFERROR(__xludf.DUMMYFUNCTION("GoogleTranslate(B510, ""en"", ""vi"")"),"Âm nhạc được đề cập trải dài [[N01U12M23_34B45A56R67S78]8 b9ar0s1] và có phạm vi cao độ giới hạn là [R1A2N3G4E5] [oc0ta1ve2s3]. Phạm vi ghi chú hạn chế này cho phép tập trung nhiều hơn vào sự tinh tế của giai điệu và cách diễn đạt, vì nhạc sĩ phải làm việ"&amp;"c trong một tập hợp các cao độ có sẵn nhỏ hơn. Bất chấp hạn chế này, âm nhạc vẫn có thể phong phú và phức tạp, đồng thời nhạc sĩ có thể khám phá nhiều kỹ thuật khác nhau để tạo ra sự thú vị và biến thể trong bản nhạc. Nhìn chung, sự kết hợp giữa phạm vi c"&amp;"ao độ hạn chế và thời lượng kéo dài có thể mang lại trải nghiệm âm nhạc hấp dẫn cho cả người biểu diễn và người nghe.")</f>
        <v>Âm nhạc được đề cập trải dài [[N01U12M23_34B45A56R67S78]8 b9ar0s1] và có phạm vi cao độ giới hạn là [R1A2N3G4E5] [oc0ta1ve2s3]. Phạm vi ghi chú hạn chế này cho phép tập trung nhiều hơn vào sự tinh tế của giai điệu và cách diễn đạt, vì nhạc sĩ phải làm việc trong một tập hợp các cao độ có sẵn nhỏ hơn. Bất chấp hạn chế này, âm nhạc vẫn có thể phong phú và phức tạp, đồng thời nhạc sĩ có thể khám phá nhiều kỹ thuật khác nhau để tạo ra sự thú vị và biến thể trong bản nhạc. Nhìn chung, sự kết hợp giữa phạm vi cao độ hạn chế và thời lượng kéo dài có thể mang lại trải nghiệm âm nhạc hấp dẫn cho cả người biểu diễn và người nghe.</v>
      </c>
    </row>
    <row r="511">
      <c r="A511" s="1" t="s">
        <v>932</v>
      </c>
      <c r="B511" s="1" t="s">
        <v>933</v>
      </c>
      <c r="C511" s="2" t="str">
        <f>IFERROR(__xludf.DUMMYFUNCTION("GoogleTranslate(B511, ""en"", ""vi"")"),"Âm nhạc được đề cập ở đây mang lại trải nghiệm nghe đa dạng và năng động, với dải cao độ trải dài [R1A2N3G4E5] [oc0ta1ve2s3]. Nó truyền tải âm thanh độc đáo và cộng hưởng thông qua việc sử dụng [[K01E12Y23]3 k4ey5]. Ngoài ra, âm nhạc được đặc trưng bởi mộ"&amp;"t cảm xúc cụ thể, điều này làm tăng thêm tác động và sự hấp dẫn tổng thể của nó.")</f>
        <v>Âm nhạc được đề cập ở đây mang lại trải nghiệm nghe đa dạng và năng động, với dải cao độ trải dài [R1A2N3G4E5] [oc0ta1ve2s3]. Nó truyền tải âm thanh độc đáo và cộng hưởng thông qua việc sử dụng [[K01E12Y23]3 k4ey5]. Ngoài ra, âm nhạc được đặc trưng bởi một cảm xúc cụ thể, điều này làm tăng thêm tác động và sự hấp dẫn tổng thể của nó.</v>
      </c>
    </row>
    <row r="512">
      <c r="A512" s="1" t="s">
        <v>934</v>
      </c>
      <c r="B512" s="1" t="s">
        <v>935</v>
      </c>
      <c r="C512" s="2" t="str">
        <f>IFERROR(__xludf.DUMMYFUNCTION("GoogleTranslate(B512, ""en"", ""vi"")"),"Dải cao độ nhỏ gọn [R1A2N3G4E5] [oc0ta1ve2s3] trong bài hát này tạo ra một màn trình diễn âm nhạc tập trung và có tác động mạnh mẽ. Ngoài ra, việc sử dụng [[K01E12Y23]3 k4ey5] mang lại bảng âm thanh phong phú và sống động, nâng cao trải nghiệm nghe tổng t"&amp;"hể. Bài hát này có thời lượng [T1M213] giây và có nhịp điệu đều đặn và vừa phải, trong khi [T1I2M3E4_5S6I7G8N9A0T1U2R3E4] đóng vai trò là thước đo cho âm nhạc. Sự kết hợp của các yếu tố âm nhạc này tạo ra một bố cục gắn kết và hấp dẫn, chắc chắn sẽ thu hú"&amp;"t sự chú ý của người nghe.")</f>
        <v>Dải cao độ nhỏ gọn [R1A2N3G4E5] [oc0ta1ve2s3] trong bài hát này tạo ra một màn trình diễn âm nhạc tập trung và có tác động mạnh mẽ. Ngoài ra, việc sử dụng [[K01E12Y23]3 k4ey5] mang lại bảng âm thanh phong phú và sống động, nâng cao trải nghiệm nghe tổng thể. Bài hát này có thời lượng [T1M213] giây và có nhịp điệu đều đặn và vừa phải, trong khi [T1I2M3E4_5S6I7G8N9A0T1U2R3E4] đóng vai trò là thước đo cho âm nhạc. Sự kết hợp của các yếu tố âm nhạc này tạo ra một bố cục gắn kết và hấp dẫn, chắc chắn sẽ thu hút sự chú ý của người nghe.</v>
      </c>
    </row>
    <row r="513">
      <c r="A513" s="1" t="s">
        <v>108</v>
      </c>
      <c r="B513" s="1" t="s">
        <v>936</v>
      </c>
      <c r="C513" s="2" t="str">
        <f>IFERROR(__xludf.DUMMYFUNCTION("GoogleTranslate(B513, ""en"", ""vi"")"),"Loại nhạc này mang lại trải nghiệm nghe độc ​​đáo và đáng nhớ với dải cao độ [R1A2N3G4E5] [oc0ta1ve2s3]. Việc sử dụng [[K01E12Y23]3 k4ey5] truyền tải âm thanh độc đáo và cộng hưởng, được tăng cường hơn nữa nhờ nhịp điệu vô cùng mạnh mẽ. Bản nhạc kéo dài t"&amp;"rong [T1M213] giây và sử dụng [ti0me1 s2ig3na4tu5re6 o7f 8[T91I02M13E24_35S46I57G68N79A80T91U02R13E24]3 không chuẩn. Mặc dù thiếu vắng [I1N2S3T4R5U6M7E8N9T0S1] trong sáng tác, [te0mp1o2] nhanh của bài hát này truyền tải [E1M2O3T4I5O6N7] đến người nghe. Nh"&amp;"ìn chung, bản nhạc này mang lại trải nghiệm nghe đặc biệt, chắc chắn sẽ để lại ấn tượng lâu dài cho bất kỳ ai nghe nó.")</f>
        <v>Loại nhạc này mang lại trải nghiệm nghe độc ​​đáo và đáng nhớ với dải cao độ [R1A2N3G4E5] [oc0ta1ve2s3]. Việc sử dụng [[K01E12Y23]3 k4ey5] truyền tải âm thanh độc đáo và cộng hưởng, được tăng cường hơn nữa nhờ nhịp điệu vô cùng mạnh mẽ. Bản nhạc kéo dài trong [T1M213] giây và sử dụng [ti0me1 s2ig3na4tu5re6 o7f 8[T91I02M13E24_35S46I57G68N79A80T91U02R13E24]3 không chuẩn. Mặc dù thiếu vắng [I1N2S3T4R5U6M7E8N9T0S1] trong sáng tác, [te0mp1o2] nhanh của bài hát này truyền tải [E1M2O3T4I5O6N7] đến người nghe. Nhìn chung, bản nhạc này mang lại trải nghiệm nghe đặc biệt, chắc chắn sẽ để lại ấn tượng lâu dài cho bất kỳ ai nghe nó.</v>
      </c>
    </row>
    <row r="514">
      <c r="A514" s="1" t="s">
        <v>831</v>
      </c>
      <c r="B514" s="1" t="s">
        <v>937</v>
      </c>
      <c r="C514" s="2" t="str">
        <f>IFERROR(__xludf.DUMMYFUNCTION("GoogleTranslate(B514, ""en"", ""vi"")"),"Bản nhạc này được sáng tác trong [[K01E12Y23]3 k4ey5] và là một bài hát dài [T1M213] giây với nhịp điệu rất nhẹ nhàng.")</f>
        <v>Bản nhạc này được sáng tác trong [[K01E12Y23]3 k4ey5] và là một bài hát dài [T1M213] giây với nhịp điệu rất nhẹ nhàng.</v>
      </c>
    </row>
    <row r="515">
      <c r="A515" s="1" t="s">
        <v>938</v>
      </c>
      <c r="B515" s="1" t="s">
        <v>939</v>
      </c>
      <c r="C515" s="2" t="str">
        <f>IFERROR(__xludf.DUMMYFUNCTION("GoogleTranslate(B515, ""en"", ""vi"")"),"Âm nhạc sáng tác trong [[K01E12Y23]3 k4ey5] sử dụng [[T01I12M23E34_45S56I67G78N89A90T01U12R23E34]4 t5im6e 7si8gn9at0ur1e2] và mang lại cảm giác mạnh mẽ về [E1M2O3T4I5O6N7]. Điều thú vị là bài hát này không có bất kỳ [I1N2S3T4R5U6M7E8N9T0S1] nào.")</f>
        <v>Âm nhạc sáng tác trong [[K01E12Y23]3 k4ey5] sử dụng [[T01I12M23E34_45S56I67G78N89A90T01U12R23E34]4 t5im6e 7si8gn9at0ur1e2] và mang lại cảm giác mạnh mẽ về [E1M2O3T4I5O6N7]. Điều thú vị là bài hát này không có bất kỳ [I1N2S3T4R5U6M7E8N9T0S1] nào.</v>
      </c>
    </row>
    <row r="516">
      <c r="A516" s="1" t="s">
        <v>940</v>
      </c>
      <c r="B516" s="1" t="s">
        <v>941</v>
      </c>
      <c r="C516" s="2" t="str">
        <f>IFERROR(__xludf.DUMMYFUNCTION("GoogleTranslate(B516, ""en"", ""vi"")"),"Trong bài hát này, [I1N2S3T4R5U6M7E8N9T0] chiếm vị trí trung tâm trong phần giai điệu, trong khi phần sáng tác không liên quan đến việc sử dụng bất kỳ [I1N2S3T4R5U6M7E8N9T0S1] nào khác.")</f>
        <v>Trong bài hát này, [I1N2S3T4R5U6M7E8N9T0] chiếm vị trí trung tâm trong phần giai điệu, trong khi phần sáng tác không liên quan đến việc sử dụng bất kỳ [I1N2S3T4R5U6M7E8N9T0S1] nào khác.</v>
      </c>
    </row>
    <row r="517">
      <c r="A517" s="1" t="s">
        <v>942</v>
      </c>
      <c r="B517" s="1" t="s">
        <v>943</v>
      </c>
      <c r="C517" s="2" t="str">
        <f>IFERROR(__xludf.DUMMYFUNCTION("GoogleTranslate(B517, ""en"", ""vi"")"),"Bài hát được đề cập khác với đặc điểm điển hình của thể loại [G1E2N3R4E5], mặc dù có nhịp điệu mạnh mẽ và lôi cuốn. Với tốc độ [T1M213] giây, nó còn nổi bật với việc sử dụng [ti0me1 s2ig3na4tu5re6] không chuẩn, mang lại trải nghiệm nghe độc ​​đáo.")</f>
        <v>Bài hát được đề cập khác với đặc điểm điển hình của thể loại [G1E2N3R4E5], mặc dù có nhịp điệu mạnh mẽ và lôi cuốn. Với tốc độ [T1M213] giây, nó còn nổi bật với việc sử dụng [ti0me1 s2ig3na4tu5re6] không chuẩn, mang lại trải nghiệm nghe độc ​​đáo.</v>
      </c>
    </row>
    <row r="518">
      <c r="A518" s="1" t="s">
        <v>771</v>
      </c>
      <c r="B518" s="1" t="s">
        <v>944</v>
      </c>
      <c r="C518" s="2" t="str">
        <f>IFERROR(__xludf.DUMMYFUNCTION("GoogleTranslate(B518, ""en"", ""vi"")"),"Sáng tác [[K01E12Y23]3 k4ey5] trở nên sống động thông qua việc sử dụng [I1N2S3T4R5U6M7E8N9T0S1], điều này ảnh hưởng lớn đến phong cách [G1E2N3R4E5] của âm nhạc. Phạm vi cao độ của [R1A2N3G4E5] [oc0ta1ve2s3] mang đến cho âm nhạc một nét đặc biệt và nhấn mạ"&amp;"nh chiều sâu cảm xúc của nó. Với thời lượng [T1M213]-giây, nhịp điệu chậm rãi và nhịp điệu ru ngủ của bài hát tạo nên bầu không khí thư giãn. Âm nhạc được phát ở [[T01I12M23E34_45S56I67G78N89A90T01U12R23E34]4 t5im6e 7si8gn9at0ur1e2], càng làm tăng thêm âm"&amp;" thanh độc đáo của nó.")</f>
        <v>Sáng tác [[K01E12Y23]3 k4ey5] trở nên sống động thông qua việc sử dụng [I1N2S3T4R5U6M7E8N9T0S1], điều này ảnh hưởng lớn đến phong cách [G1E2N3R4E5] của âm nhạc. Phạm vi cao độ của [R1A2N3G4E5] [oc0ta1ve2s3] mang đến cho âm nhạc một nét đặc biệt và nhấn mạnh chiều sâu cảm xúc của nó. Với thời lượng [T1M213]-giây, nhịp điệu chậm rãi và nhịp điệu ru ngủ của bài hát tạo nên bầu không khí thư giãn. Âm nhạc được phát ở [[T01I12M23E34_45S56I67G78N89A90T01U12R23E34]4 t5im6e 7si8gn9at0ur1e2], càng làm tăng thêm âm thanh độc đáo của nó.</v>
      </c>
    </row>
    <row r="519">
      <c r="A519" s="1" t="s">
        <v>945</v>
      </c>
      <c r="B519" s="1" t="s">
        <v>946</v>
      </c>
      <c r="C519" s="2" t="str">
        <f>IFERROR(__xludf.DUMMYFUNCTION("GoogleTranslate(B519, ""en"", ""vi"")"),"Bản nhạc thể hiện phạm vi cao độ trong [R1A2N3G4E5] [oc0ta1ve2s3] và [[K01E12Y23]3 k4ey5] trong bản nhạc này mang đến âm thanh mạnh mẽ và đáng nhớ. Bài hát này phát trong [T1M213] giây, cố tình loại trừ [I1N2S3T4R5U6M7E8N9T0S1], đồng thời truyền tải [E1M2"&amp;"O3T4I5O6N7].")</f>
        <v>Bản nhạc thể hiện phạm vi cao độ trong [R1A2N3G4E5] [oc0ta1ve2s3] và [[K01E12Y23]3 k4ey5] trong bản nhạc này mang đến âm thanh mạnh mẽ và đáng nhớ. Bài hát này phát trong [T1M213] giây, cố tình loại trừ [I1N2S3T4R5U6M7E8N9T0S1], đồng thời truyền tải [E1M2O3T4I5O6N7].</v>
      </c>
    </row>
    <row r="520">
      <c r="A520" s="1" t="s">
        <v>947</v>
      </c>
      <c r="B520" s="1" t="s">
        <v>948</v>
      </c>
      <c r="C520" s="2" t="str">
        <f>IFERROR(__xludf.DUMMYFUNCTION("GoogleTranslate(B520, ""en"", ""vi"")"),"Tác phẩm âm nhạc là một sáng tác mạnh mẽ và đáng nhớ thể hiện phạm vi cao độ trong [R1A2N3G4E5] [oc0ta1ve2s3]. Việc sử dụng [[K01E12Y23]3 k4ey5] tạo ra âm thanh riêng biệt gây được tiếng vang cho người nghe. Nhịp điệu hài hòa và bổ sung cho giai điệu, tạo"&amp;" nên một bản nhạc cảm động. Âm thanh của bản nhạc này trở nên sống động hơn nhờ sử dụng [I1N2S3T4R5U6M7E8N9T0S1]. [ti0me1 s2ig3na4tu5re6] được sử dụng trong bài hát này không thường thấy trong nhạc con[te0mp1o2]rary, điều này càng làm tăng thêm tính độc đ"&amp;"áo của nó. Với thời lượng [T1M213] giây và khoảng [[N01U12M23_34B45A56R67S78]8 b9ar0s1], bản nhạc này chuyển động nhanh chóng, phóng ra [E1M2O3T4I5O6N7] thu hút sự chú ý của người nghe.")</f>
        <v>Tác phẩm âm nhạc là một sáng tác mạnh mẽ và đáng nhớ thể hiện phạm vi cao độ trong [R1A2N3G4E5] [oc0ta1ve2s3]. Việc sử dụng [[K01E12Y23]3 k4ey5] tạo ra âm thanh riêng biệt gây được tiếng vang cho người nghe. Nhịp điệu hài hòa và bổ sung cho giai điệu, tạo nên một bản nhạc cảm động. Âm thanh của bản nhạc này trở nên sống động hơn nhờ sử dụng [I1N2S3T4R5U6M7E8N9T0S1]. [ti0me1 s2ig3na4tu5re6] được sử dụng trong bài hát này không thường thấy trong nhạc con[te0mp1o2]rary, điều này càng làm tăng thêm tính độc đáo của nó. Với thời lượng [T1M213] giây và khoảng [[N01U12M23_34B45A56R67S78]8 b9ar0s1], bản nhạc này chuyển động nhanh chóng, phóng ra [E1M2O3T4I5O6N7] thu hút sự chú ý của người nghe.</v>
      </c>
    </row>
    <row r="521">
      <c r="A521" s="1" t="s">
        <v>535</v>
      </c>
      <c r="B521" s="1" t="s">
        <v>949</v>
      </c>
      <c r="C521" s="2" t="str">
        <f>IFERROR(__xludf.DUMMYFUNCTION("GoogleTranslate(B521, ""en"", ""vi"")"),"Việc sử dụng phạm vi cao độ cụ thể của [R1A2N3G4E5] [oc0ta1ve2s3] tạo ra âm thanh gắn kết và thống nhất xuyên suốt bản nhạc, trong khi [[K01E12Y23]3 k4ey5] thêm hương vị độc đáo cho bài hát [T1M213]-giây này. Nhịp điệu trong sáng tác này rất êm dịu và đượ"&amp;"c đi kèm với [I1N2S3T4R5U6M7E8N9T0S1] để nâng cao hiệu suất âm nhạc. Ngoài ra, [ti0me1 s2ig3na4tu5re6] [T1I2M3E4_5S6I7G8N9A0T1U2R3E4] độc đáo được sử dụng trong phần này sẽ bổ sung thêm yếu tố hấp dẫn. Âm nhạc được chơi với nhịp độ nhàn nhã, khác xa với n"&amp;"hững nét đặc trưng của phong cách [G1E2N3R4E5], thể hiện bản sắc riêng biệt.")</f>
        <v>Việc sử dụng phạm vi cao độ cụ thể của [R1A2N3G4E5] [oc0ta1ve2s3] tạo ra âm thanh gắn kết và thống nhất xuyên suốt bản nhạc, trong khi [[K01E12Y23]3 k4ey5] thêm hương vị độc đáo cho bài hát [T1M213]-giây này. Nhịp điệu trong sáng tác này rất êm dịu và được đi kèm với [I1N2S3T4R5U6M7E8N9T0S1] để nâng cao hiệu suất âm nhạc. Ngoài ra, [ti0me1 s2ig3na4tu5re6] [T1I2M3E4_5S6I7G8N9A0T1U2R3E4] độc đáo được sử dụng trong phần này sẽ bổ sung thêm yếu tố hấp dẫn. Âm nhạc được chơi với nhịp độ nhàn nhã, khác xa với những nét đặc trưng của phong cách [G1E2N3R4E5], thể hiện bản sắc riêng biệt.</v>
      </c>
    </row>
    <row r="522">
      <c r="A522" s="1" t="s">
        <v>950</v>
      </c>
      <c r="B522" s="1" t="s">
        <v>951</v>
      </c>
      <c r="C522" s="2" t="str">
        <f>IFERROR(__xludf.DUMMYFUNCTION("GoogleTranslate(B522, ""en"", ""vi"")"),"Bản nhạc có nhịp [T1I2M3E4_5S6I7G8N9A0T1U2R3E4] và dài [T1M213] giây. Phím là thành phần thiết yếu tạo thêm hương vị độc đáo cho dòng nhạc này.")</f>
        <v>Bản nhạc có nhịp [T1I2M3E4_5S6I7G8N9A0T1U2R3E4] và dài [T1M213] giây. Phím là thành phần thiết yếu tạo thêm hương vị độc đáo cho dòng nhạc này.</v>
      </c>
    </row>
    <row r="523">
      <c r="A523" s="1" t="s">
        <v>952</v>
      </c>
      <c r="B523" s="1" t="s">
        <v>953</v>
      </c>
      <c r="C523" s="2" t="str">
        <f>IFERROR(__xludf.DUMMYFUNCTION("GoogleTranslate(B523, ""en"", ""vi"")"),"Âm nhạc được đề cập có [te0mp1o2] nhanh, âm thanh mạnh mẽ và đáng nhớ nhờ sử dụng [[K01E12Y23]3 k4ey5]. Điều thú vị là phần giai điệu đã cố tình bỏ qua việc sử dụng [I1N2S3T4R5U6M7E8N9T0] và quyết định này góp phần tạo nên nét độc đáo của bài hát. Ngoài r"&amp;"a, bài hát đã chọn không kết hợp các nhạc cụ khác, nhấn mạnh hơn nữa tầm quan trọng của [ke0y1] đã chọn và tạo ra trải nghiệm âm nhạc đặc biệt.")</f>
        <v>Âm nhạc được đề cập có [te0mp1o2] nhanh, âm thanh mạnh mẽ và đáng nhớ nhờ sử dụng [[K01E12Y23]3 k4ey5]. Điều thú vị là phần giai điệu đã cố tình bỏ qua việc sử dụng [I1N2S3T4R5U6M7E8N9T0] và quyết định này góp phần tạo nên nét độc đáo của bài hát. Ngoài ra, bài hát đã chọn không kết hợp các nhạc cụ khác, nhấn mạnh hơn nữa tầm quan trọng của [ke0y1] đã chọn và tạo ra trải nghiệm âm nhạc đặc biệt.</v>
      </c>
    </row>
    <row r="524">
      <c r="A524" s="1" t="s">
        <v>483</v>
      </c>
      <c r="B524" s="1" t="s">
        <v>954</v>
      </c>
      <c r="C524" s="2" t="str">
        <f>IFERROR(__xludf.DUMMYFUNCTION("GoogleTranslate(B524, ""en"", ""vi"")"),"Phạm vi cao độ của bản nhạc này là [R1A2N3G4E5] [oc0ta1ve2s3] mang lại trải nghiệm nghe độc ​​đáo và đáng nhớ, trong khi [[K01E12Y23]3 k4ey5] mang đến âm thanh mạnh mẽ và đáng nhớ. Bài hát dài [T1M213] giây với nhịp điệu mạnh mẽ và không có sự hiện diện c"&amp;"ủa [I1N2S3T4R5U6M7E8N9T0S1]. Nó dựa trên [[T01I12M23E34_45S56I67G78N89A90T01U12R23E34]4 t5im6e 7si8gn9at0ur1e2] và chơi với tốc độ nhẹ nhàng, thể hiện phong cách [G1E2N3R4E5] cổ điển.")</f>
        <v>Phạm vi cao độ của bản nhạc này là [R1A2N3G4E5] [oc0ta1ve2s3] mang lại trải nghiệm nghe độc ​​đáo và đáng nhớ, trong khi [[K01E12Y23]3 k4ey5] mang đến âm thanh mạnh mẽ và đáng nhớ. Bài hát dài [T1M213] giây với nhịp điệu mạnh mẽ và không có sự hiện diện của [I1N2S3T4R5U6M7E8N9T0S1]. Nó dựa trên [[T01I12M23E34_45S56I67G78N89A90T01U12R23E34]4 t5im6e 7si8gn9at0ur1e2] và chơi với tốc độ nhẹ nhàng, thể hiện phong cách [G1E2N3R4E5] cổ điển.</v>
      </c>
    </row>
    <row r="525">
      <c r="A525" s="1" t="s">
        <v>938</v>
      </c>
      <c r="B525" s="1" t="s">
        <v>955</v>
      </c>
      <c r="C525" s="2" t="str">
        <f>IFERROR(__xludf.DUMMYFUNCTION("GoogleTranslate(B525, ""en"", ""vi"")"),"Âm nhạc có kích thước [T1I2M3E4_5S6I7G8N9A0T1U2R3E4] và [[K01E12Y23]3 k4ey5] mang đến âm thanh mạnh mẽ và đáng nhớ thể hiện [E1M2O3T4I5O6N7]. Bài hát này đã cố tình loại trừ [I1N2S3T4R5U6M7E8N9T0S1], mang lại trải nghiệm âm nhạc độc đáo và khác biệt.")</f>
        <v>Âm nhạc có kích thước [T1I2M3E4_5S6I7G8N9A0T1U2R3E4] và [[K01E12Y23]3 k4ey5] mang đến âm thanh mạnh mẽ và đáng nhớ thể hiện [E1M2O3T4I5O6N7]. Bài hát này đã cố tình loại trừ [I1N2S3T4R5U6M7E8N9T0S1], mang lại trải nghiệm âm nhạc độc đáo và khác biệt.</v>
      </c>
    </row>
    <row r="526">
      <c r="A526" s="1" t="s">
        <v>956</v>
      </c>
      <c r="B526" s="1" t="s">
        <v>957</v>
      </c>
      <c r="C526" s="2" t="str">
        <f>IFERROR(__xludf.DUMMYFUNCTION("GoogleTranslate(B526, ""en"", ""vi"")"),"Tác phẩm âm nhạc có một số đặc điểm riêng biệt. Nó thể hiện phạm vi cao độ trong [R1A2N3G4E5] [oc0ta1ve2s3] và [[K01E12Y23]3 k4ey5] mang lại cho nó chất lượng cảm xúc đặc biệt. Mặc dù thời gian phát là [T1M213] giây nhưng nhịp điệu trong bài hát này rất s"&amp;"ống động. Điều đáng ngạc nhiên là bạn sẽ không nghe thấy bất kỳ [I1N2S3T4R5U6M7E8N9T0S1] nào trong bài hát này và [ti0me1 s2ig3na4tu5re6] [T1I2M3E4_5S6I7G8N9A0T1U2R3E4] của nó là không bình thường. Nhạc được phát ở mức [te0mp1o2] thấp, góp phần tạo ra cảm"&amp;" giác [E1M2O3T4I5O6N7] mà nó gợi lên. Nhìn chung, sự kết hợp độc đáo giữa cao độ, [ke0y1], nhịp điệu, nhạc cụ, [ti0me1 s2ig3na4tu5re6] và [te0mp1o2] của bài hát này tạo nên một trải nghiệm âm nhạc thực sự đáng nhớ.")</f>
        <v>Tác phẩm âm nhạc có một số đặc điểm riêng biệt. Nó thể hiện phạm vi cao độ trong [R1A2N3G4E5] [oc0ta1ve2s3] và [[K01E12Y23]3 k4ey5] mang lại cho nó chất lượng cảm xúc đặc biệt. Mặc dù thời gian phát là [T1M213] giây nhưng nhịp điệu trong bài hát này rất sống động. Điều đáng ngạc nhiên là bạn sẽ không nghe thấy bất kỳ [I1N2S3T4R5U6M7E8N9T0S1] nào trong bài hát này và [ti0me1 s2ig3na4tu5re6] [T1I2M3E4_5S6I7G8N9A0T1U2R3E4] của nó là không bình thường. Nhạc được phát ở mức [te0mp1o2] thấp, góp phần tạo ra cảm giác [E1M2O3T4I5O6N7] mà nó gợi lên. Nhìn chung, sự kết hợp độc đáo giữa cao độ, [ke0y1], nhịp điệu, nhạc cụ, [ti0me1 s2ig3na4tu5re6] và [te0mp1o2] của bài hát này tạo nên một trải nghiệm âm nhạc thực sự đáng nhớ.</v>
      </c>
    </row>
    <row r="527">
      <c r="A527" s="1" t="s">
        <v>958</v>
      </c>
      <c r="B527" s="1" t="s">
        <v>959</v>
      </c>
      <c r="C527" s="2" t="str">
        <f>IFERROR(__xludf.DUMMYFUNCTION("GoogleTranslate(B527, ""en"", ""vi"")"),"Loại nhạc này mang đến trải nghiệm nghe đa dạng và sống động với dải cao độ trải dài [R1A2N3G4E5] [oc0ta1ve2s3]. Thời lượng của bài hát là [T1M213] giây và nhịp rất nặng. Bạn sẽ không nghe thấy bất kỳ [I1N2S3T4R5U6M7E8N9T0S1] nào trong bài hát này và bạn "&amp;"có thể đếm [[N01U12M23_34B45A56R67S78]8 b9ar0s1] trong đó.")</f>
        <v>Loại nhạc này mang đến trải nghiệm nghe đa dạng và sống động với dải cao độ trải dài [R1A2N3G4E5] [oc0ta1ve2s3]. Thời lượng của bài hát là [T1M213] giây và nhịp rất nặng. Bạn sẽ không nghe thấy bất kỳ [I1N2S3T4R5U6M7E8N9T0S1] nào trong bài hát này và bạn có thể đếm [[N01U12M23_34B45A56R67S78]8 b9ar0s1] trong đó.</v>
      </c>
    </row>
    <row r="528">
      <c r="A528" s="1" t="s">
        <v>749</v>
      </c>
      <c r="B528" s="1" t="s">
        <v>960</v>
      </c>
      <c r="C528" s="2" t="str">
        <f>IFERROR(__xludf.DUMMYFUNCTION("GoogleTranslate(B528, ""en"", ""vi"")"),"Âm nhạc, với phạm vi cao độ giới hạn là [R1A2N3G4E5] [oc0ta1ve2s3], tự nhấn mạnh nhiều hơn vào các sắc thái của giai điệu và nhịp điệu. Bài hát được trình diễn với nhịp độ nhàn nhã, giúp người biểu diễn có nhiều cơ hội khám phá sự tinh tế của giai điệu và"&amp;" khả năng biểu cảm. Với độ dài khoảng [[N01U12M23_34B45A56R67S78]8 b9ar0s1], bài hát cung cấp đủ không gian để người biểu diễn phát triển khả năng diễn giải của mình và mang đến trải nghiệm âm nhạc thỏa mãn cho người nghe.")</f>
        <v>Âm nhạc, với phạm vi cao độ giới hạn là [R1A2N3G4E5] [oc0ta1ve2s3], tự nhấn mạnh nhiều hơn vào các sắc thái của giai điệu và nhịp điệu. Bài hát được trình diễn với nhịp độ nhàn nhã, giúp người biểu diễn có nhiều cơ hội khám phá sự tinh tế của giai điệu và khả năng biểu cảm. Với độ dài khoảng [[N01U12M23_34B45A56R67S78]8 b9ar0s1], bài hát cung cấp đủ không gian để người biểu diễn phát triển khả năng diễn giải của mình và mang đến trải nghiệm âm nhạc thỏa mãn cho người nghe.</v>
      </c>
    </row>
    <row r="529">
      <c r="A529" s="1" t="s">
        <v>961</v>
      </c>
      <c r="B529" s="1" t="s">
        <v>962</v>
      </c>
      <c r="C529" s="2" t="str">
        <f>IFERROR(__xludf.DUMMYFUNCTION("GoogleTranslate(B529, ""en"", ""vi"")"),"Âm nhạc thuộc thể loại [G1E2N3R4E5] có đặc điểm là dải cao độ riêng biệt kéo dài [R1A2N3G4E5] [oc0ta1ve2s3], bổ sung thêm nét độc đáo cho âm thanh, làm nổi bật chiều sâu cảm xúc của nó. Âm nhạc cũng thấm đẫm hương vị của [[K01E12Y23]3 k4ey5], nâng cao hơn"&amp;" nữa chất lượng đặc biệt của nó. Nhịp điệu cân bằng và [[T01I12M23E34_45S56I67G78N89A90T01U12R23E34]4 t5im6e 7si8gn9at0ur1e2] của bài hát tạo nên âm thanh mượt mà và hài hòa, đồng thời [te0mp1o2] chậm của âm nhạc càng làm tăng thêm hiệu ứng êm dịu. Bài há"&amp;"t này thể hiện bản chất của thể loại [G1E2N3R4E5], nắm bắt được tinh thần thực sự của nó và mang lại trải nghiệm nghe thú vị.")</f>
        <v>Âm nhạc thuộc thể loại [G1E2N3R4E5] có đặc điểm là dải cao độ riêng biệt kéo dài [R1A2N3G4E5] [oc0ta1ve2s3], bổ sung thêm nét độc đáo cho âm thanh, làm nổi bật chiều sâu cảm xúc của nó. Âm nhạc cũng thấm đẫm hương vị của [[K01E12Y23]3 k4ey5], nâng cao hơn nữa chất lượng đặc biệt của nó. Nhịp điệu cân bằng và [[T01I12M23E34_45S56I67G78N89A90T01U12R23E34]4 t5im6e 7si8gn9at0ur1e2] của bài hát tạo nên âm thanh mượt mà và hài hòa, đồng thời [te0mp1o2] chậm của âm nhạc càng làm tăng thêm hiệu ứng êm dịu. Bài hát này thể hiện bản chất của thể loại [G1E2N3R4E5], nắm bắt được tinh thần thực sự của nó và mang lại trải nghiệm nghe thú vị.</v>
      </c>
    </row>
    <row r="530">
      <c r="A530" s="1" t="s">
        <v>391</v>
      </c>
      <c r="B530" s="1" t="s">
        <v>963</v>
      </c>
      <c r="C530" s="2" t="str">
        <f>IFERROR(__xludf.DUMMYFUNCTION("GoogleTranslate(B530, ""en"", ""vi"")"),"Bài hát này có [[N01U12M23_34B45A56R67S78]8 b9ar0s1] và có nhịp điệu sôi động. [ti0me1 s2ig3na4tu5re6] của bản nhạc là [T1I2M3E4_5S6I7G8N9A0T1U2R3E4].")</f>
        <v>Bài hát này có [[N01U12M23_34B45A56R67S78]8 b9ar0s1] và có nhịp điệu sôi động. [ti0me1 s2ig3na4tu5re6] của bản nhạc là [T1I2M3E4_5S6I7G8N9A0T1U2R3E4].</v>
      </c>
    </row>
    <row r="531">
      <c r="A531" s="1" t="s">
        <v>964</v>
      </c>
      <c r="B531" s="1" t="s">
        <v>965</v>
      </c>
      <c r="C531" s="2" t="str">
        <f>IFERROR(__xludf.DUMMYFUNCTION("GoogleTranslate(B531, ""en"", ""vi"")"),"Bài hát được tạo thành từ [[N01U12M23_34B45A56R67S78]8 b9ar0s1] và có nhịp điệu rất mạnh mẽ và lôi cuốn, khiến nó khác biệt với ranh giới điển hình của thể loại [G1E2N3R4E5]. Bất chấp những yếu tố độc đáo, bài hát vẫn nổi bật như một tác phẩm độc đáo và đ"&amp;"áng nhớ, mang đến một góc nhìn mới mẻ về thể loại này.")</f>
        <v>Bài hát được tạo thành từ [[N01U12M23_34B45A56R67S78]8 b9ar0s1] và có nhịp điệu rất mạnh mẽ và lôi cuốn, khiến nó khác biệt với ranh giới điển hình của thể loại [G1E2N3R4E5]. Bất chấp những yếu tố độc đáo, bài hát vẫn nổi bật như một tác phẩm độc đáo và đáng nhớ, mang đến một góc nhìn mới mẻ về thể loại này.</v>
      </c>
    </row>
    <row r="532">
      <c r="A532" s="1" t="s">
        <v>966</v>
      </c>
      <c r="B532" s="1" t="s">
        <v>967</v>
      </c>
      <c r="C532" s="2" t="str">
        <f>IFERROR(__xludf.DUMMYFUNCTION("GoogleTranslate(B532, ""en"", ""vi"")"),"[ke0y1] được sử dụng trong bản nhạc này có nhiệm vụ mang lại cho nó chất lượng cảm xúc đặc biệt gây được tiếng vang với người nghe. Nhờ đó, âm nhạc có thể tạo ra bầu không khí cảm xúc riêng biệt thu hút khán giả. Ngoài ra, bài hát có thời lượng [T1M213] g"&amp;"iây, giúp người nghe hoàn toàn đắm mình vào những cảm xúc được truyền tải.")</f>
        <v>[ke0y1] được sử dụng trong bản nhạc này có nhiệm vụ mang lại cho nó chất lượng cảm xúc đặc biệt gây được tiếng vang với người nghe. Nhờ đó, âm nhạc có thể tạo ra bầu không khí cảm xúc riêng biệt thu hút khán giả. Ngoài ra, bài hát có thời lượng [T1M213] giây, giúp người nghe hoàn toàn đắm mình vào những cảm xúc được truyền tải.</v>
      </c>
    </row>
    <row r="533">
      <c r="A533" s="1" t="s">
        <v>968</v>
      </c>
      <c r="B533" s="1" t="s">
        <v>969</v>
      </c>
      <c r="C533" s="2" t="str">
        <f>IFERROR(__xludf.DUMMYFUNCTION("GoogleTranslate(B533, ""en"", ""vi"")"),"Đoạn giai điệu trong bài hát có nhịp độ nhanh và bao gồm [[N01U12M23_34B45A56R67S78]8 b9ar0s1]. Mặc dù [I1N2S3T4R5U6M7E8N9T0] có trong bản nhạc nhưng đó không phải là âm thanh chính được nghe thấy. Bài hát có độ dài [T1M213] giây.")</f>
        <v>Đoạn giai điệu trong bài hát có nhịp độ nhanh và bao gồm [[N01U12M23_34B45A56R67S78]8 b9ar0s1]. Mặc dù [I1N2S3T4R5U6M7E8N9T0] có trong bản nhạc nhưng đó không phải là âm thanh chính được nghe thấy. Bài hát có độ dài [T1M213] giây.</v>
      </c>
    </row>
    <row r="534">
      <c r="A534" s="1" t="s">
        <v>970</v>
      </c>
      <c r="B534" s="1" t="s">
        <v>971</v>
      </c>
      <c r="C534" s="2" t="str">
        <f>IFERROR(__xludf.DUMMYFUNCTION("GoogleTranslate(B534, ""en"", ""vi"")"),"Bản nhạc thể hiện phạm vi cao độ trong [R1A2N3G4E5] [oc0ta1ve2s3] và có [ti0me1 s2ig3na4tu5re6 o7f 8[T91I02M13E24_35S46I57G68N79A80T91U02R13E24]3 độc đáo. Nhịp điệu trong bài hát này rất dễ nghe và [I1N2S3T4R5U6M7E8N9T0S1] bổ sung vào phần nhạc. Với nhịp "&amp;"[te0mp1o2] nhanh, bài hát tạo nên bầu không khí tràn đầy năng lượng và quyến rũ. Nhìn chung, tác phẩm âm nhạc này mang đến sự pha trộn độc đáo giữa các yếu tố âm nhạc thể hiện kỹ năng của nhà soạn nhạc và tài năng của người biểu diễn.")</f>
        <v>Bản nhạc thể hiện phạm vi cao độ trong [R1A2N3G4E5] [oc0ta1ve2s3] và có [ti0me1 s2ig3na4tu5re6 o7f 8[T91I02M13E24_35S46I57G68N79A80T91U02R13E24]3 độc đáo. Nhịp điệu trong bài hát này rất dễ nghe và [I1N2S3T4R5U6M7E8N9T0S1] bổ sung vào phần nhạc. Với nhịp [te0mp1o2] nhanh, bài hát tạo nên bầu không khí tràn đầy năng lượng và quyến rũ. Nhìn chung, tác phẩm âm nhạc này mang đến sự pha trộn độc đáo giữa các yếu tố âm nhạc thể hiện kỹ năng của nhà soạn nhạc và tài năng của người biểu diễn.</v>
      </c>
    </row>
    <row r="535">
      <c r="A535" s="1" t="s">
        <v>972</v>
      </c>
      <c r="B535" s="1" t="s">
        <v>973</v>
      </c>
      <c r="C535" s="2" t="str">
        <f>IFERROR(__xludf.DUMMYFUNCTION("GoogleTranslate(B535, ""en"", ""vi"")"),"Loại nhạc này mang đến trải nghiệm nghe đa dạng và sống động với dải cao độ trải dài [R1A2N3G4E5] [oc0ta1ve2s3]. Việc sử dụng [[K01E12Y23]3 k4ey5] tạo ra bảng màu âm thanh phong phú và sống động, trong khi nhịp điệu yên tĩnh tạo nên tâm trạng yên bình. [t"&amp;"i0me1 s2ig3na4tu5re6] của bản nhạc là [T1I2M3E4_5S6I7G8N9A0T1U2R3E4] và được trình diễn ở tốc độ nhanh, làm tăng thêm cảm giác tràn đầy năng lượng. Nhìn chung, âm nhạc được xác định bởi [E1M2O3T4I5O6N7] và mang đến sự kết hợp độc đáo giữa các yếu tố sống "&amp;"động tạo nên trải nghiệm âm nhạc đáng nhớ và hấp dẫn.")</f>
        <v>Loại nhạc này mang đến trải nghiệm nghe đa dạng và sống động với dải cao độ trải dài [R1A2N3G4E5] [oc0ta1ve2s3]. Việc sử dụng [[K01E12Y23]3 k4ey5] tạo ra bảng màu âm thanh phong phú và sống động, trong khi nhịp điệu yên tĩnh tạo nên tâm trạng yên bình. [ti0me1 s2ig3na4tu5re6] của bản nhạc là [T1I2M3E4_5S6I7G8N9A0T1U2R3E4] và được trình diễn ở tốc độ nhanh, làm tăng thêm cảm giác tràn đầy năng lượng. Nhìn chung, âm nhạc được xác định bởi [E1M2O3T4I5O6N7] và mang đến sự kết hợp độc đáo giữa các yếu tố sống động tạo nên trải nghiệm âm nhạc đáng nhớ và hấp dẫn.</v>
      </c>
    </row>
    <row r="536">
      <c r="A536" s="1" t="s">
        <v>974</v>
      </c>
      <c r="B536" s="1" t="s">
        <v>975</v>
      </c>
      <c r="C536" s="2" t="str">
        <f>IFERROR(__xludf.DUMMYFUNCTION("GoogleTranslate(B536, ""en"", ""vi"")"),"[ke0y1] của bản nhạc này mang lại cho nó một chất cảm xúc đặc biệt, trong khi nhịp điệu nhẹ nhàng và êm dịu. Bài hát có [ti0me1 s2ig3na4tu5re6 o7f 8[T91I02M13E24_35S46I57G68N79A80T91U02R13E24]3] và được phát ở tốc độ vừa phải. Cấu trúc của bài hát tuân th"&amp;"eo [[N01U12M23_34B45A56R67S78]8 b9ar0s1]. Nhìn chung, sự kết hợp giữa [ke0y1], beat, [ti0me1 s2ig3na4tu5re6] và cấu trúc tạo ra trải nghiệm nghe thú vị và độc đáo.")</f>
        <v>[ke0y1] của bản nhạc này mang lại cho nó một chất cảm xúc đặc biệt, trong khi nhịp điệu nhẹ nhàng và êm dịu. Bài hát có [ti0me1 s2ig3na4tu5re6 o7f 8[T91I02M13E24_35S46I57G68N79A80T91U02R13E24]3] và được phát ở tốc độ vừa phải. Cấu trúc của bài hát tuân theo [[N01U12M23_34B45A56R67S78]8 b9ar0s1]. Nhìn chung, sự kết hợp giữa [ke0y1], beat, [ti0me1 s2ig3na4tu5re6] và cấu trúc tạo ra trải nghiệm nghe thú vị và độc đáo.</v>
      </c>
    </row>
    <row r="537">
      <c r="A537" s="1" t="s">
        <v>703</v>
      </c>
      <c r="B537" s="1" t="s">
        <v>976</v>
      </c>
      <c r="C537" s="2" t="str">
        <f>IFERROR(__xludf.DUMMYFUNCTION("GoogleTranslate(B537, ""en"", ""vi"")"),"Việc sử dụng [[K01E12Y23]3 k4ey5] trong bản nhạc này tạo ra một bầu không khí khác biệt được bổ sung bởi [[T01I12M23E34_45S56I67G78N89A90T01U12R23E34]4 t5im6e 7si8gn9at0ur1e2] độc đáo của bài hát. Cùng với nhau, hai yếu tố âm nhạc này phối hợp hài hòa để "&amp;"tạo ra trải nghiệm nghe độc ​​đáo và đáng nhớ. Âm sắc riêng biệt của [[K01E12Y23]3 k4ey5] tạo thêm tâm trạng và cảm xúc cụ thể cho âm nhạc, trong khi [ti0me1 s2ig3na4tu5re6 o7f 8[T91I02M13E24_35S46I57G68N79A80T91U02R13E24]3] độc đáo tạo ra cảm giác khó đo"&amp;"án và nhịp điệu phức tạp. Sự kết hợp giữa hai đặc điểm âm nhạc này thể hiện sự sáng tạo nghệ thuật và kỹ thuật điêu luyện của người sáng tác và người biểu diễn, khiến bản nhạc trở nên nổi bật và để lại ấn tượng lâu dài cho người nghe.")</f>
        <v>Việc sử dụng [[K01E12Y23]3 k4ey5] trong bản nhạc này tạo ra một bầu không khí khác biệt được bổ sung bởi [[T01I12M23E34_45S56I67G78N89A90T01U12R23E34]4 t5im6e 7si8gn9at0ur1e2] độc đáo của bài hát. Cùng với nhau, hai yếu tố âm nhạc này phối hợp hài hòa để tạo ra trải nghiệm nghe độc ​​đáo và đáng nhớ. Âm sắc riêng biệt của [[K01E12Y23]3 k4ey5] tạo thêm tâm trạng và cảm xúc cụ thể cho âm nhạc, trong khi [ti0me1 s2ig3na4tu5re6 o7f 8[T91I02M13E24_35S46I57G68N79A80T91U02R13E24]3] độc đáo tạo ra cảm giác khó đoán và nhịp điệu phức tạp. Sự kết hợp giữa hai đặc điểm âm nhạc này thể hiện sự sáng tạo nghệ thuật và kỹ thuật điêu luyện của người sáng tác và người biểu diễn, khiến bản nhạc trở nên nổi bật và để lại ấn tượng lâu dài cho người nghe.</v>
      </c>
    </row>
    <row r="538">
      <c r="A538" s="1" t="s">
        <v>202</v>
      </c>
      <c r="B538" s="1" t="s">
        <v>977</v>
      </c>
      <c r="C538" s="2" t="str">
        <f>IFERROR(__xludf.DUMMYFUNCTION("GoogleTranslate(B538, ""en"", ""vi"")"),"Việc lựa chọn [[K01E12Y23]3 k4ey5] trong bản nhạc này tạo nên trải nghiệm quyến rũ và đáng nhớ, càng được nâng cao nhờ nhịp điệu đặc biệt tràn đầy năng lượng. Sự kết hợp của những yếu tố này tạo nên một bản nhạc mạnh mẽ và hấp dẫn, có thể để lại ấn tượng "&amp;"lâu dài cho người nghe. Dù được yêu thích vì khả năng khiêu vũ hay được đánh giá cao về kỹ thuật xuất sắc, bài hát này đều mang đến trải nghiệm âm nhạc độc đáo và hấp dẫn, chắc chắn sẽ làm hài lòng người hâm mộ âm nhạc ở mọi sở thích.")</f>
        <v>Việc lựa chọn [[K01E12Y23]3 k4ey5] trong bản nhạc này tạo nên trải nghiệm quyến rũ và đáng nhớ, càng được nâng cao nhờ nhịp điệu đặc biệt tràn đầy năng lượng. Sự kết hợp của những yếu tố này tạo nên một bản nhạc mạnh mẽ và hấp dẫn, có thể để lại ấn tượng lâu dài cho người nghe. Dù được yêu thích vì khả năng khiêu vũ hay được đánh giá cao về kỹ thuật xuất sắc, bài hát này đều mang đến trải nghiệm âm nhạc độc đáo và hấp dẫn, chắc chắn sẽ làm hài lòng người hâm mộ âm nhạc ở mọi sở thích.</v>
      </c>
    </row>
    <row r="539">
      <c r="A539" s="1" t="s">
        <v>978</v>
      </c>
      <c r="B539" s="1" t="s">
        <v>979</v>
      </c>
      <c r="C539" s="2" t="str">
        <f>IFERROR(__xludf.DUMMYFUNCTION("GoogleTranslate(B539, ""en"", ""vi"")"),"Âm nhạc trong bài hát này có tiết tấu chậm, tiết tấu vừa phải. Tuy [te0mp1o2] chậm nhưng nhịp vừa phải giúp bài hát có nhịp điệu ổn định và nhất quán. Sự kết hợp giữa nhịp độ chậm và nhịp vừa phải này có thể tạo ra hiệu ứng thư giãn và êm dịu, giúp người "&amp;"nghe thưởng thức âm nhạc mà không cảm thấy vội vã hay vội vã. Nhìn chung, phong cách âm nhạc này có thể là một lựa chọn tuyệt vời cho những ai muốn thư giãn và nghỉ ngơi.")</f>
        <v>Âm nhạc trong bài hát này có tiết tấu chậm, tiết tấu vừa phải. Tuy [te0mp1o2] chậm nhưng nhịp vừa phải giúp bài hát có nhịp điệu ổn định và nhất quán. Sự kết hợp giữa nhịp độ chậm và nhịp vừa phải này có thể tạo ra hiệu ứng thư giãn và êm dịu, giúp người nghe thưởng thức âm nhạc mà không cảm thấy vội vã hay vội vã. Nhìn chung, phong cách âm nhạc này có thể là một lựa chọn tuyệt vời cho những ai muốn thư giãn và nghỉ ngơi.</v>
      </c>
    </row>
    <row r="540">
      <c r="A540" s="1" t="s">
        <v>17</v>
      </c>
      <c r="B540" s="1" t="s">
        <v>980</v>
      </c>
      <c r="C540" s="2" t="str">
        <f>IFERROR(__xludf.DUMMYFUNCTION("GoogleTranslate(B540,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bài hát này thể"&amp;" hiện nhịp điệu cực kỳ sôi động và có đặc điểm [I1N2S3T4R5U6M7E8N9T0S1]. Nó được chơi ở tốc độ vừa phải, tuân theo nhịp [T1I2M3E4_5S6I7G8N9A0T1U2R3E4] và được đặc trưng bởi âm thanh [G1E2N3R4E5].")</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bài hát này thể hiện nhịp điệu cực kỳ sôi động và có đặc điểm [I1N2S3T4R5U6M7E8N9T0S1]. Nó được chơi ở tốc độ vừa phải, tuân theo nhịp [T1I2M3E4_5S6I7G8N9A0T1U2R3E4] và được đặc trưng bởi âm thanh [G1E2N3R4E5].</v>
      </c>
    </row>
    <row r="541">
      <c r="A541" s="1" t="s">
        <v>981</v>
      </c>
      <c r="B541" s="1" t="s">
        <v>982</v>
      </c>
      <c r="C541" s="2" t="str">
        <f>IFERROR(__xludf.DUMMYFUNCTION("GoogleTranslate(B541, ""en"", ""vi"")"),"Phạm vi cao độ nhỏ gọn của [R1A2N3G4E5] [oc0ta1ve2s3] mang lại màn trình diễn âm nhạc tập trung và có tác động mạnh mẽ, trong khi [[K01E12Y23]3 k4ey5] thêm hương vị độc đáo cho loại nhạc này. Bài hát này phát trong [T1M213] giây với giai điệu [te0mp1o2] r"&amp;"ất sôi động. Sự sắp xếp của nó cố tình bỏ qua việc sử dụng [I1N2S3T4R5U6M7E8N9T0S1] và [ti0me1 s2ig3na4tu5re6] của âm nhạc là [T1I2M3E4_5S6I7G8N9A0T1U2R3E4]. Với nhịp điệu cân bằng, âm nhạc được xác định bởi [E1M2O3T4I5O6N7].")</f>
        <v>Phạm vi cao độ nhỏ gọn của [R1A2N3G4E5] [oc0ta1ve2s3] mang lại màn trình diễn âm nhạc tập trung và có tác động mạnh mẽ, trong khi [[K01E12Y23]3 k4ey5] thêm hương vị độc đáo cho loại nhạc này. Bài hát này phát trong [T1M213] giây với giai điệu [te0mp1o2] rất sôi động. Sự sắp xếp của nó cố tình bỏ qua việc sử dụng [I1N2S3T4R5U6M7E8N9T0S1] và [ti0me1 s2ig3na4tu5re6] của âm nhạc là [T1I2M3E4_5S6I7G8N9A0T1U2R3E4]. Với nhịp điệu cân bằng, âm nhạc được xác định bởi [E1M2O3T4I5O6N7].</v>
      </c>
    </row>
    <row r="542">
      <c r="A542" s="1" t="s">
        <v>983</v>
      </c>
      <c r="B542" s="1" t="s">
        <v>984</v>
      </c>
      <c r="C542" s="2" t="str">
        <f>IFERROR(__xludf.DUMMYFUNCTION("GoogleTranslate(B542, ""en"", ""vi"")"),"Âm nhạc trong bài hát này, là một ví dụ hoàn hảo về âm thanh [G1E2N3R4E5], được làm phong phú hơn nhờ sử dụng [I1N2S3T4R5U6M7E8N9T0S1]. Với phạm vi cao độ nhỏ gọn [R1A2N3G4E5] [oc0ta1ve2s3], hiệu suất đạt được sẽ tập trung và có tác động mạnh mẽ. Bản thân"&amp;" bài hát được trình diễn nhanh chóng, kéo dài [T1M213] giây nhưng vẫn thể hiện được toàn bộ tiềm năng của cách sắp xếp âm nhạc.")</f>
        <v>Âm nhạc trong bài hát này, là một ví dụ hoàn hảo về âm thanh [G1E2N3R4E5], được làm phong phú hơn nhờ sử dụng [I1N2S3T4R5U6M7E8N9T0S1]. Với phạm vi cao độ nhỏ gọn [R1A2N3G4E5] [oc0ta1ve2s3], hiệu suất đạt được sẽ tập trung và có tác động mạnh mẽ. Bản thân bài hát được trình diễn nhanh chóng, kéo dài [T1M213] giây nhưng vẫn thể hiện được toàn bộ tiềm năng của cách sắp xếp âm nhạc.</v>
      </c>
    </row>
    <row r="543">
      <c r="A543" s="1" t="s">
        <v>985</v>
      </c>
      <c r="B543" s="1" t="s">
        <v>986</v>
      </c>
      <c r="C543" s="2" t="str">
        <f>IFERROR(__xludf.DUMMYFUNCTION("GoogleTranslate(B543, ""en"", ""vi"")"),"Âm nhạc được xác định bởi một cảm xúc cụ thể, việc bổ sung [ke0y1] sẽ mang lại hương vị độc đáo. [te0mp1o2] của bài hát rất chậm và thư giãn và không có nhạc cụ nào được tìm thấy trong đó.")</f>
        <v>Âm nhạc được xác định bởi một cảm xúc cụ thể, việc bổ sung [ke0y1] sẽ mang lại hương vị độc đáo. [te0mp1o2] của bài hát rất chậm và thư giãn và không có nhạc cụ nào được tìm thấy trong đó.</v>
      </c>
    </row>
    <row r="544">
      <c r="A544" s="1" t="s">
        <v>987</v>
      </c>
      <c r="B544" s="1" t="s">
        <v>988</v>
      </c>
      <c r="C544" s="2" t="str">
        <f>IFERROR(__xludf.DUMMYFUNCTION("GoogleTranslate(B544, ""en"", ""vi"")"),"Bài hát này chịu ảnh hưởng nặng nề của thể loại [G1E2N3R4E5] và được sáng tác trong [[K01E12Y23]3 k4ey5]. Nó được phát ở tốc độ nhanh và có độ dài [T1M213] giây. Sự kết hợp của những yếu tố này tạo ra âm thanh độc đáo thể hiện những đặc điểm riêng biệt củ"&amp;"a thể loại [G1E2N3R4E5] đồng thời làm nổi bật tính nhạc của bản sáng tác trong [[K01E12Y23]3 k4ey5].")</f>
        <v>Bài hát này chịu ảnh hưởng nặng nề của thể loại [G1E2N3R4E5] và được sáng tác trong [[K01E12Y23]3 k4ey5]. Nó được phát ở tốc độ nhanh và có độ dài [T1M213] giây. Sự kết hợp của những yếu tố này tạo ra âm thanh độc đáo thể hiện những đặc điểm riêng biệt của thể loại [G1E2N3R4E5] đồng thời làm nổi bật tính nhạc của bản sáng tác trong [[K01E12Y23]3 k4ey5].</v>
      </c>
    </row>
    <row r="545">
      <c r="A545" s="1" t="s">
        <v>989</v>
      </c>
      <c r="B545" s="1" t="s">
        <v>990</v>
      </c>
      <c r="C545" s="2" t="str">
        <f>IFERROR(__xludf.DUMMYFUNCTION("GoogleTranslate(B545, ""en"", ""vi"")"),"Phạm vi cao độ của bài hát [T1M213]-thứ hai này nằm trong [R1A2N3G4E5] [oc0ta1ve2s3]. Tuy nhiên, điều khiến nó khác biệt so với các bài hát khác là [ti0me1 s2ig3na4tu5re6] khác thường đã được chọn cho nó. [[T01I12M23E34_45S56I67G78N89A90T01U12R23E34]4 t5i"&amp;"m6e 7si8gn9at0ur1e2] mang đến cho bài hát một nhịp điệu độc đáo và cảm giác khác biệt với các phần thông thường hơn. Bất chấp sự lựa chọn độc đáo này, bài hát vẫn gắn kết và thú vị khi nghe, thể hiện sự sáng tạo và kỹ năng sáng tạo âm nhạc của nhà soạn nh"&amp;"ạc.")</f>
        <v>Phạm vi cao độ của bài hát [T1M213]-thứ hai này nằm trong [R1A2N3G4E5] [oc0ta1ve2s3]. Tuy nhiên, điều khiến nó khác biệt so với các bài hát khác là [ti0me1 s2ig3na4tu5re6] khác thường đã được chọn cho nó. [[T01I12M23E34_45S56I67G78N89A90T01U12R23E34]4 t5im6e 7si8gn9at0ur1e2] mang đến cho bài hát một nhịp điệu độc đáo và cảm giác khác biệt với các phần thông thường hơn. Bất chấp sự lựa chọn độc đáo này, bài hát vẫn gắn kết và thú vị khi nghe, thể hiện sự sáng tạo và kỹ năng sáng tạo âm nhạc của nhà soạn nhạc.</v>
      </c>
    </row>
    <row r="546">
      <c r="A546" s="1" t="s">
        <v>523</v>
      </c>
      <c r="B546" s="1" t="s">
        <v>991</v>
      </c>
      <c r="C546" s="2" t="str">
        <f>IFERROR(__xludf.DUMMYFUNCTION("GoogleTranslate(B546, ""en"", ""vi"")"),"Việc sử dụng [[K01E12Y23]3 k4ey5] trong bản nhạc này tạo ra một bầu không khí khác biệt. Ngoài ra, bản nhạc có độ dài [T1M213] giây.")</f>
        <v>Việc sử dụng [[K01E12Y23]3 k4ey5] trong bản nhạc này tạo ra một bầu không khí khác biệt. Ngoài ra, bản nhạc có độ dài [T1M213] giây.</v>
      </c>
    </row>
    <row r="547">
      <c r="A547" s="1" t="s">
        <v>992</v>
      </c>
      <c r="B547" s="1" t="s">
        <v>993</v>
      </c>
      <c r="C547" s="2" t="str">
        <f>IFERROR(__xludf.DUMMYFUNCTION("GoogleTranslate(B547, ""en"", ""vi"")"),"Âm nhạc này có bầu không khí khác biệt do sử dụng [[K01E12Y23]3 k4ey5]. Phạm vi cao độ của nó nằm trong [R1A2N3G4E5] [oc0ta1ve2s3] và được phát trong mét [T1I2M3E4_5S6I7G8N9A0T1U2R3E4].")</f>
        <v>Âm nhạc này có bầu không khí khác biệt do sử dụng [[K01E12Y23]3 k4ey5]. Phạm vi cao độ của nó nằm trong [R1A2N3G4E5] [oc0ta1ve2s3] và được phát trong mét [T1I2M3E4_5S6I7G8N9A0T1U2R3E4].</v>
      </c>
    </row>
    <row r="548">
      <c r="A548" s="1" t="s">
        <v>994</v>
      </c>
      <c r="B548" s="1" t="s">
        <v>995</v>
      </c>
      <c r="C548" s="2" t="str">
        <f>IFERROR(__xludf.DUMMYFUNCTION("GoogleTranslate(B548, ""en"", ""vi"")"),"Âm nhạc đang được phát có đặc điểm là nhịp độ cân bằng, cho phép tạo ra một dòng chảy mượt mà và nhất quán trong suốt bản nhạc. Nó cũng thấm đẫm chất lượng cảm xúc sâu sắc, truyền tải hiệu quả [E1M2O3T4I5O6N7]. Độ dài của bản nhạc kéo dài trong [T1M213] g"&amp;"iây, vừa đủ để âm nhạc được bộc lộ trọn vẹn và khiến người nghe đắm chìm trong âm thanh quyến rũ của nó. Ngoài ra, thước đo của âm nhạc được đánh dấu bằng [T1I2M3E4_5S6I7G8N9A0T1U2R3E4], cung cấp nền tảng ổn định và có cấu trúc để các yếu tố khác nhau của"&amp;" âm nhạc kết hợp với nhau một cách liền mạch. Nhìn chung, âm nhạc này là một sự sáng tạo bậc thầy, kết hợp khéo léo [te0mp1o2], cảm xúc, độ dài và nhịp để tạo ra trải nghiệm nghe thực sự đáng nhớ.")</f>
        <v>Âm nhạc đang được phát có đặc điểm là nhịp độ cân bằng, cho phép tạo ra một dòng chảy mượt mà và nhất quán trong suốt bản nhạc. Nó cũng thấm đẫm chất lượng cảm xúc sâu sắc, truyền tải hiệu quả [E1M2O3T4I5O6N7]. Độ dài của bản nhạc kéo dài trong [T1M213] giây, vừa đủ để âm nhạc được bộc lộ trọn vẹn và khiến người nghe đắm chìm trong âm thanh quyến rũ của nó. Ngoài ra, thước đo của âm nhạc được đánh dấu bằng [T1I2M3E4_5S6I7G8N9A0T1U2R3E4], cung cấp nền tảng ổn định và có cấu trúc để các yếu tố khác nhau của âm nhạc kết hợp với nhau một cách liền mạch. Nhìn chung, âm nhạc này là một sự sáng tạo bậc thầy, kết hợp khéo léo [te0mp1o2], cảm xúc, độ dài và nhịp để tạo ra trải nghiệm nghe thực sự đáng nhớ.</v>
      </c>
    </row>
    <row r="549">
      <c r="A549" s="1" t="s">
        <v>996</v>
      </c>
      <c r="B549" s="1" t="s">
        <v>997</v>
      </c>
      <c r="C549" s="2" t="str">
        <f>IFERROR(__xludf.DUMMYFUNCTION("GoogleTranslate(B549, ""en"", ""vi"")"),"Tốc độ chậm [te0mp1o2] khi phát bản nhạc này, cùng với [ti0me1 s2ig3na4tu5re6 o7f 8[T91I02M13E24_35S46I57G68N79A80T91U02R13E24]3] và thực tế là nó có tính năng [[N01U12M23_34B45A56R67S78]b9 ar0s1], tất cả đều góp phần tạo nên chất lượng cảm xúc đặc biệt c"&amp;"ủa nó, hơn thế nữa được nhấn mạnh bởi [key0y1] nơi nó được chơi. [ke0y1] của bản nhạc mang lại cho nó một nét cảm xúc độc đáo và khác biệt, làm tăng thêm ấn tượng tổng thể của bản nhạc.")</f>
        <v>Tốc độ chậm [te0mp1o2] khi phát bản nhạc này, cùng với [ti0me1 s2ig3na4tu5re6 o7f 8[T91I02M13E24_35S46I57G68N79A80T91U02R13E24]3] và thực tế là nó có tính năng [[N01U12M23_34B45A56R67S78]b9 ar0s1], tất cả đều góp phần tạo nên chất lượng cảm xúc đặc biệt của nó, hơn thế nữa được nhấn mạnh bởi [key0y1] nơi nó được chơi. [ke0y1] của bản nhạc mang lại cho nó một nét cảm xúc độc đáo và khác biệt, làm tăng thêm ấn tượng tổng thể của bản nhạc.</v>
      </c>
    </row>
    <row r="550">
      <c r="A550" s="1" t="s">
        <v>998</v>
      </c>
      <c r="B550" s="1" t="s">
        <v>999</v>
      </c>
      <c r="C550" s="2" t="str">
        <f>IFERROR(__xludf.DUMMYFUNCTION("GoogleTranslate(B550, ""en"", ""vi"")"),"Âm nhạc gợi lên cảm giác [E1M2O3T4I5O6N7] và có phạm vi cao độ giới hạn là [R1A2N3G4E5] [oc0ta1ve2s3], cho phép nhấn mạnh hơn vào các sắc thái của giai điệu và phân nhịp. Cấu trúc của bài hát bao gồm [[N01U12M23_34B45A56R67S78]8 b9ar0s1] và được phát ở mứ"&amp;"c [te0mp1o2] vừa phải.")</f>
        <v>Âm nhạc gợi lên cảm giác [E1M2O3T4I5O6N7] và có phạm vi cao độ giới hạn là [R1A2N3G4E5] [oc0ta1ve2s3], cho phép nhấn mạnh hơn vào các sắc thái của giai điệu và phân nhịp. Cấu trúc của bài hát bao gồm [[N01U12M23_34B45A56R67S78]8 b9ar0s1] và được phát ở mức [te0mp1o2] vừa phải.</v>
      </c>
    </row>
    <row r="551">
      <c r="A551" s="1" t="s">
        <v>435</v>
      </c>
      <c r="B551" s="1" t="s">
        <v>1000</v>
      </c>
      <c r="C551" s="2" t="str">
        <f>IFERROR(__xludf.DUMMYFUNCTION("GoogleTranslate(B551, ""en"", ""vi"")"),"Âm nhạc được đề cập có phạm vi cao độ giới hạn là [R1A2N3G4E5] [oc0ta1ve2s3], có lợi ích là cho phép nhấn mạnh hơn vào các sắc thái của giai điệu và nhịp điệu. Ngoài ra, âm nhạc còn được đặc trưng bởi thước đo [T1I2M3E4_5S6I7G8N9A0T1U2R3E4], điều này càng"&amp;" góp phần tạo nên phong cách và cảm giác độc đáo cho âm nhạc. Nhìn chung, các yếu tố âm nhạc này hoạt động song song để tạo ra âm thanh đặc biệt khiến âm nhạc cụ thể này trở nên khác biệt so với những âm thanh khác cùng thể loại.")</f>
        <v>Âm nhạc được đề cập có phạm vi cao độ giới hạn là [R1A2N3G4E5] [oc0ta1ve2s3], có lợi ích là cho phép nhấn mạnh hơn vào các sắc thái của giai điệu và nhịp điệu. Ngoài ra, âm nhạc còn được đặc trưng bởi thước đo [T1I2M3E4_5S6I7G8N9A0T1U2R3E4], điều này càng góp phần tạo nên phong cách và cảm giác độc đáo cho âm nhạc. Nhìn chung, các yếu tố âm nhạc này hoạt động song song để tạo ra âm thanh đặc biệt khiến âm nhạc cụ thể này trở nên khác biệt so với những âm thanh khác cùng thể loại.</v>
      </c>
    </row>
    <row r="552">
      <c r="A552" s="1" t="s">
        <v>108</v>
      </c>
      <c r="B552" s="1" t="s">
        <v>1001</v>
      </c>
      <c r="C552" s="2" t="str">
        <f>IFERROR(__xludf.DUMMYFUNCTION("GoogleTranslate(B552, ""en"", ""vi"")"),"Phạm vi cao độ giới hạn của bản nhạc là [R1A2N3G4E5] [oc0ta1ve2s3] cho phép nhấn mạnh hơn vào các sắc thái của giai điệu và nhịp điệu, trong khi [[K01E12Y23]3 k4ey5] thêm hương vị độc đáo cho bản nhạc này. Với thời lượng phát [T1M213] giây, bài hát chinh "&amp;"phục người nghe bằng nhịp điệu cực kỳ mãnh liệt. Bằng cách chọn không kết hợp [I1N2S3T4R5U6M7E8N9T0S1], bài hát này nổi bật và [ti0me1 s2ig3na4tu5re6] [T1I2M3E4_5S6I7G8N9A0T1U2R3E4] của nó đi chệch khỏi chuẩn mực, tạo ra trải nghiệm âm nhạc đặc biệt. Được"&amp;" chơi nhanh, âm nhạc thể hiện [E1M2O3T4I5O6N7] thông qua bố cục của nó.")</f>
        <v>Phạm vi cao độ giới hạn của bản nhạc là [R1A2N3G4E5] [oc0ta1ve2s3] cho phép nhấn mạnh hơn vào các sắc thái của giai điệu và nhịp điệu, trong khi [[K01E12Y23]3 k4ey5] thêm hương vị độc đáo cho bản nhạc này. Với thời lượng phát [T1M213] giây, bài hát chinh phục người nghe bằng nhịp điệu cực kỳ mãnh liệt. Bằng cách chọn không kết hợp [I1N2S3T4R5U6M7E8N9T0S1], bài hát này nổi bật và [ti0me1 s2ig3na4tu5re6] [T1I2M3E4_5S6I7G8N9A0T1U2R3E4] của nó đi chệch khỏi chuẩn mực, tạo ra trải nghiệm âm nhạc đặc biệt. Được chơi nhanh, âm nhạc thể hiện [E1M2O3T4I5O6N7] thông qua bố cục của nó.</v>
      </c>
    </row>
    <row r="553">
      <c r="A553" s="1" t="s">
        <v>367</v>
      </c>
      <c r="B553" s="1" t="s">
        <v>1002</v>
      </c>
      <c r="C553" s="2" t="str">
        <f>IFERROR(__xludf.DUMMYFUNCTION("GoogleTranslate(B553, ""en"", ""vi"")"),"Buổi biểu diễn âm nhạc sử dụng [I1N2S3T4R5U6M7E8N9T0S1] và [[K01E12Y23]3 k4ey5] được sử dụng mang lại cho âm nhạc chất lượng cảm xúc đặc biệt. Cùng với nhau, các nhạc cụ được chọn và [ke0y1] cụ thể tạo ra một bầu không khí độc đáo và nâng cao tác động cảm"&amp;" xúc của âm nhạc. Dù đó là một giai điệu u sầu hay phấn chấn thì sự kết hợp của những yếu tố này đều đóng một vai trò thiết yếu trong hiệu ứng tổng thể mà âm nhạc mang lại cho người nghe. Việc lựa chọn nhạc cụ và [key0y1] có thể ảnh hưởng đáng kể đến tâm "&amp;"trạng và thông điệp mà âm nhạc truyền tải, khiến chúng trở thành những thành phần quan trọng của bất kỳ buổi biểu diễn âm nhạc nào.")</f>
        <v>Buổi biểu diễn âm nhạc sử dụng [I1N2S3T4R5U6M7E8N9T0S1] và [[K01E12Y23]3 k4ey5] được sử dụng mang lại cho âm nhạc chất lượng cảm xúc đặc biệt. Cùng với nhau, các nhạc cụ được chọn và [ke0y1] cụ thể tạo ra một bầu không khí độc đáo và nâng cao tác động cảm xúc của âm nhạc. Dù đó là một giai điệu u sầu hay phấn chấn thì sự kết hợp của những yếu tố này đều đóng một vai trò thiết yếu trong hiệu ứng tổng thể mà âm nhạc mang lại cho người nghe. Việc lựa chọn nhạc cụ và [key0y1] có thể ảnh hưởng đáng kể đến tâm trạng và thông điệp mà âm nhạc truyền tải, khiến chúng trở thành những thành phần quan trọng của bất kỳ buổi biểu diễn âm nhạc nào.</v>
      </c>
    </row>
    <row r="554">
      <c r="A554" s="1" t="s">
        <v>1003</v>
      </c>
      <c r="B554" s="1" t="s">
        <v>1004</v>
      </c>
      <c r="C554" s="2" t="str">
        <f>IFERROR(__xludf.DUMMYFUNCTION("GoogleTranslate(B554, ""en"", ""vi"")"),"Âm nhạc trong bài hát này tạo nên trải nghiệm quyến rũ và đáng nhớ thông qua việc lựa chọn [[K01E12Y23]3 k4ey5]. Nhịp điệu dễ nghe, bài hát chuyển động với nhịp độ nhẹ nhàng. Đáng chú ý sự vắng mặt trong phần này là [I1N2S3T4R5U6M7E8N9T0S1], làm tăng thêm"&amp;" nét độc đáo của bài hát. Âm nhạc này mang đậm phong cách truyền thống [G1E2N3R4E5], tạo nên một bản nhạc đẹp và khác biệt, nổi bật trong thể loại của nó.")</f>
        <v>Âm nhạc trong bài hát này tạo nên trải nghiệm quyến rũ và đáng nhớ thông qua việc lựa chọn [[K01E12Y23]3 k4ey5]. Nhịp điệu dễ nghe, bài hát chuyển động với nhịp độ nhẹ nhàng. Đáng chú ý sự vắng mặt trong phần này là [I1N2S3T4R5U6M7E8N9T0S1], làm tăng thêm nét độc đáo của bài hát. Âm nhạc này mang đậm phong cách truyền thống [G1E2N3R4E5], tạo nên một bản nhạc đẹp và khác biệt, nổi bật trong thể loại của nó.</v>
      </c>
    </row>
    <row r="555">
      <c r="A555" s="1" t="s">
        <v>1005</v>
      </c>
      <c r="B555" s="1" t="s">
        <v>1006</v>
      </c>
      <c r="C555" s="2" t="str">
        <f>IFERROR(__xludf.DUMMYFUNCTION("GoogleTranslate(B555, ""en"", ""vi"")"),"Loại nhạc này mang đến trải nghiệm nghe đa dạng và sống động với dải cao độ trải dài [R1A2N3G4E5] [oc0ta1ve2s3]. Thêm vào chất lượng cảm xúc đặc biệt của nó, nó nằm trong [[K01E12Y23]3 k4ey5]. Bài hát nổi bật với [[T01I12M23E34_45S56I67G78N89A90T01U12R23E"&amp;"34]4 t5im6e 7si8gn9at0ur1e2] khác thường, trong khi [I1N2S3T4R5U6M7E8N9T0S1] mang đến âm thanh độc đáo. Bất chấp những yếu tố độc đáo, âm nhạc vẫn duy trì nhịp điệu nhẹ nhàng mời gọi người nghe đắm mình vào đặc điểm riêng biệt của nó.")</f>
        <v>Loại nhạc này mang đến trải nghiệm nghe đa dạng và sống động với dải cao độ trải dài [R1A2N3G4E5] [oc0ta1ve2s3]. Thêm vào chất lượng cảm xúc đặc biệt của nó, nó nằm trong [[K01E12Y23]3 k4ey5]. Bài hát nổi bật với [[T01I12M23E34_45S56I67G78N89A90T01U12R23E34]4 t5im6e 7si8gn9at0ur1e2] khác thường, trong khi [I1N2S3T4R5U6M7E8N9T0S1] mang đến âm thanh độc đáo. Bất chấp những yếu tố độc đáo, âm nhạc vẫn duy trì nhịp điệu nhẹ nhàng mời gọi người nghe đắm mình vào đặc điểm riêng biệt của nó.</v>
      </c>
    </row>
    <row r="556">
      <c r="A556" s="1" t="s">
        <v>1007</v>
      </c>
      <c r="B556" s="1" t="s">
        <v>1008</v>
      </c>
      <c r="C556" s="2" t="str">
        <f>IFERROR(__xludf.DUMMYFUNCTION("GoogleTranslate(B556, ""en"", ""vi"")"),"Bản nhạc này truyền tải âm thanh độc đáo và vang dội thông qua việc sử dụng [[K01E12Y23]3 k4ey5]. Bài hát phát trong [T1M213] giây và có nhịp điệu không quá nhanh cũng không quá chậm.")</f>
        <v>Bản nhạc này truyền tải âm thanh độc đáo và vang dội thông qua việc sử dụng [[K01E12Y23]3 k4ey5]. Bài hát phát trong [T1M213] giây và có nhịp điệu không quá nhanh cũng không quá chậm.</v>
      </c>
    </row>
    <row r="557">
      <c r="A557" s="1" t="s">
        <v>1009</v>
      </c>
      <c r="B557" s="1" t="s">
        <v>1010</v>
      </c>
      <c r="C557" s="2" t="str">
        <f>IFERROR(__xludf.DUMMYFUNCTION("GoogleTranslate(B557, ""en"", ""vi"")"),"Bài hát này có nhịp điệu rất yên bình và dễ chịu, đại diện cho âm thanh [G1E2N3R4E5] điển hình. Âm nhạc nắm bắt được bản chất của thể loại này bằng những giai điệu nhẹ nhàng và hài hòa, khiến nó trở thành một ví dụ tuyệt vời về phong cách. Giai điệu êm dị"&amp;"u và sự tiến triển mượt mà của các hợp âm tạo ra một bầu không khí thư giãn, hoàn hảo để thư giãn và giảm căng thẳng. Nhìn chung, nhịp điệu nhẹ nhàng và thoải mái của bài hát là minh chứng cho chất êm dịu và nhẹ nhàng của thể loại này.")</f>
        <v>Bài hát này có nhịp điệu rất yên bình và dễ chịu, đại diện cho âm thanh [G1E2N3R4E5] điển hình. Âm nhạc nắm bắt được bản chất của thể loại này bằng những giai điệu nhẹ nhàng và hài hòa, khiến nó trở thành một ví dụ tuyệt vời về phong cách. Giai điệu êm dịu và sự tiến triển mượt mà của các hợp âm tạo ra một bầu không khí thư giãn, hoàn hảo để thư giãn và giảm căng thẳng. Nhìn chung, nhịp điệu nhẹ nhàng và thoải mái của bài hát là minh chứng cho chất êm dịu và nhẹ nhàng của thể loại này.</v>
      </c>
    </row>
    <row r="558">
      <c r="A558" s="1" t="s">
        <v>1011</v>
      </c>
      <c r="B558" s="1" t="s">
        <v>1012</v>
      </c>
      <c r="C558" s="2" t="str">
        <f>IFERROR(__xludf.DUMMYFUNCTION("GoogleTranslate(B558, ""en"", ""vi"")"),"Nhịp điệu [te0mp1o2] chậm của bài hát, kết hợp với việc sử dụng [[K01E12Y23]3 k4ey5], truyền tải một âm thanh độc đáo và vang dội.")</f>
        <v>Nhịp điệu [te0mp1o2] chậm của bài hát, kết hợp với việc sử dụng [[K01E12Y23]3 k4ey5], truyền tải một âm thanh độc đáo và vang dội.</v>
      </c>
    </row>
    <row r="559">
      <c r="A559" s="1" t="s">
        <v>469</v>
      </c>
      <c r="B559" s="1" t="s">
        <v>1013</v>
      </c>
      <c r="C559" s="2" t="str">
        <f>IFERROR(__xludf.DUMMYFUNCTION("GoogleTranslate(B559, ""en"", ""vi"")"),"Âm nhạc trong bài hát này mang đến trải nghiệm độc đáo và quyến rũ với chiều sâu cảm xúc khác biệt, được nhấn mạnh bởi dải cao độ [R1A2N3G4E5] [oc0ta1ve2s3]. Việc lựa chọn [[K01E12Y23]3 k4ey5] làm tăng thêm khả năng ghi nhớ của nó, trong khi nhịp điệu nhẹ"&amp;" nhàng tạo ra bầu không khí êm dịu. Khi chọn không kết hợp [I1N2S3T4R5U6M7E8N9T0S1], bài hát mang đến một sự khởi đầu mới mẻ so với cách sắp xếp âm nhạc thông thường. [[T01I12M23E34_45S56I67G78N89A90T01U12R23E34]4 t5im6e 7si8gn9at0ur1e2] khác thường của n"&amp;"ó và tốc độ nhanh chóng góp phần tạo nên tính năng động của nó. Cảm giác [E1M2O3T4I5O6N7] của âm nhạc càng nâng cao sức ảnh hưởng tổng thể của bài hát. Nhìn chung, bài hát này thể hiện một hành trình âm nhạc đầy sáng tạo và đáng nhớ đối với người nghe.")</f>
        <v>Âm nhạc trong bài hát này mang đến trải nghiệm độc đáo và quyến rũ với chiều sâu cảm xúc khác biệt, được nhấn mạnh bởi dải cao độ [R1A2N3G4E5] [oc0ta1ve2s3]. Việc lựa chọn [[K01E12Y23]3 k4ey5] làm tăng thêm khả năng ghi nhớ của nó, trong khi nhịp điệu nhẹ nhàng tạo ra bầu không khí êm dịu. Khi chọn không kết hợp [I1N2S3T4R5U6M7E8N9T0S1], bài hát mang đến một sự khởi đầu mới mẻ so với cách sắp xếp âm nhạc thông thường. [[T01I12M23E34_45S56I67G78N89A90T01U12R23E34]4 t5im6e 7si8gn9at0ur1e2] khác thường của nó và tốc độ nhanh chóng góp phần tạo nên tính năng động của nó. Cảm giác [E1M2O3T4I5O6N7] của âm nhạc càng nâng cao sức ảnh hưởng tổng thể của bài hát. Nhìn chung, bài hát này thể hiện một hành trình âm nhạc đầy sáng tạo và đáng nhớ đối với người nghe.</v>
      </c>
    </row>
    <row r="560">
      <c r="A560" s="1" t="s">
        <v>1014</v>
      </c>
      <c r="B560" s="1" t="s">
        <v>1015</v>
      </c>
      <c r="C560" s="2" t="str">
        <f>IFERROR(__xludf.DUMMYFUNCTION("GoogleTranslate(B560, ""en"", ""vi"")"),"Bài hát này là ví dụ điển hình của thể loại [G1E2N3R4E5], mang đến trải nghiệm nghe đa dạng và sống động với dải cao độ trải dài [R1A2N3G4E5] [oc0ta1ve2s3]. Việc sử dụng [[K01E12Y23]3 k4ey5] tạo ra bảng màu âm thanh phong phú và sống động, trong khi phần "&amp;"trình diễn âm nhạc sử dụng [I1N2S3T4R5U6M7E8N9T0S1] và có nhịp điệu nhất quán và vừa phải. Mặc dù [ti0me1 s2ig3na4tu5re6] của bài hát khác với [T1I2M3E4_5S6I7G8N9A0T1U2R3E4], nó có [te0mp1o2] thoải mái và chạy trong [T1M213] giây, khiến nó trở thành một b"&amp;"ản nhạc thú vị và độc đáo.")</f>
        <v>Bài hát này là ví dụ điển hình của thể loại [G1E2N3R4E5], mang đến trải nghiệm nghe đa dạng và sống động với dải cao độ trải dài [R1A2N3G4E5] [oc0ta1ve2s3]. Việc sử dụng [[K01E12Y23]3 k4ey5] tạo ra bảng màu âm thanh phong phú và sống động, trong khi phần trình diễn âm nhạc sử dụng [I1N2S3T4R5U6M7E8N9T0S1] và có nhịp điệu nhất quán và vừa phải. Mặc dù [ti0me1 s2ig3na4tu5re6] của bài hát khác với [T1I2M3E4_5S6I7G8N9A0T1U2R3E4], nó có [te0mp1o2] thoải mái và chạy trong [T1M213] giây, khiến nó trở thành một bản nhạc thú vị và độc đáo.</v>
      </c>
    </row>
    <row r="561">
      <c r="A561" s="1" t="s">
        <v>1016</v>
      </c>
      <c r="B561" s="1" t="s">
        <v>1017</v>
      </c>
      <c r="C561" s="2" t="str">
        <f>IFERROR(__xludf.DUMMYFUNCTION("GoogleTranslate(B561, ""en"", ""vi"")"),"Âm nhạc đang được thảo luận có phạm vi cao độ nhỏ gọn trải dài [R1A2N3G4E5] [oc0ta1ve2s3], cuối cùng góp phần mang lại màn trình diễn âm nhạc tập trung và có tác động. Nó được chơi trong [[K01E12Y23]3 k4ey5] quyến rũ, mang lại trải nghiệm đáng nhớ cho ngư"&amp;"ời nghe. Bản nhạc này có thời lượng [T1M213] giây và có [te0mp1o2] vừa phải. Việc sử dụng [I1N2S3T4R5U6M7E8N9T0S1] rất quan trọng đối với âm thanh tổng thể của âm nhạc. Âm nhạc có nhịp [T1I2M3E4_5S6I7G8N9A0T1U2R3E4] và được trình diễn ở tốc độ thấp, cho p"&amp;"hép người nghe tiếp thu hoàn toàn và đánh giá cao sự biểu đạt cảm xúc của nó, truyền tải [E1M2O3T4I5O6N7].")</f>
        <v>Âm nhạc đang được thảo luận có phạm vi cao độ nhỏ gọn trải dài [R1A2N3G4E5] [oc0ta1ve2s3], cuối cùng góp phần mang lại màn trình diễn âm nhạc tập trung và có tác động. Nó được chơi trong [[K01E12Y23]3 k4ey5] quyến rũ, mang lại trải nghiệm đáng nhớ cho người nghe. Bản nhạc này có thời lượng [T1M213] giây và có [te0mp1o2] vừa phải. Việc sử dụng [I1N2S3T4R5U6M7E8N9T0S1] rất quan trọng đối với âm thanh tổng thể của âm nhạc. Âm nhạc có nhịp [T1I2M3E4_5S6I7G8N9A0T1U2R3E4] và được trình diễn ở tốc độ thấp, cho phép người nghe tiếp thu hoàn toàn và đánh giá cao sự biểu đạt cảm xúc của nó, truyền tải [E1M2O3T4I5O6N7].</v>
      </c>
    </row>
    <row r="562">
      <c r="A562" s="1" t="s">
        <v>425</v>
      </c>
      <c r="B562" s="1" t="s">
        <v>1018</v>
      </c>
      <c r="C562" s="2" t="str">
        <f>IFERROR(__xludf.DUMMYFUNCTION("GoogleTranslate(B562, ""en"", ""vi"")"),"[ti0me1 s2ig3na4tu5re6] của bài hát có nhịp độ nhanh này không bình thường và phần sáng tác của nó không liên quan đến việc sử dụng bất kỳ nhạc cụ nào. Mặc dù không có nhạc cụ, [ti0me1 s2ig3na4tu5re6] độc đáo của bài hát càng làm tăng thêm sự khác biệt, k"&amp;"hiến nó nổi bật so với các sáng tác có nhịp độ nhanh khác.")</f>
        <v>[ti0me1 s2ig3na4tu5re6] của bài hát có nhịp độ nhanh này không bình thường và phần sáng tác của nó không liên quan đến việc sử dụng bất kỳ nhạc cụ nào. Mặc dù không có nhạc cụ, [ti0me1 s2ig3na4tu5re6] độc đáo của bài hát càng làm tăng thêm sự khác biệt, khiến nó nổi bật so với các sáng tác có nhịp độ nhanh khác.</v>
      </c>
    </row>
    <row r="563">
      <c r="A563" s="1" t="s">
        <v>1019</v>
      </c>
      <c r="B563" s="1" t="s">
        <v>1020</v>
      </c>
      <c r="C563" s="2" t="str">
        <f>IFERROR(__xludf.DUMMYFUNCTION("GoogleTranslate(B563, ""en"", ""vi"")"),"Bài hát được phát với tốc độ nhanh với [ti0me1 s2ig3na4tu5re6] không chuẩn được chọn cho nó. [ti0me1 s2ig3na4tu5re6] độc đáo này khiến nó trở nên khác biệt so với các bài hát khác và làm tăng thêm nét đặc biệt của nó. Nhịp độ của bài hát, kết hợp với [ti0"&amp;"me1 s2ig3na4tu5re6] khác thường, tạo ra cảm giác sống động và tràn đầy năng lượng, thu hút người nghe và lôi cuốn họ. Nhìn chung, việc lựa chọn sử dụng [ti0me1 s2ig3na4tu5re6] không chuẩn trong bài hát này sẽ nâng cao tính âm nhạc và góp phần tạo nên tác "&amp;"động tổng thể của nó.")</f>
        <v>Bài hát được phát với tốc độ nhanh với [ti0me1 s2ig3na4tu5re6] không chuẩn được chọn cho nó. [ti0me1 s2ig3na4tu5re6] độc đáo này khiến nó trở nên khác biệt so với các bài hát khác và làm tăng thêm nét đặc biệt của nó. Nhịp độ của bài hát, kết hợp với [ti0me1 s2ig3na4tu5re6] khác thường, tạo ra cảm giác sống động và tràn đầy năng lượng, thu hút người nghe và lôi cuốn họ. Nhìn chung, việc lựa chọn sử dụng [ti0me1 s2ig3na4tu5re6] không chuẩn trong bài hát này sẽ nâng cao tính âm nhạc và góp phần tạo nên tác động tổng thể của nó.</v>
      </c>
    </row>
    <row r="564">
      <c r="A564" s="1" t="s">
        <v>1021</v>
      </c>
      <c r="B564" s="1" t="s">
        <v>1022</v>
      </c>
      <c r="C564" s="2" t="str">
        <f>IFERROR(__xludf.DUMMYFUNCTION("GoogleTranslate(B564, ""en"", ""vi"")"),"Bản nhạc giai điệu của bài hát này có âm thanh đặc trưng được tạo bởi [I1N2S3T4R5U6M7E8N9T0], có dải cao độ là [R1A2N3G4E5] [oc0ta1ve2s3]. Với thời lượng [[N01U12M23_34B45A56R67S78]8 b9ar0s1], bài hát này tương đối ngắn. Ngoài ra, [ti0me1 s2ig3na4tu5re6] "&amp;"của nó không điển hình, tạo cho nó một nhịp điệu độc đáo khiến nó trở nên khác biệt so với các bài hát khác cùng thể loại.")</f>
        <v>Bản nhạc giai điệu của bài hát này có âm thanh đặc trưng được tạo bởi [I1N2S3T4R5U6M7E8N9T0], có dải cao độ là [R1A2N3G4E5] [oc0ta1ve2s3]. Với thời lượng [[N01U12M23_34B45A56R67S78]8 b9ar0s1], bài hát này tương đối ngắn. Ngoài ra, [ti0me1 s2ig3na4tu5re6] của nó không điển hình, tạo cho nó một nhịp điệu độc đáo khiến nó trở nên khác biệt so với các bài hát khác cùng thể loại.</v>
      </c>
    </row>
    <row r="565">
      <c r="A565" s="1" t="s">
        <v>1023</v>
      </c>
      <c r="B565" s="1" t="s">
        <v>1024</v>
      </c>
      <c r="C565" s="2" t="str">
        <f>IFERROR(__xludf.DUMMYFUNCTION("GoogleTranslate(B565, ""en"", ""vi"")"),"Nhạc cụ vắng mặt đáng chú ý trong bài hát này.")</f>
        <v>Nhạc cụ vắng mặt đáng chú ý trong bài hát này.</v>
      </c>
    </row>
    <row r="566">
      <c r="A566" s="1" t="s">
        <v>1025</v>
      </c>
      <c r="B566" s="1" t="s">
        <v>1026</v>
      </c>
      <c r="C566" s="2" t="str">
        <f>IFERROR(__xludf.DUMMYFUNCTION("GoogleTranslate(B566, ""en"", ""vi"")"),"Bản nhạc này có thời lượng [T1M213] giây và có [te0mp1o2] rất nhẹ nhàng và yên bình.")</f>
        <v>Bản nhạc này có thời lượng [T1M213] giây và có [te0mp1o2] rất nhẹ nhàng và yên bình.</v>
      </c>
    </row>
    <row r="567">
      <c r="A567" s="1" t="s">
        <v>1027</v>
      </c>
      <c r="B567" s="1" t="s">
        <v>1028</v>
      </c>
      <c r="C567" s="2" t="str">
        <f>IFERROR(__xludf.DUMMYFUNCTION("GoogleTranslate(B567, ""en"", ""vi"")"),"Việc sử dụng [[K01E12Y23]3 k4ey5] trong bản nhạc này tạo ra một bảng âm thanh phong phú và sống động chứa đầy [E1M2O3T4I5O6N7]. Sự kết hợp của những yếu tố này mang lại trải nghiệm âm nhạc giàu cảm xúc, vừa lôi cuốn vừa gợi nhiều liên tưởng. [[K01E12Y23]3"&amp;" k4ey5] góp phần tạo nên giai điệu và bầu không khí tổng thể của âm nhạc, trong khi [E1M2O3T4I5O6N7] mãnh liệt mang đến cho âm nhạc cảm giác và biểu cảm mạnh mẽ. Dù được nghe riêng lẻ hay như một phần của một bản nhạc lớn hơn, bản nhạc này là minh chứng t"&amp;"hực sự cho sức mạnh của âm nhạc trong việc lay động và truyền cảm hứng cho chúng ta.")</f>
        <v>Việc sử dụng [[K01E12Y23]3 k4ey5] trong bản nhạc này tạo ra một bảng âm thanh phong phú và sống động chứa đầy [E1M2O3T4I5O6N7]. Sự kết hợp của những yếu tố này mang lại trải nghiệm âm nhạc giàu cảm xúc, vừa lôi cuốn vừa gợi nhiều liên tưởng. [[K01E12Y23]3 k4ey5] góp phần tạo nên giai điệu và bầu không khí tổng thể của âm nhạc, trong khi [E1M2O3T4I5O6N7] mãnh liệt mang đến cho âm nhạc cảm giác và biểu cảm mạnh mẽ. Dù được nghe riêng lẻ hay như một phần của một bản nhạc lớn hơn, bản nhạc này là minh chứng thực sự cho sức mạnh của âm nhạc trong việc lay động và truyền cảm hứng cho chúng ta.</v>
      </c>
    </row>
    <row r="568">
      <c r="A568" s="1" t="s">
        <v>1029</v>
      </c>
      <c r="B568" s="1" t="s">
        <v>1030</v>
      </c>
      <c r="C568" s="2" t="str">
        <f>IFERROR(__xludf.DUMMYFUNCTION("GoogleTranslate(B568, ""en"", ""vi"")"),"Loại nhạc này mang đến trải nghiệm nghe độc ​​đáo và đáng nhớ với dải cao độ [R1A2N3G4E5] [oc0ta1ve2s3] và sử dụng [[K01E12Y23]3 k4ey5], tạo ra một bầu không khí khác biệt. Bài hát có thời lượng [T1M213] giây và có nhịp điệu nhẹ nhàng, dễ nghe, đồng thời "&amp;"không bao gồm bất kỳ [I1N2S3T4R5U6M7E8N9T0S1] nào. Nó được phát ở tốc độ vừa phải, mang lại trải nghiệm nghe nhẹ nhàng và thú vị.")</f>
        <v>Loại nhạc này mang đến trải nghiệm nghe độc ​​đáo và đáng nhớ với dải cao độ [R1A2N3G4E5] [oc0ta1ve2s3] và sử dụng [[K01E12Y23]3 k4ey5], tạo ra một bầu không khí khác biệt. Bài hát có thời lượng [T1M213] giây và có nhịp điệu nhẹ nhàng, dễ nghe, đồng thời không bao gồm bất kỳ [I1N2S3T4R5U6M7E8N9T0S1] nào. Nó được phát ở tốc độ vừa phải, mang lại trải nghiệm nghe nhẹ nhàng và thú vị.</v>
      </c>
    </row>
    <row r="569">
      <c r="A569" s="1" t="s">
        <v>13</v>
      </c>
      <c r="B569" s="1" t="s">
        <v>1031</v>
      </c>
      <c r="C569" s="2" t="str">
        <f>IFERROR(__xludf.DUMMYFUNCTION("GoogleTranslate(B569, ""en"", ""vi"")"),"Bài hát này có thời lượng [T1M213] giây và [te0mp1o2] của nó vừa phải.")</f>
        <v>Bài hát này có thời lượng [T1M213] giây và [te0mp1o2] của nó vừa phải.</v>
      </c>
    </row>
    <row r="570">
      <c r="A570" s="1" t="s">
        <v>1032</v>
      </c>
      <c r="B570" s="1" t="s">
        <v>1033</v>
      </c>
      <c r="C570" s="2" t="str">
        <f>IFERROR(__xludf.DUMMYFUNCTION("GoogleTranslate(B570, ""en"", ""vi"")"),"Bản nhạc dài [T1M213] giây với [te0mp1o2] rất chậm và thư giãn. [ti0me1 s2ig3na4tu5re6] được sử dụng trong bài hát không chuẩn này là [T1I2M3E4_5S6I7G8N9A0T1U2R3E4] và nó bỏ qua việc sử dụng [I1N2S3T4R5U6M7E8N9T0S1] trong cách sắp xếp của nó. Nhìn chung, "&amp;"bài hát có độ dài [[N01U12M23_34B45A56R67S78]8 b9ar0s1].")</f>
        <v>Bản nhạc dài [T1M213] giây với [te0mp1o2] rất chậm và thư giãn. [ti0me1 s2ig3na4tu5re6] được sử dụng trong bài hát không chuẩn này là [T1I2M3E4_5S6I7G8N9A0T1U2R3E4] và nó bỏ qua việc sử dụng [I1N2S3T4R5U6M7E8N9T0S1] trong cách sắp xếp của nó. Nhìn chung, bài hát có độ dài [[N01U12M23_34B45A56R67S78]8 b9ar0s1].</v>
      </c>
    </row>
    <row r="571">
      <c r="A571" s="1" t="s">
        <v>1034</v>
      </c>
      <c r="B571" s="1" t="s">
        <v>1035</v>
      </c>
      <c r="C571" s="2" t="str">
        <f>IFERROR(__xludf.DUMMYFUNCTION("GoogleTranslate(B571, ""en"", ""vi"")"),"Đây là bài hát [T1M213] giây với nhịp điệu thực sự hấp dẫn được chơi trong nhịp [T1I2M3E4_5S6I7G8N9A0T1U2R3E4] với nhịp độ cân bằng. Mặc dù có nhịp độ cân bằng nhưng bản nhạc này không thể hiện những nét đặc trưng của phong cách [G1E2N3R4E5], khiến nó trở"&amp;" thành một bản nhạc độc đáo và khác biệt.")</f>
        <v>Đây là bài hát [T1M213] giây với nhịp điệu thực sự hấp dẫn được chơi trong nhịp [T1I2M3E4_5S6I7G8N9A0T1U2R3E4] với nhịp độ cân bằng. Mặc dù có nhịp độ cân bằng nhưng bản nhạc này không thể hiện những nét đặc trưng của phong cách [G1E2N3R4E5], khiến nó trở thành một bản nhạc độc đáo và khác biệt.</v>
      </c>
    </row>
    <row r="572">
      <c r="A572" s="1" t="s">
        <v>352</v>
      </c>
      <c r="B572" s="1" t="s">
        <v>1036</v>
      </c>
      <c r="C572" s="2" t="str">
        <f>IFERROR(__xludf.DUMMYFUNCTION("GoogleTranslate(B572, ""en"", ""vi"")"),"Loại nhạc này mang lại trải nghiệm nghe độc ​​đáo và đáng nhớ với dải cao độ [R1A2N3G4E5] [oc0ta1ve2s3]. Việc sử dụng [[K01E12Y23]3 k4ey5] tạo ra một bầu không khí khác biệt, trong khi độ dài của bài hát kéo dài [T1M213] giây. Nhịp điệu vẫn vừa phải và nh"&amp;"ất quán xuyên suốt bản nhạc, cố tình loại trừ [I1N2S3T4R5U6M7E8N9T0S1]. Với [[T01I12M23E34_45S56I67G78N89A90T01U12R23E34]4 t5im6e 7si8gn9at0ur1e2], âm nhạc duy trì mức [te0mp1o2] vừa phải, truyền tải hiệu quả [E1M2O3T4I5O6N7].")</f>
        <v>Loại nhạc này mang lại trải nghiệm nghe độc ​​đáo và đáng nhớ với dải cao độ [R1A2N3G4E5] [oc0ta1ve2s3]. Việc sử dụng [[K01E12Y23]3 k4ey5] tạo ra một bầu không khí khác biệt, trong khi độ dài của bài hát kéo dài [T1M213] giây. Nhịp điệu vẫn vừa phải và nhất quán xuyên suốt bản nhạc, cố tình loại trừ [I1N2S3T4R5U6M7E8N9T0S1]. Với [[T01I12M23E34_45S56I67G78N89A90T01U12R23E34]4 t5im6e 7si8gn9at0ur1e2], âm nhạc duy trì mức [te0mp1o2] vừa phải, truyền tải hiệu quả [E1M2O3T4I5O6N7].</v>
      </c>
    </row>
    <row r="573">
      <c r="A573" s="1" t="s">
        <v>1037</v>
      </c>
      <c r="B573" s="1" t="s">
        <v>1038</v>
      </c>
      <c r="C573" s="2" t="str">
        <f>IFERROR(__xludf.DUMMYFUNCTION("GoogleTranslate(B573, ""en"", ""vi"")"),"Bài hát này có [ti0me1 s2ig3na4tu5re6 o7f 8[T91I02M13E24_35S46I57G68N79A80T91U02R13E24]3] độc đáo và trải dài khoảng [[N01U12M23_34B45A56R67S78]8 b9ar0s1].")</f>
        <v>Bài hát này có [ti0me1 s2ig3na4tu5re6 o7f 8[T91I02M13E24_35S46I57G68N79A80T91U02R13E24]3] độc đáo và trải dài khoảng [[N01U12M23_34B45A56R67S78]8 b9ar0s1].</v>
      </c>
    </row>
    <row r="574">
      <c r="A574" s="1" t="s">
        <v>1039</v>
      </c>
      <c r="B574" s="1" t="s">
        <v>1040</v>
      </c>
      <c r="C574" s="2" t="str">
        <f>IFERROR(__xludf.DUMMYFUNCTION("GoogleTranslate(B574, ""en"", ""vi"")"),"Bài hát được trình diễn ở nhịp độ vừa phải và [[K01E12Y23]3 k4ey5] tạo thêm hương vị độc đáo cho bản nhạc này. Nó có thời lượng [T1M213] giây.")</f>
        <v>Bài hát được trình diễn ở nhịp độ vừa phải và [[K01E12Y23]3 k4ey5] tạo thêm hương vị độc đáo cho bản nhạc này. Nó có thời lượng [T1M213] giây.</v>
      </c>
    </row>
    <row r="575">
      <c r="A575" s="1" t="s">
        <v>783</v>
      </c>
      <c r="B575" s="1" t="s">
        <v>1041</v>
      </c>
      <c r="C575" s="2" t="str">
        <f>IFERROR(__xludf.DUMMYFUNCTION("GoogleTranslate(B575, ""en"", ""vi"")"),"Bản nhạc này, với phạm vi cao độ trong [R1A2N3G4E5] [oc0ta1ve2s3], mang đến trải nghiệm quyến rũ và đáng nhớ nhờ lựa chọn [[K01E12Y23]3 k4ey5]. Thời lượng phát của bài hát là [T1M213] giây, kèm theo nhịp điệu nhẹ nhàng. Đáng chú ý vắng mặt trong bài hát n"&amp;"ày là [I1N2S3T4R5U6M7E8N9T0S1]. [ti0me1 s2ig3na4tu5re6] được chọn là không chuẩn, vì [T1I2M3E4_5S6I7G8N9A0T1U2R3E4]. Với nhịp điệu vừa phải, bản nhạc này không thể hiện được bản chất của thể loại [G1E2N3R4E5].")</f>
        <v>Bản nhạc này, với phạm vi cao độ trong [R1A2N3G4E5] [oc0ta1ve2s3], mang đến trải nghiệm quyến rũ và đáng nhớ nhờ lựa chọn [[K01E12Y23]3 k4ey5]. Thời lượng phát của bài hát là [T1M213] giây, kèm theo nhịp điệu nhẹ nhàng. Đáng chú ý vắng mặt trong bài hát này là [I1N2S3T4R5U6M7E8N9T0S1]. [ti0me1 s2ig3na4tu5re6] được chọn là không chuẩn, vì [T1I2M3E4_5S6I7G8N9A0T1U2R3E4]. Với nhịp điệu vừa phải, bản nhạc này không thể hiện được bản chất của thể loại [G1E2N3R4E5].</v>
      </c>
    </row>
    <row r="576">
      <c r="A576" s="1" t="s">
        <v>745</v>
      </c>
      <c r="B576" s="1" t="s">
        <v>1042</v>
      </c>
      <c r="C576" s="2" t="str">
        <f>IFERROR(__xludf.DUMMYFUNCTION("GoogleTranslate(B576, ""en"", ""vi"")"),"Nhạc được đề cập được tạo thành từ [[N01U12M23_34B45A56R67S78]8 b9ar0s1] và được phát trong [[T01I12M23E34_45S56I67G78N89A90T01U12R23E34]4 t5im6e 7si8gn9at0ur1e2]. Một trong những khía cạnh đáng chú ý nhất của bản nhạc này là [[K01E12Y23]3 k4ey5] được sử "&amp;"dụng, mang lại âm thanh mạnh mẽ và đáng nhớ. Bản thân bài hát kéo dài [T1M213] giây, khiến nó trở thành một đoạn nhạc tương đối ngắn. Nhìn chung, sự kết hợp giữa [ke0y1], [ti0me1 s2ig3na4tu5re6] và độ dài của bài hát đều góp phần tạo nên nét độc đáo và kh"&amp;"ác biệt của bản nhạc.")</f>
        <v>Nhạc được đề cập được tạo thành từ [[N01U12M23_34B45A56R67S78]8 b9ar0s1] và được phát trong [[T01I12M23E34_45S56I67G78N89A90T01U12R23E34]4 t5im6e 7si8gn9at0ur1e2]. Một trong những khía cạnh đáng chú ý nhất của bản nhạc này là [[K01E12Y23]3 k4ey5] được sử dụng, mang lại âm thanh mạnh mẽ và đáng nhớ. Bản thân bài hát kéo dài [T1M213] giây, khiến nó trở thành một đoạn nhạc tương đối ngắn. Nhìn chung, sự kết hợp giữa [ke0y1], [ti0me1 s2ig3na4tu5re6] và độ dài của bài hát đều góp phần tạo nên nét độc đáo và khác biệt của bản nhạc.</v>
      </c>
    </row>
    <row r="577">
      <c r="A577" s="1" t="s">
        <v>487</v>
      </c>
      <c r="B577" s="1" t="s">
        <v>1043</v>
      </c>
      <c r="C577" s="2" t="str">
        <f>IFERROR(__xludf.DUMMYFUNCTION("GoogleTranslate(B577, ""en"", ""vi"")"),"Nó có rất nhiều năng lượng và khiến bạn muốn nhảy. Nhịp điệu có tính lây lan và sẽ đọng lại trong đầu bạn hàng giờ. [te0mp1o2] nhanh mang đến cho bài hát cảm giác lạc quan và sống động, hoàn hảo để khiến mọi người đứng dậy và di chuyển. Nhìn chung, bài há"&amp;"t này chắc chắn sẽ khiến bạn say mê với [te0mp1o2] nhanh và nhịp điệu dễ lây lan.")</f>
        <v>Nó có rất nhiều năng lượng và khiến bạn muốn nhảy. Nhịp điệu có tính lây lan và sẽ đọng lại trong đầu bạn hàng giờ. [te0mp1o2] nhanh mang đến cho bài hát cảm giác lạc quan và sống động, hoàn hảo để khiến mọi người đứng dậy và di chuyển. Nhìn chung, bài hát này chắc chắn sẽ khiến bạn say mê với [te0mp1o2] nhanh và nhịp điệu dễ lây lan.</v>
      </c>
    </row>
    <row r="578">
      <c r="A578" s="1" t="s">
        <v>1044</v>
      </c>
      <c r="B578" s="1" t="s">
        <v>1045</v>
      </c>
      <c r="C578" s="2" t="str">
        <f>IFERROR(__xludf.DUMMYFUNCTION("GoogleTranslate(B578, ""en"", ""vi"")"),"Loại nhạc này mang đến trải nghiệm nghe đa dạng và sống động với dải cao độ trải dài [R1A2N3G4E5] [oc0ta1ve2s3]. Nó truyền tải âm thanh độc đáo và cộng hưởng bằng cách sử dụng [[K01E12Y23]3 k4ey5]. Mặc dù [T1I2M3E4_5S6I7G8N9A0T1U2R3E4] không điển hình, bà"&amp;"i hát này chạy trong [T1M213] giây với [te0mp1o2] trung bình và nhịp điệu nhanh. Điều thú vị là nó không có bất kỳ [I1N2S3T4R5U6M7E8N9T0S1] nào, điều này khiến nó nổi bật so với thể loại [G1E2N3R4E5] điển hình. Nhìn chung, âm nhạc này là một sự khác biệt "&amp;"so với chuẩn mực và mang đến sự thay đổi nhịp độ mới mẻ cho những người nghe đang tìm kiếm điều gì đó khác biệt.")</f>
        <v>Loại nhạc này mang đến trải nghiệm nghe đa dạng và sống động với dải cao độ trải dài [R1A2N3G4E5] [oc0ta1ve2s3]. Nó truyền tải âm thanh độc đáo và cộng hưởng bằng cách sử dụng [[K01E12Y23]3 k4ey5]. Mặc dù [T1I2M3E4_5S6I7G8N9A0T1U2R3E4] không điển hình, bài hát này chạy trong [T1M213] giây với [te0mp1o2] trung bình và nhịp điệu nhanh. Điều thú vị là nó không có bất kỳ [I1N2S3T4R5U6M7E8N9T0S1] nào, điều này khiến nó nổi bật so với thể loại [G1E2N3R4E5] điển hình. Nhìn chung, âm nhạc này là một sự khác biệt so với chuẩn mực và mang đến sự thay đổi nhịp độ mới mẻ cho những người nghe đang tìm kiếm điều gì đó khác biệt.</v>
      </c>
    </row>
    <row r="579">
      <c r="A579" s="1" t="s">
        <v>110</v>
      </c>
      <c r="B579" s="1" t="s">
        <v>1046</v>
      </c>
      <c r="C579" s="2" t="str">
        <f>IFERROR(__xludf.DUMMYFUNCTION("GoogleTranslate(B579, ""en"", ""vi"")"),"
Phạm vi cao độ nhỏ gọn của [R1A2N3G4E5] [oc0ta1ve2s3] được biết là tạo ra màn trình diễn âm nhạc có độ tập trung cao và có tác động mạnh mẽ. Bằng cách giới hạn các nốt có sẵn trong một phạm vi giới hạn, các nhạc sĩ có thể khơi dậy khả năng sáng tạo của "&amp;"mình và khám phá các kết cấu và động lực âm nhạc khác nhau. Hạn chế này cũng có thể mang lại cảm giác định hướng và mạch lạc cho một tác phẩm, tạo ra một bản nhạc thống nhất và có chủ đích hơn. Ngoài ra, phạm vi cao độ nhỏ gọn có thể giúp các nhạc sĩ trán"&amp;"h sự lộn xộn và phức tạp quá mức, cho phép họ làm nổi bật các ý tưởng hoặc chủ đề âm nhạc cụ thể với độ rõ ràng và chính xác cao hơn. Nhìn chung, việc sử dụng phạm vi cao độ nhỏ gọn có thể là một công cụ mạnh mẽ dành cho các nhạc sĩ đang tìm cách tạo ra n"&amp;"hững màn trình diễn có sức ảnh hưởng và đáng nhớ hơn.")</f>
        <v>
Phạm vi cao độ nhỏ gọn của [R1A2N3G4E5] [oc0ta1ve2s3] được biết là tạo ra màn trình diễn âm nhạc có độ tập trung cao và có tác động mạnh mẽ. Bằng cách giới hạn các nốt có sẵn trong một phạm vi giới hạn, các nhạc sĩ có thể khơi dậy khả năng sáng tạo của mình và khám phá các kết cấu và động lực âm nhạc khác nhau. Hạn chế này cũng có thể mang lại cảm giác định hướng và mạch lạc cho một tác phẩm, tạo ra một bản nhạc thống nhất và có chủ đích hơn. Ngoài ra, phạm vi cao độ nhỏ gọn có thể giúp các nhạc sĩ tránh sự lộn xộn và phức tạp quá mức, cho phép họ làm nổi bật các ý tưởng hoặc chủ đề âm nhạc cụ thể với độ rõ ràng và chính xác cao hơn. Nhìn chung, việc sử dụng phạm vi cao độ nhỏ gọn có thể là một công cụ mạnh mẽ dành cho các nhạc sĩ đang tìm cách tạo ra những màn trình diễn có sức ảnh hưởng và đáng nhớ hơn.</v>
      </c>
    </row>
    <row r="580">
      <c r="A580" s="1" t="s">
        <v>1047</v>
      </c>
      <c r="B580" s="1" t="s">
        <v>1048</v>
      </c>
      <c r="C580" s="2" t="str">
        <f>IFERROR(__xludf.DUMMYFUNCTION("GoogleTranslate(B580, ""en"", ""vi"")"),"[[K01E12Y23]3 k4ey5] trong bản nhạc này mang lại âm thanh mạnh mẽ và đáng nhớ, được chơi ở tốc độ cân bằng với nhịp vừa phải và không phải là sự thể hiện điển hình của âm thanh [G1E2N3R4E5] cổ điển. Bài hát này có thời lượng chạy là [T1M213] giây, với độ "&amp;"dài được xác định bởi [[N01U12M23_34B45A56R67S78]8 b9ar0s1]. Ngoài ra, âm nhạc bày tỏ lòng tôn kính đối với [A1R2T3I4S5T6], khiến nó trở thành một tác phẩm độc đáo và có ý nghĩa theo đúng nghĩa của nó.")</f>
        <v>[[K01E12Y23]3 k4ey5] trong bản nhạc này mang lại âm thanh mạnh mẽ và đáng nhớ, được chơi ở tốc độ cân bằng với nhịp vừa phải và không phải là sự thể hiện điển hình của âm thanh [G1E2N3R4E5] cổ điển. Bài hát này có thời lượng chạy là [T1M213] giây, với độ dài được xác định bởi [[N01U12M23_34B45A56R67S78]8 b9ar0s1]. Ngoài ra, âm nhạc bày tỏ lòng tôn kính đối với [A1R2T3I4S5T6], khiến nó trở thành một tác phẩm độc đáo và có ý nghĩa theo đúng nghĩa của nó.</v>
      </c>
    </row>
    <row r="581">
      <c r="A581" s="1" t="s">
        <v>462</v>
      </c>
      <c r="B581" s="1" t="s">
        <v>1049</v>
      </c>
      <c r="C581" s="2" t="str">
        <f>IFERROR(__xludf.DUMMYFUNCTION("GoogleTranslate(B581, ""en"", ""vi"")"),"Nhạc đang được phát ở nhịp độ vừa phải và [ti0me1 s2ig3na4tu5re6] của bản nhạc là [T1I2M3E4_5S6I7G8N9A0T1U2R3E4].")</f>
        <v>Nhạc đang được phát ở nhịp độ vừa phải và [ti0me1 s2ig3na4tu5re6] của bản nhạc là [T1I2M3E4_5S6I7G8N9A0T1U2R3E4].</v>
      </c>
    </row>
    <row r="582">
      <c r="A582" s="1" t="s">
        <v>477</v>
      </c>
      <c r="B582" s="1" t="s">
        <v>1050</v>
      </c>
      <c r="C582" s="2" t="str">
        <f>IFERROR(__xludf.DUMMYFUNCTION("GoogleTranslate(B582, ""en"", ""vi"")"),"Trong âm nhạc, việc sử dụng dải cao độ cụ thể [R1A2N3G4E5] [oc0ta1ve2s3] có thể có tác động đáng kể đến âm thanh tổng thể của một bản nhạc. Kỹ thuật này tạo ra âm thanh gắn kết và thống nhất, giúp gắn kết các yếu tố khác nhau của bản nhạc lại với nhau. Kh"&amp;"i kết hợp với nội dung cảm xúc của âm nhạc, nó có thể tạo ra trải nghiệm mạnh mẽ và tác động mạnh mẽ cho người nghe. Ví dụ: nếu bản chất của bản nhạc là [E1M2O3T4I5O6N7] thì việc sử dụng một phạm vi cao độ cụ thể có thể giúp truyền tải và nâng cao thông đ"&amp;"iệp cảm xúc của bản nhạc, khiến bản nhạc trở nên mạnh mẽ và đáng nhớ hơn.")</f>
        <v>Trong âm nhạc, việc sử dụng dải cao độ cụ thể [R1A2N3G4E5] [oc0ta1ve2s3] có thể có tác động đáng kể đến âm thanh tổng thể của một bản nhạc. Kỹ thuật này tạo ra âm thanh gắn kết và thống nhất, giúp gắn kết các yếu tố khác nhau của bản nhạc lại với nhau. Khi kết hợp với nội dung cảm xúc của âm nhạc, nó có thể tạo ra trải nghiệm mạnh mẽ và tác động mạnh mẽ cho người nghe. Ví dụ: nếu bản chất của bản nhạc là [E1M2O3T4I5O6N7] thì việc sử dụng một phạm vi cao độ cụ thể có thể giúp truyền tải và nâng cao thông điệp cảm xúc của bản nhạc, khiến bản nhạc trở nên mạnh mẽ và đáng nhớ hơn.</v>
      </c>
    </row>
    <row r="583">
      <c r="A583" s="1" t="s">
        <v>1051</v>
      </c>
      <c r="B583" s="1" t="s">
        <v>1052</v>
      </c>
      <c r="C583" s="2" t="str">
        <f>IFERROR(__xludf.DUMMYFUNCTION("GoogleTranslate(B583, ""en"", ""vi"")"),"Loại nhạc này mang đến trải nghiệm nghe đa dạng và sống động với dải cao độ trải dài [R1A2N3G4E5] [oc0ta1ve2s3]. Thời lượng chạy của bài hát là [T1M213] giây và nhịp điệu của nó rất dễ nghe.")</f>
        <v>Loại nhạc này mang đến trải nghiệm nghe đa dạng và sống động với dải cao độ trải dài [R1A2N3G4E5] [oc0ta1ve2s3]. Thời lượng chạy của bài hát là [T1M213] giây và nhịp điệu của nó rất dễ nghe.</v>
      </c>
    </row>
    <row r="584">
      <c r="A584" s="1" t="s">
        <v>1053</v>
      </c>
      <c r="B584" s="1" t="s">
        <v>1054</v>
      </c>
      <c r="C584" s="2" t="str">
        <f>IFERROR(__xludf.DUMMYFUNCTION("GoogleTranslate(B584, ""en"", ""vi"")"),"Bản nhạc này thể hiện phạm vi cao độ trải dài [R1A2N3G4E5] [oc0ta1ve2s3], với việc sử dụng [[K01E12Y23]3 k4ey5] để tạo ra bảng âm thanh phong phú và sống động. Bài hát có thời lượng phát là [T1M213] giây và nhịp điệu êm dịu và vừa phải không đi kèm với bấ"&amp;"t kỳ [I1N2S3T4R5U6M7E8N9T0S1] nào. Nó tuân theo đồng hồ đo [T1I2M3E4_5S6I7G8N9A0T1U2R3E4] với [te0mp1o2] chậm và không bắt nguồn từ truyền thống của phong cách [G1E2N3R4E5] cổ điển. Độ dài của bài hát được xác định bởi [[N01U12M23_34B45A56R67S78]8 b9ar0s1"&amp;"], giúp người nghe có nhiều thời gian để đắm mình hoàn toàn vào trải nghiệm âm nhạc độc đáo.")</f>
        <v>Bản nhạc này thể hiện phạm vi cao độ trải dài [R1A2N3G4E5] [oc0ta1ve2s3], với việc sử dụng [[K01E12Y23]3 k4ey5] để tạo ra bảng âm thanh phong phú và sống động. Bài hát có thời lượng phát là [T1M213] giây và nhịp điệu êm dịu và vừa phải không đi kèm với bất kỳ [I1N2S3T4R5U6M7E8N9T0S1] nào. Nó tuân theo đồng hồ đo [T1I2M3E4_5S6I7G8N9A0T1U2R3E4] với [te0mp1o2] chậm và không bắt nguồn từ truyền thống của phong cách [G1E2N3R4E5] cổ điển. Độ dài của bài hát được xác định bởi [[N01U12M23_34B45A56R67S78]8 b9ar0s1], giúp người nghe có nhiều thời gian để đắm mình hoàn toàn vào trải nghiệm âm nhạc độc đáo.</v>
      </c>
    </row>
    <row r="585">
      <c r="A585" s="1" t="s">
        <v>1055</v>
      </c>
      <c r="B585" s="1" t="s">
        <v>1056</v>
      </c>
      <c r="C585" s="2" t="str">
        <f>IFERROR(__xludf.DUMMYFUNCTION("GoogleTranslate(B585, ""en"", ""vi"")"),"Âm nhạc của bài hát này dựa trên [[T01I12M23E34_45S56I67G78N89A90T01U12R23E34]4 t5im6e 7si8gn9at0ur1e2] và có phạm vi cao độ giới hạn là [R1A2N3G4E5] [oc0ta1ve2s3], cho phép nhấn mạnh hơn vào các sắc thái của giai điệu và nhịp điệu. Ngoài ra, bài hát còn "&amp;"có nhịp điệu cân bằng, bổ sung cho phần âm nhạc.")</f>
        <v>Âm nhạc của bài hát này dựa trên [[T01I12M23E34_45S56I67G78N89A90T01U12R23E34]4 t5im6e 7si8gn9at0ur1e2] và có phạm vi cao độ giới hạn là [R1A2N3G4E5] [oc0ta1ve2s3], cho phép nhấn mạnh hơn vào các sắc thái của giai điệu và nhịp điệu. Ngoài ra, bài hát còn có nhịp điệu cân bằng, bổ sung cho phần âm nhạc.</v>
      </c>
    </row>
    <row r="586">
      <c r="A586" s="1" t="s">
        <v>1057</v>
      </c>
      <c r="B586" s="1" t="s">
        <v>1058</v>
      </c>
      <c r="C586" s="2" t="str">
        <f>IFERROR(__xludf.DUMMYFUNCTION("GoogleTranslate(B586, ""en"", ""vi"")"),"Dải cao độ của [R1A2N3G4E5] [oc0ta1ve2s3] tạo thêm nét đặc biệt cho âm nhạc, nhấn mạnh chiều sâu cảm xúc của nó. Bản nhạc này sử dụng [[K01E12Y23]3 k4ey5] tạo ra một bầu không khí khác biệt, trong khi nhịp điệu mượt mà và ổn định, với việc bao gồm [I1N2S3"&amp;"T4R5U6M7E8N9T0S1], giúp nâng cao hơn nữa bố cục. Âm nhạc được phát ở tốc độ nhanh trong [T1I2M3E4_5S6I7G8N9A0T1U2R3E4], truyền tải [E1M2O3T4I5O6N7] và được bổ sung bởi thời gian chạy là [T1M213] giây.")</f>
        <v>Dải cao độ của [R1A2N3G4E5] [oc0ta1ve2s3] tạo thêm nét đặc biệt cho âm nhạc, nhấn mạnh chiều sâu cảm xúc của nó. Bản nhạc này sử dụng [[K01E12Y23]3 k4ey5] tạo ra một bầu không khí khác biệt, trong khi nhịp điệu mượt mà và ổn định, với việc bao gồm [I1N2S3T4R5U6M7E8N9T0S1], giúp nâng cao hơn nữa bố cục. Âm nhạc được phát ở tốc độ nhanh trong [T1I2M3E4_5S6I7G8N9A0T1U2R3E4], truyền tải [E1M2O3T4I5O6N7] và được bổ sung bởi thời gian chạy là [T1M213] giây.</v>
      </c>
    </row>
    <row r="587">
      <c r="A587" s="1" t="s">
        <v>1059</v>
      </c>
      <c r="B587" s="1" t="s">
        <v>1060</v>
      </c>
      <c r="C587" s="2" t="str">
        <f>IFERROR(__xludf.DUMMYFUNCTION("GoogleTranslate(B587, ""en"", ""vi"")"),"[[K01E12Y23]3 k4ey5] trong bản nhạc này mang đến âm thanh mạnh mẽ và đáng nhớ, đồng thời âm nhạc là một ví dụ điển hình của thể loại [G1E2N3R4E5]. Bản nhạc này có [te0mp1o2] nhanh và thời lượng [T1M213] giây, với [T1I2M3E4_5S6I7G8N9A0T1U2R3E4] là [ti0me1 "&amp;"s2ig3na4tu5re6]. Để nắm bắt được trọn vẹn bản chất của âm nhạc, nên đưa vào [I1N2S3T4R5U6M7E8N9T0S1]. Ngoài ra, còn có [[N01U12M23_34B45A56R67S78]8 b9ar0s1] có thể được tính trong bài hát này.")</f>
        <v>[[K01E12Y23]3 k4ey5] trong bản nhạc này mang đến âm thanh mạnh mẽ và đáng nhớ, đồng thời âm nhạc là một ví dụ điển hình của thể loại [G1E2N3R4E5]. Bản nhạc này có [te0mp1o2] nhanh và thời lượng [T1M213] giây, với [T1I2M3E4_5S6I7G8N9A0T1U2R3E4] là [ti0me1 s2ig3na4tu5re6]. Để nắm bắt được trọn vẹn bản chất của âm nhạc, nên đưa vào [I1N2S3T4R5U6M7E8N9T0S1]. Ngoài ra, còn có [[N01U12M23_34B45A56R67S78]8 b9ar0s1] có thể được tính trong bài hát này.</v>
      </c>
    </row>
    <row r="588">
      <c r="A588" s="1" t="s">
        <v>204</v>
      </c>
      <c r="B588" s="1" t="s">
        <v>1061</v>
      </c>
      <c r="C588" s="2" t="str">
        <f>IFERROR(__xludf.DUMMYFUNCTION("GoogleTranslate(B588, ""en"", ""vi"")"),"Âm nhạc bao gồm [[N01U12M23_34B45A56R67S78]8 b9ar0s1], trở nên sống động hơn nhờ sử dụng [I1N2S3T4R5U6M7E8N9T0S1]. Sự kết hợp của các nhạc cụ này tạo thêm chiều sâu và kết cấu cho âm nhạc, nâng cao trải nghiệm nghe tổng thể. Mỗi nhạc cụ góp phần tạo ra âm"&amp;" sắc và đặc tính riêng, tạo nên một khung cảnh âm nhạc phong phú và năng động. Cho dù đó là những dây cộng hưởng của đàn violin hay nhịp gõ của trống, mỗi nhạc cụ đều đóng một vai trò không thể thiếu trong việc định hình âm thanh của bản nhạc. Thông qua v"&amp;"iệc sử dụng thành thạo các nhạc cụ này, âm nhạc có sức sống riêng, quyến rũ người nghe bằng tính nghệ thuật và cảm xúc.")</f>
        <v>Âm nhạc bao gồm [[N01U12M23_34B45A56R67S78]8 b9ar0s1], trở nên sống động hơn nhờ sử dụng [I1N2S3T4R5U6M7E8N9T0S1]. Sự kết hợp của các nhạc cụ này tạo thêm chiều sâu và kết cấu cho âm nhạc, nâng cao trải nghiệm nghe tổng thể. Mỗi nhạc cụ góp phần tạo ra âm sắc và đặc tính riêng, tạo nên một khung cảnh âm nhạc phong phú và năng động. Cho dù đó là những dây cộng hưởng của đàn violin hay nhịp gõ của trống, mỗi nhạc cụ đều đóng một vai trò không thể thiếu trong việc định hình âm thanh của bản nhạc. Thông qua việc sử dụng thành thạo các nhạc cụ này, âm nhạc có sức sống riêng, quyến rũ người nghe bằng tính nghệ thuật và cảm xúc.</v>
      </c>
    </row>
    <row r="589">
      <c r="A589" s="1" t="s">
        <v>1062</v>
      </c>
      <c r="B589" s="1" t="s">
        <v>1063</v>
      </c>
      <c r="C589" s="2" t="str">
        <f>IFERROR(__xludf.DUMMYFUNCTION("GoogleTranslate(B589, ""en"", ""vi"")"),"Âm nhạc hoàn toàn thuộc thể loại [G1E2N3R4E5] và phạm vi cao độ giới hạn của nó là [R1A2N3G4E5] [oc0ta1ve2s3] cho phép nhấn mạnh hơn vào các sắc thái của giai điệu và phân nhịp. Nó có thời lượng [T1M213] giây và được chơi ở tốc độ vừa phải với nhịp không "&amp;"quá nhanh cũng không quá chậm. Việc sử dụng [I1N2S3T4R5U6M7E8N9T0S1] rất quan trọng đối với âm nhạc và [ti0me1 s2ig3na4tu5re6] của nó đi chệch khỏi quy chuẩn, vì nó tuân theo [T1I2M3E4_5S6I7G8N9A0T1U2R3E4]. Nhìn chung, âm nhạc này có đặc điểm là chú ý đến"&amp;" từng chi tiết trong giai điệu và cách diễn đạt, cách sử dụng các nhạc cụ quan trọng và [te0mp1o2] vừa phải, tất cả đều góp phần tạo nên âm thanh độc đáo trong thể loại của nó.")</f>
        <v>Âm nhạc hoàn toàn thuộc thể loại [G1E2N3R4E5] và phạm vi cao độ giới hạn của nó là [R1A2N3G4E5] [oc0ta1ve2s3] cho phép nhấn mạnh hơn vào các sắc thái của giai điệu và phân nhịp. Nó có thời lượng [T1M213] giây và được chơi ở tốc độ vừa phải với nhịp không quá nhanh cũng không quá chậm. Việc sử dụng [I1N2S3T4R5U6M7E8N9T0S1] rất quan trọng đối với âm nhạc và [ti0me1 s2ig3na4tu5re6] của nó đi chệch khỏi quy chuẩn, vì nó tuân theo [T1I2M3E4_5S6I7G8N9A0T1U2R3E4]. Nhìn chung, âm nhạc này có đặc điểm là chú ý đến từng chi tiết trong giai điệu và cách diễn đạt, cách sử dụng các nhạc cụ quan trọng và [te0mp1o2] vừa phải, tất cả đều góp phần tạo nên âm thanh độc đáo trong thể loại của nó.</v>
      </c>
    </row>
    <row r="590">
      <c r="A590" s="1" t="s">
        <v>1064</v>
      </c>
      <c r="B590" s="1" t="s">
        <v>1065</v>
      </c>
      <c r="C590" s="2" t="str">
        <f>IFERROR(__xludf.DUMMYFUNCTION("GoogleTranslate(B590, ""en"", ""vi"")"),"Âm nhạc được đề cập có phạm vi cao độ giới hạn là [R1A2N3G4E5] [oc0ta1ve2s3], cho phép nhấn mạnh hơn vào các sắc thái của giai điệu và nhịp điệu. Điều này được bổ sung bởi âm thanh mạnh mẽ và đáng nhớ của [[K01E12Y23]3 k4ey5] được viết trong đó. Bài hát b"&amp;"ao gồm [[N01U12M23_34B45A56R67S78]8 b9ar0s1], nhưng điều làm nó khác biệt là [[T01I12M23E34_45S56I67G78N89A90T01U12R23E34]4 t5im6e 7si8gn9at0ur1e2] được chọn làm sáng tác. Cùng với nhau, những yếu tố này góp phần tạo nên nét độc đáo và khác biệt của âm nh"&amp;"ạc.")</f>
        <v>Âm nhạc được đề cập có phạm vi cao độ giới hạn là [R1A2N3G4E5] [oc0ta1ve2s3], cho phép nhấn mạnh hơn vào các sắc thái của giai điệu và nhịp điệu. Điều này được bổ sung bởi âm thanh mạnh mẽ và đáng nhớ của [[K01E12Y23]3 k4ey5] được viết trong đó. Bài hát bao gồm [[N01U12M23_34B45A56R67S78]8 b9ar0s1], nhưng điều làm nó khác biệt là [[T01I12M23E34_45S56I67G78N89A90T01U12R23E34]4 t5im6e 7si8gn9at0ur1e2] được chọn làm sáng tác. Cùng với nhau, những yếu tố này góp phần tạo nên nét độc đáo và khác biệt của âm nhạc.</v>
      </c>
    </row>
    <row r="591">
      <c r="A591" s="1" t="s">
        <v>1066</v>
      </c>
      <c r="B591" s="1" t="s">
        <v>1067</v>
      </c>
      <c r="C591" s="2" t="str">
        <f>IFERROR(__xludf.DUMMYFUNCTION("GoogleTranslate(B591, ""en"", ""vi"")"),"Bài hát này có thời gian chạy là [T1M213] giây và có tính năng [I1N2S3T4R5U6M7E8N9T0S1], với giai điệu của bài hát phụ thuộc nhiều vào việc sử dụng [I1N2S3T4R5U6M7E8N9T0]. [[K01E12Y23]3 k4ey5] mang đến âm thanh mạnh mẽ và đáng nhớ cho âm nhạc được trình d"&amp;"iễn ở tốc độ vừa phải. Tổng cộng có [[N01U12M23_34B45A56R67S78]8 b9ar0s1] cho bài hát này.")</f>
        <v>Bài hát này có thời gian chạy là [T1M213] giây và có tính năng [I1N2S3T4R5U6M7E8N9T0S1], với giai điệu của bài hát phụ thuộc nhiều vào việc sử dụng [I1N2S3T4R5U6M7E8N9T0]. [[K01E12Y23]3 k4ey5] mang đến âm thanh mạnh mẽ và đáng nhớ cho âm nhạc được trình diễn ở tốc độ vừa phải. Tổng cộng có [[N01U12M23_34B45A56R67S78]8 b9ar0s1] cho bài hát này.</v>
      </c>
    </row>
    <row r="592">
      <c r="A592" s="1" t="s">
        <v>535</v>
      </c>
      <c r="B592" s="1" t="s">
        <v>1068</v>
      </c>
      <c r="C592" s="2" t="str">
        <f>IFERROR(__xludf.DUMMYFUNCTION("GoogleTranslate(B592, ""en"", ""vi"")"),"Việc sử dụng dải cao độ cụ thể [R1A2N3G4E5] [oc0ta1ve2s3] tạo ra âm thanh gắn kết và thống nhất xuyên suốt bản nhạc, trong khi [[K01E12Y23]3 k4ey5] góp phần tạo nên bầu không khí khác biệt. Với thời lượng [T1M213] giây, [te0mp1o2] nhẹ nhàng và yên bình củ"&amp;"a bài hát được tăng cường bằng cách thêm [I1N2S3T4R5U6M7E8N9T0S1] vào bản nhạc. Hơn nữa, [[T01I12M23E34_45S56I67G78N89A90T01U12R23E34]4 t5im6e 7si8gn9at0ur1e2] không điển hình càng làm tăng thêm tính độc đáo của âm nhạc, được phát ở mức [te0mp1o2] thấp. Đ"&amp;"iều thú vị là phong cách của bài hát lại khác xa với nét đặc trưng của thể loại [G1E2N3R4E5].")</f>
        <v>Việc sử dụng dải cao độ cụ thể [R1A2N3G4E5] [oc0ta1ve2s3] tạo ra âm thanh gắn kết và thống nhất xuyên suốt bản nhạc, trong khi [[K01E12Y23]3 k4ey5] góp phần tạo nên bầu không khí khác biệt. Với thời lượng [T1M213] giây, [te0mp1o2] nhẹ nhàng và yên bình của bài hát được tăng cường bằng cách thêm [I1N2S3T4R5U6M7E8N9T0S1] vào bản nhạc. Hơn nữa, [[T01I12M23E34_45S56I67G78N89A90T01U12R23E34]4 t5im6e 7si8gn9at0ur1e2] không điển hình càng làm tăng thêm tính độc đáo của âm nhạc, được phát ở mức [te0mp1o2] thấp. Điều thú vị là phong cách của bài hát lại khác xa với nét đặc trưng của thể loại [G1E2N3R4E5].</v>
      </c>
    </row>
    <row r="593">
      <c r="A593" s="1" t="s">
        <v>1069</v>
      </c>
      <c r="B593" s="1" t="s">
        <v>1070</v>
      </c>
      <c r="C593" s="2" t="str">
        <f>IFERROR(__xludf.DUMMYFUNCTION("GoogleTranslate(B593, ""en"", ""vi"")"),"Đặc điểm riêng biệt của âm nhạc được nhấn mạnh bởi dải cao độ [R1A2N3G4E5] [oc0ta1ve2s3], giúp tăng thêm chiều sâu cảm xúc cho sáng tác. Việc sử dụng [[K01E12Y23]3 k4ey5] tạo ra bầu không khí khác biệt, trong khi đồng hồ đo [T1I2M3E4_5S6I7G8N9A0T1U2R3E4] "&amp;"điều khiển cấu trúc nhịp nhàng. [I1N2S3T4R5U6M7E8N9T0S1] được sử dụng trong phần trình diễn, góp phần tạo nên âm thanh tổng thể. Bất chấp những đặc điểm này, âm nhạc không thể hiện được bản chất của thể loại [G1E2N3R4E5]. Thành phần bao gồm [[N01U12M23_34"&amp;"B45A56R67S78]8 b9ar0s1], tạo nên một khoảng thời gian xác định.")</f>
        <v>Đặc điểm riêng biệt của âm nhạc được nhấn mạnh bởi dải cao độ [R1A2N3G4E5] [oc0ta1ve2s3], giúp tăng thêm chiều sâu cảm xúc cho sáng tác. Việc sử dụng [[K01E12Y23]3 k4ey5] tạo ra bầu không khí khác biệt, trong khi đồng hồ đo [T1I2M3E4_5S6I7G8N9A0T1U2R3E4] điều khiển cấu trúc nhịp nhàng. [I1N2S3T4R5U6M7E8N9T0S1] được sử dụng trong phần trình diễn, góp phần tạo nên âm thanh tổng thể. Bất chấp những đặc điểm này, âm nhạc không thể hiện được bản chất của thể loại [G1E2N3R4E5]. Thành phần bao gồm [[N01U12M23_34B45A56R67S78]8 b9ar0s1], tạo nên một khoảng thời gian xác định.</v>
      </c>
    </row>
    <row r="594">
      <c r="A594" s="1" t="s">
        <v>210</v>
      </c>
      <c r="B594" s="1" t="s">
        <v>1071</v>
      </c>
      <c r="C594" s="2" t="str">
        <f>IFERROR(__xludf.DUMMYFUNCTION("GoogleTranslate(B594, ""en"", ""vi"")"),"Bản nhạc thể hiện phạm vi cao độ trong [R1A2N3G4E5] [oc0ta1ve2s3], trong khi [[K01E12Y23]3 k4ey5] mang đến cho bản nhạc này chất lượng cảm xúc đặc biệt. Với thời lượng [T1M213] giây, bài hát thể hiện nhịp điệu rất nhanh và sống động. Đáng chú ý, [I1N2S3T4"&amp;"R5U6M7E8N9T0S1] không phải là một phần của thiết bị đo trong sáng tác này. Hơn nữa, [ti0me1 s2ig3na4tu5re6] được sử dụng trong bài hát này không phải là [T1I2M3E4_5S6I7G8N9A0T1U2R3E4] điển hình. Dù có nhịp điệu chậm rãi nhưng phong cách của ca khúc lại kh"&amp;"ông tuân theo đặc trưng đặc trưng của thể loại [G1E2N3R4E5].")</f>
        <v>Bản nhạc thể hiện phạm vi cao độ trong [R1A2N3G4E5] [oc0ta1ve2s3], trong khi [[K01E12Y23]3 k4ey5] mang đến cho bản nhạc này chất lượng cảm xúc đặc biệt. Với thời lượng [T1M213] giây, bài hát thể hiện nhịp điệu rất nhanh và sống động. Đáng chú ý, [I1N2S3T4R5U6M7E8N9T0S1] không phải là một phần của thiết bị đo trong sáng tác này. Hơn nữa, [ti0me1 s2ig3na4tu5re6] được sử dụng trong bài hát này không phải là [T1I2M3E4_5S6I7G8N9A0T1U2R3E4] điển hình. Dù có nhịp điệu chậm rãi nhưng phong cách của ca khúc lại không tuân theo đặc trưng đặc trưng của thể loại [G1E2N3R4E5].</v>
      </c>
    </row>
    <row r="595">
      <c r="A595" s="1" t="s">
        <v>51</v>
      </c>
      <c r="B595" s="1" t="s">
        <v>1072</v>
      </c>
      <c r="C595" s="2" t="str">
        <f>IFERROR(__xludf.DUMMYFUNCTION("GoogleTranslate(B595, ""en"", ""vi"")"),"Bản nhạc là một ví dụ điển hình của phong cách [G1E2N3R4E5]. Nó thể hiện phạm vi cao độ trong [R1A2N3G4E5] [oc0ta1ve2s3] và việc sử dụng [[K01E12Y23]3 k4ey5] sẽ tạo thêm hương vị độc đáo cho âm nhạc. Bài hát có độ dài [T1M213] giây và có nhịp điệu nhẹ nhà"&amp;"ng, êm dịu, được bổ sung bằng việc bổ sung [I1N2S3T4R5U6M7E8N9T0S1] vào bố cục. Âm nhạc chuyển động nhanh chóng, bất chấp [ti0me1 s2ig3na4tu5re6 o7f 8[T91I02M13E24_35S46I57G68N79A80T91U02R13E24]3]. Nhìn chung, bản nhạc này là sự thể hiện đẹp đẽ và quyến r"&amp;"ũ cho thể loại của nó, đồng thời nó tích hợp liền mạch nhiều yếu tố âm nhạc khác nhau để tạo ra trải nghiệm nghe thú vị và đáng nhớ.")</f>
        <v>Bản nhạc là một ví dụ điển hình của phong cách [G1E2N3R4E5]. Nó thể hiện phạm vi cao độ trong [R1A2N3G4E5] [oc0ta1ve2s3] và việc sử dụng [[K01E12Y23]3 k4ey5] sẽ tạo thêm hương vị độc đáo cho âm nhạc. Bài hát có độ dài [T1M213] giây và có nhịp điệu nhẹ nhàng, êm dịu, được bổ sung bằng việc bổ sung [I1N2S3T4R5U6M7E8N9T0S1] vào bố cục. Âm nhạc chuyển động nhanh chóng, bất chấp [ti0me1 s2ig3na4tu5re6 o7f 8[T91I02M13E24_35S46I57G68N79A80T91U02R13E24]3]. Nhìn chung, bản nhạc này là sự thể hiện đẹp đẽ và quyến rũ cho thể loại của nó, đồng thời nó tích hợp liền mạch nhiều yếu tố âm nhạc khác nhau để tạo ra trải nghiệm nghe thú vị và đáng nhớ.</v>
      </c>
    </row>
    <row r="596">
      <c r="A596" s="1" t="s">
        <v>1073</v>
      </c>
      <c r="B596" s="1" t="s">
        <v>1074</v>
      </c>
      <c r="C596" s="2" t="str">
        <f>IFERROR(__xludf.DUMMYFUNCTION("GoogleTranslate(B596, ""en"", ""vi"")"),"Bản nhạc này được sáng tác trong [[K01E12Y23]3 k4ey5] với phạm vi cao độ giới hạn là [R1A2N3G4E5] [oc0ta1ve2s3], cho phép nhấn mạnh hơn vào các sắc thái của giai điệu và nhịp điệu. Nhịp điệu êm dịu làm tăng thêm bầu không khí tổng thể của bản nhạc, trong "&amp;"khi giai điệu không tập trung vào âm thanh [I1N2S3T4R5U6M7E8N9T0], góp phần tạo nên bản chất tốc độ thấp của âm nhạc.")</f>
        <v>Bản nhạc này được sáng tác trong [[K01E12Y23]3 k4ey5] với phạm vi cao độ giới hạn là [R1A2N3G4E5] [oc0ta1ve2s3], cho phép nhấn mạnh hơn vào các sắc thái của giai điệu và nhịp điệu. Nhịp điệu êm dịu làm tăng thêm bầu không khí tổng thể của bản nhạc, trong khi giai điệu không tập trung vào âm thanh [I1N2S3T4R5U6M7E8N9T0], góp phần tạo nên bản chất tốc độ thấp của âm nhạc.</v>
      </c>
    </row>
    <row r="597">
      <c r="A597" s="1" t="s">
        <v>1075</v>
      </c>
      <c r="B597" s="1" t="s">
        <v>1076</v>
      </c>
      <c r="C597" s="2" t="str">
        <f>IFERROR(__xludf.DUMMYFUNCTION("GoogleTranslate(B597, ""en"", ""vi"")"),"Bản nhạc được đề cập trong đoạn này thể hiện một phạm vi cao độ trải dài [R1A2N3G4E5] [oc0ta1ve2s3]. Ngoài ra, nhịp [te0mp1o2] của bài hát khá nhanh, góp phần mang lại cảm giác tràn đầy năng lượng và sống động. Tuy có tiết tấu nhanh nhưng nhịp điệu của ca"&amp;" khúc này lại vừa phải, thoải mái, giúp người nghe dễ dàng dậm chân theo nhịp và thưởng thức giai điệu bắt tai. Nhìn chung, bản nhạc này là một ví dụ tuyệt vời về cách phạm vi cao độ, [te0mp1o2] và nhịp điệu có thể kết hợp với nhau để tạo ra trải nghiệm â"&amp;"m nhạc hấp dẫn và thú vị.")</f>
        <v>Bản nhạc được đề cập trong đoạn này thể hiện một phạm vi cao độ trải dài [R1A2N3G4E5] [oc0ta1ve2s3]. Ngoài ra, nhịp [te0mp1o2] của bài hát khá nhanh, góp phần mang lại cảm giác tràn đầy năng lượng và sống động. Tuy có tiết tấu nhanh nhưng nhịp điệu của ca khúc này lại vừa phải, thoải mái, giúp người nghe dễ dàng dậm chân theo nhịp và thưởng thức giai điệu bắt tai. Nhìn chung, bản nhạc này là một ví dụ tuyệt vời về cách phạm vi cao độ, [te0mp1o2] và nhịp điệu có thể kết hợp với nhau để tạo ra trải nghiệm âm nhạc hấp dẫn và thú vị.</v>
      </c>
    </row>
    <row r="598">
      <c r="A598" s="1" t="s">
        <v>1077</v>
      </c>
      <c r="B598" s="1" t="s">
        <v>1078</v>
      </c>
      <c r="C598" s="2" t="str">
        <f>IFERROR(__xludf.DUMMYFUNCTION("GoogleTranslate(B598, ""en"", ""vi"")"),"Giai điệu của bài hát này không tập trung vào âm thanh của [I1N2S3T4R5U6M7E8N9T0]. Tuy nhiên, phạm vi cao độ nhỏ gọn của [R1A2N3G4E5] [oc0ta1ve2s3] góp phần mang lại màn trình diễn âm nhạc tập trung và có tác động mạnh mẽ. Tốc độ nhàn nhã khi phát bản nhạ"&amp;"c này, kết hợp với nhịp điệu mượt mà và ổn định, càng nâng cao hơn nữa hiệu ứng tổng thể của nó.")</f>
        <v>Giai điệu của bài hát này không tập trung vào âm thanh của [I1N2S3T4R5U6M7E8N9T0]. Tuy nhiên, phạm vi cao độ nhỏ gọn của [R1A2N3G4E5] [oc0ta1ve2s3] góp phần mang lại màn trình diễn âm nhạc tập trung và có tác động mạnh mẽ. Tốc độ nhàn nhã khi phát bản nhạc này, kết hợp với nhịp điệu mượt mà và ổn định, càng nâng cao hơn nữa hiệu ứng tổng thể của nó.</v>
      </c>
    </row>
    <row r="599">
      <c r="A599" s="1" t="s">
        <v>106</v>
      </c>
      <c r="B599" s="1" t="s">
        <v>1079</v>
      </c>
      <c r="C599" s="2" t="str">
        <f>IFERROR(__xludf.DUMMYFUNCTION("GoogleTranslate(B599, ""en"", ""vi"")"),"Nhịp điệu trong bài hát này rất êm dịu và điều thú vị là phần sáng tác của nó không liên quan đến việc sử dụng bất kỳ nhạc cụ nào. Dù không có nhạc cụ nhưng giai điệu và nhịp điệu của bài hát vẫn có khả năng tạo cảm giác êm dịu cho người nghe. Điều này th"&amp;"ể hiện sức mạnh của sự sáng tạo và đổi mới trong sản xuất âm nhạc cũng như khả năng tạo ra những âm thanh độc đáo thông qua việc sử dụng các kỹ thuật thay thế. Nhìn chung, bài hát này cung cấp một ví dụ tuyệt vời về cách âm nhạc có thể được tạo ra và đánh"&amp;" giá cao theo nhiều cách.")</f>
        <v>Nhịp điệu trong bài hát này rất êm dịu và điều thú vị là phần sáng tác của nó không liên quan đến việc sử dụng bất kỳ nhạc cụ nào. Dù không có nhạc cụ nhưng giai điệu và nhịp điệu của bài hát vẫn có khả năng tạo cảm giác êm dịu cho người nghe. Điều này thể hiện sức mạnh của sự sáng tạo và đổi mới trong sản xuất âm nhạc cũng như khả năng tạo ra những âm thanh độc đáo thông qua việc sử dụng các kỹ thuật thay thế. Nhìn chung, bài hát này cung cấp một ví dụ tuyệt vời về cách âm nhạc có thể được tạo ra và đánh giá cao theo nhiều cách.</v>
      </c>
    </row>
    <row r="600">
      <c r="A600" s="1" t="s">
        <v>1080</v>
      </c>
      <c r="B600" s="1" t="s">
        <v>1081</v>
      </c>
      <c r="C600" s="2" t="str">
        <f>IFERROR(__xludf.DUMMYFUNCTION("GoogleTranslate(B600, ""en"", ""vi"")"),"Bản trình bày cổ điển này của nhạc [G1E2N3R4E5] có phạm vi cao độ là [R1A2N3G4E5] [oc0ta1ve2s3] và độ dài được xác định bởi [[N01U12M23_34B45A56R67S78]8 b9ar0s1]. Nhịp điệu trong bài hát có sức kích thích vô cùng lớn, tạo nên trải nghiệm âm nhạc lôi cuốn "&amp;"cho người nghe.")</f>
        <v>Bản trình bày cổ điển này của nhạc [G1E2N3R4E5] có phạm vi cao độ là [R1A2N3G4E5] [oc0ta1ve2s3] và độ dài được xác định bởi [[N01U12M23_34B45A56R67S78]8 b9ar0s1]. Nhịp điệu trong bài hát có sức kích thích vô cùng lớn, tạo nên trải nghiệm âm nhạc lôi cuốn cho người nghe.</v>
      </c>
    </row>
    <row r="601">
      <c r="A601" s="1" t="s">
        <v>1082</v>
      </c>
      <c r="B601" s="1" t="s">
        <v>1083</v>
      </c>
      <c r="C601" s="2" t="str">
        <f>IFERROR(__xludf.DUMMYFUNCTION("GoogleTranslate(B601, ""en"", ""vi"")"),"Loại nhạc này mang lại trải nghiệm nghe độc ​​đáo và đáng nhớ với dải cao độ [R1A2N3G4E5] [oc0ta1ve2s3]. Nhịp điệu của bài hát nhẹ nhàng, êm dịu. [ti0me1 s2ig3na4tu5re6] của bản nhạc là [T1I2M3E4_5S6I7G8N9A0T1U2R3E4], càng làm tăng thêm sự khác biệt của n"&amp;"ó. Cố tình loại trừ [I1N2S3T4R5U6M7E8N9T0S1], bài hát này mang tính chất [E1M2O3T4I5O6N7]. Âm nhạc bao gồm [[N01U12M23_34B45A56R67S78]8 b9ar0s1], góp phần tạo nên cấu trúc và thành phần tổng thể của nó.")</f>
        <v>Loại nhạc này mang lại trải nghiệm nghe độc ​​đáo và đáng nhớ với dải cao độ [R1A2N3G4E5] [oc0ta1ve2s3]. Nhịp điệu của bài hát nhẹ nhàng, êm dịu. [ti0me1 s2ig3na4tu5re6] của bản nhạc là [T1I2M3E4_5S6I7G8N9A0T1U2R3E4], càng làm tăng thêm sự khác biệt của nó. Cố tình loại trừ [I1N2S3T4R5U6M7E8N9T0S1], bài hát này mang tính chất [E1M2O3T4I5O6N7]. Âm nhạc bao gồm [[N01U12M23_34B45A56R67S78]8 b9ar0s1], góp phần tạo nên cấu trúc và thành phần tổng thể của nó.</v>
      </c>
    </row>
    <row r="602">
      <c r="A602" s="1" t="s">
        <v>259</v>
      </c>
      <c r="B602" s="1" t="s">
        <v>1084</v>
      </c>
      <c r="C602" s="2" t="str">
        <f>IFERROR(__xludf.DUMMYFUNCTION("GoogleTranslate(B602, ""en"", ""vi"")"),"Bản nhạc thể hiện phạm vi cao độ trong [R1A2N3G4E5] [oc0ta1ve2s3] và sử dụng [[K01E12Y23]3 k4ey5], mang lại âm thanh mạnh mẽ và đáng nhớ. Với thời lượng chạy [T1M213] giây, bài hát này duy trì nhịp điệu ổn định và vừa phải đồng thời loại trừ [I1N2S3T4R5U6"&amp;"M7E8N9T0S1]. Nó kết hợp một [ti0me1 s2ig3na4tu5re6 o7f 8[T91I02M13E24_35S46I57G68N79A80T91U02R13E24]3] khác thường và nhịp điệu của nó vẫn được cân bằng xuyên suốt. Nhìn chung, âm nhạc mang lại cảm giác [E1M2O3T4I5O6N7].")</f>
        <v>Bản nhạc thể hiện phạm vi cao độ trong [R1A2N3G4E5] [oc0ta1ve2s3] và sử dụng [[K01E12Y23]3 k4ey5], mang lại âm thanh mạnh mẽ và đáng nhớ. Với thời lượng chạy [T1M213] giây, bài hát này duy trì nhịp điệu ổn định và vừa phải đồng thời loại trừ [I1N2S3T4R5U6M7E8N9T0S1]. Nó kết hợp một [ti0me1 s2ig3na4tu5re6 o7f 8[T91I02M13E24_35S46I57G68N79A80T91U02R13E24]3] khác thường và nhịp điệu của nó vẫn được cân bằng xuyên suốt. Nhìn chung, âm nhạc mang lại cảm giác [E1M2O3T4I5O6N7].</v>
      </c>
    </row>
    <row r="603">
      <c r="A603" s="1" t="s">
        <v>504</v>
      </c>
      <c r="B603" s="1" t="s">
        <v>1085</v>
      </c>
      <c r="C603" s="2" t="str">
        <f>IFERROR(__xludf.DUMMYFUNCTION("GoogleTranslate(B603, ""en"", ""vi"")"),"Bản nhạc thể hiện phạm vi cao độ trong [R1A2N3G4E5] [oc0ta1ve2s3] và việc lựa chọn [[K01E12Y23]3 k4ey5] mang lại trải nghiệm quyến rũ và đáng nhớ. Bản nhạc kéo dài trong [T1M213] giây và có nhịp điệu rất êm dịu. Ngoài ra, bài hát này sử dụng [ti0me1 s2ig3"&amp;"na4tu5re6 o7f 8[T91I02M13E24_35S46I57G68N79A80T91U02R13E24]3] không chuẩn và không có bất kỳ [I1N2S3T4R5U6M7E8N9T0S1] nào. Nó khác với âm thanh [G1E2N3R4E5] điển hình.")</f>
        <v>Bản nhạc thể hiện phạm vi cao độ trong [R1A2N3G4E5] [oc0ta1ve2s3] và việc lựa chọn [[K01E12Y23]3 k4ey5] mang lại trải nghiệm quyến rũ và đáng nhớ. Bản nhạc kéo dài trong [T1M213] giây và có nhịp điệu rất êm dịu. Ngoài ra, bài hát này sử dụng [ti0me1 s2ig3na4tu5re6 o7f 8[T91I02M13E24_35S46I57G68N79A80T91U02R13E24]3] không chuẩn và không có bất kỳ [I1N2S3T4R5U6M7E8N9T0S1] nào. Nó khác với âm thanh [G1E2N3R4E5] điển hình.</v>
      </c>
    </row>
    <row r="604">
      <c r="A604" s="1" t="s">
        <v>981</v>
      </c>
      <c r="B604" s="1" t="s">
        <v>1086</v>
      </c>
      <c r="C604" s="2" t="str">
        <f>IFERROR(__xludf.DUMMYFUNCTION("GoogleTranslate(B604, ""en"", ""vi"")"),"Phạm vi cao độ giới hạn của âm nhạc là [R1A2N3G4E5] [oc0ta1ve2s3] cho phép nhấn mạnh hơn vào các sắc thái của giai điệu và nhịp điệu, đồng thời nó được sáng tác trong [[K01E12Y23]3 k4ey5]. Bài hát có thời lượng chạy [T1M213] giây và có nhịp điệu rất tràn "&amp;"đầy năng lượng. Mặc dù [te0mp1o2] sống động nhưng không có [I1N2S3T4R5U6M7E8N9T0S1] nào được nghe thấy. Nhạc có định dạng [T1I2M3E4_5S6I7G8N9A0T1U2R3E4] và được phát ở tốc độ vừa phải, gợi lên cảm giác [E1M2O3T4I5O6N7] cho người nghe.")</f>
        <v>Phạm vi cao độ giới hạn của âm nhạc là [R1A2N3G4E5] [oc0ta1ve2s3] cho phép nhấn mạnh hơn vào các sắc thái của giai điệu và nhịp điệu, đồng thời nó được sáng tác trong [[K01E12Y23]3 k4ey5]. Bài hát có thời lượng chạy [T1M213] giây và có nhịp điệu rất tràn đầy năng lượng. Mặc dù [te0mp1o2] sống động nhưng không có [I1N2S3T4R5U6M7E8N9T0S1] nào được nghe thấy. Nhạc có định dạng [T1I2M3E4_5S6I7G8N9A0T1U2R3E4] và được phát ở tốc độ vừa phải, gợi lên cảm giác [E1M2O3T4I5O6N7] cho người nghe.</v>
      </c>
    </row>
    <row r="605">
      <c r="A605" s="1" t="s">
        <v>1087</v>
      </c>
      <c r="B605" s="1" t="s">
        <v>1088</v>
      </c>
      <c r="C605" s="2" t="str">
        <f>IFERROR(__xludf.DUMMYFUNCTION("GoogleTranslate(B605, ""en"", ""vi"")"),"Bài hát này có nhịp vừa phải, đặc trưng là [E1M2O3T4I5O6N7] và có thời lượng [[N01U12M23_34B45A56R67S78]8 b9ar0s1].")</f>
        <v>Bài hát này có nhịp vừa phải, đặc trưng là [E1M2O3T4I5O6N7] và có thời lượng [[N01U12M23_34B45A56R67S78]8 b9ar0s1].</v>
      </c>
    </row>
    <row r="606">
      <c r="A606" s="1" t="s">
        <v>398</v>
      </c>
      <c r="B606" s="1" t="s">
        <v>1089</v>
      </c>
      <c r="C606" s="2" t="str">
        <f>IFERROR(__xludf.DUMMYFUNCTION("GoogleTranslate(B606, ""en"", ""vi"")"),"Bài hát này có thời lượng chạy là [T1M213] giây và [ti0me1 s2ig3na4tu5re6] của nó là [T1I2M3E4_5S6I7G8N9A0T1U2R3E4].")</f>
        <v>Bài hát này có thời lượng chạy là [T1M213] giây và [ti0me1 s2ig3na4tu5re6] của nó là [T1I2M3E4_5S6I7G8N9A0T1U2R3E4].</v>
      </c>
    </row>
    <row r="607">
      <c r="A607" s="1" t="s">
        <v>35</v>
      </c>
      <c r="B607" s="1" t="s">
        <v>1090</v>
      </c>
      <c r="C607" s="2" t="str">
        <f>IFERROR(__xludf.DUMMYFUNCTION("GoogleTranslate(B607, ""en"", ""vi"")"),"Bài hát này dài [T1M213] giây và [I1N2S3T4R5U6M7E8N9T0S1] không phải là một phần của nhạc cụ được sử dụng trong đó.")</f>
        <v>Bài hát này dài [T1M213] giây và [I1N2S3T4R5U6M7E8N9T0S1] không phải là một phần của nhạc cụ được sử dụng trong đó.</v>
      </c>
    </row>
    <row r="608">
      <c r="A608" s="1" t="s">
        <v>773</v>
      </c>
      <c r="B608" s="1" t="s">
        <v>1091</v>
      </c>
      <c r="C608" s="2" t="str">
        <f>IFERROR(__xludf.DUMMYFUNCTION("GoogleTranslate(B608, ""en"", ""vi"")"),"Đoạn nhạc là một bài hát dài [T1M213] giây thể hiện phạm vi cao độ trong [R1A2N3G4E5] [oc0ta1ve2s3] và sử dụng [[K01E12Y23]3 k4ey5] để tạo ra bảng âm thanh phong phú và sống động. Âm nhạc trở nên sống động hơn thông qua việc sử dụng [I1N2S3T4R5U6M7E8N9T0S"&amp;"1], góp phần tạo ra nhịp vừa phải và nhịp thấp [te0mp1o2]. Ngoài ra, [ti0me1 s2ig3na4tu5re6] của bài hát nằm ngoài tiêu chuẩn, với [T1I2M3E4_5S6I7G8N9A0T1U2R3E4] thêm vào âm thanh độc đáo của nó. Nhìn chung, âm nhạc được đặc trưng bởi tính chất [E1M2O3T4I"&amp;"5O6N7], gợi lên phản ứng cảm xúc cụ thể từ người nghe.")</f>
        <v>Đoạn nhạc là một bài hát dài [T1M213] giây thể hiện phạm vi cao độ trong [R1A2N3G4E5] [oc0ta1ve2s3] và sử dụng [[K01E12Y23]3 k4ey5] để tạo ra bảng âm thanh phong phú và sống động. Âm nhạc trở nên sống động hơn thông qua việc sử dụng [I1N2S3T4R5U6M7E8N9T0S1], góp phần tạo ra nhịp vừa phải và nhịp thấp [te0mp1o2]. Ngoài ra, [ti0me1 s2ig3na4tu5re6] của bài hát nằm ngoài tiêu chuẩn, với [T1I2M3E4_5S6I7G8N9A0T1U2R3E4] thêm vào âm thanh độc đáo của nó. Nhìn chung, âm nhạc được đặc trưng bởi tính chất [E1M2O3T4I5O6N7], gợi lên phản ứng cảm xúc cụ thể từ người nghe.</v>
      </c>
    </row>
    <row r="609">
      <c r="A609" s="1" t="s">
        <v>217</v>
      </c>
      <c r="B609" s="1" t="s">
        <v>1092</v>
      </c>
      <c r="C609" s="2" t="str">
        <f>IFERROR(__xludf.DUMMYFUNCTION("GoogleTranslate(B609, ""en"", ""vi"")"),"[[K01E12Y23]3 k4ey5] trong âm nhạc rất có ý nghĩa vì nó mang lại âm thanh mạnh mẽ và đáng nhớ. [ke0y1] đặc biệt này giúp thiết lập giai điệu và tâm trạng của một bản nhạc, khiến nó trở thành một yếu tố thiết yếu trong sáng tác âm nhạc. Cho dù đó là [ma0jo"&amp;"1r2] hay [mi0no1r2] [ke0y1], việc sử dụng [K1E2Y3] có thể gợi lên nhiều cung bậc cảm xúc cho người nghe, từ vui mừng, hạnh phúc đến buồn bã, u sầu. Các nhạc sĩ và nhà soạn nhạc thường cân nhắc cẩn thận việc sử dụng [K1E2Y3] trong các tác phẩm của mình để "&amp;"tạo ra hiệu ứng mong muốn và kết nối với khán giả ở mức độ sâu sắc hơn.")</f>
        <v>[[K01E12Y23]3 k4ey5] trong âm nhạc rất có ý nghĩa vì nó mang lại âm thanh mạnh mẽ và đáng nhớ. [ke0y1] đặc biệt này giúp thiết lập giai điệu và tâm trạng của một bản nhạc, khiến nó trở thành một yếu tố thiết yếu trong sáng tác âm nhạc. Cho dù đó là [ma0jo1r2] hay [mi0no1r2] [ke0y1], việc sử dụng [K1E2Y3] có thể gợi lên nhiều cung bậc cảm xúc cho người nghe, từ vui mừng, hạnh phúc đến buồn bã, u sầu. Các nhạc sĩ và nhà soạn nhạc thường cân nhắc cẩn thận việc sử dụng [K1E2Y3] trong các tác phẩm của mình để tạo ra hiệu ứng mong muốn và kết nối với khán giả ở mức độ sâu sắc hơn.</v>
      </c>
    </row>
    <row r="610">
      <c r="A610" s="1" t="s">
        <v>1093</v>
      </c>
      <c r="B610" s="1" t="s">
        <v>1094</v>
      </c>
      <c r="C610" s="2" t="str">
        <f>IFERROR(__xludf.DUMMYFUNCTION("GoogleTranslate(B610, ""en"", ""vi"")"),"Âm nhạc trong bài hát này có đặc điểm là phạm vi cao độ giới hạn là [R1A2N3G4E5] [oc0ta1ve2s3], do đó cho phép nhấn mạnh hơn vào các sắc thái của giai điệu và nhịp điệu. Mặc dù có thời lượng [T1M213] giây nhưng bài hát có nhịp điệu rất thiền định, được ch"&amp;"ơi ở tốc độ nhàn nhã. [ti0me1 s2ig3na4tu5re6] được sử dụng trong bài hát không được sử dụng phổ biến [T1I2M3E4_5S6I7G8N9A0T1U2R3E4] và việc cố tình loại trừ một số nhạc cụ nhất định đã làm tăng thêm chất lượng độc đáo của nó. Giai điệu cảm xúc tổng thể củ"&amp;"a âm nhạc là [E1M2O3T4I5O6N7], nâng cao hơn nữa chất lượng thiền định của nó.")</f>
        <v>Âm nhạc trong bài hát này có đặc điểm là phạm vi cao độ giới hạn là [R1A2N3G4E5] [oc0ta1ve2s3], do đó cho phép nhấn mạnh hơn vào các sắc thái của giai điệu và nhịp điệu. Mặc dù có thời lượng [T1M213] giây nhưng bài hát có nhịp điệu rất thiền định, được chơi ở tốc độ nhàn nhã. [ti0me1 s2ig3na4tu5re6] được sử dụng trong bài hát không được sử dụng phổ biến [T1I2M3E4_5S6I7G8N9A0T1U2R3E4] và việc cố tình loại trừ một số nhạc cụ nhất định đã làm tăng thêm chất lượng độc đáo của nó. Giai điệu cảm xúc tổng thể của âm nhạc là [E1M2O3T4I5O6N7], nâng cao hơn nữa chất lượng thiền định của nó.</v>
      </c>
    </row>
    <row r="611">
      <c r="A611" s="1" t="s">
        <v>1064</v>
      </c>
      <c r="B611" s="1" t="s">
        <v>1095</v>
      </c>
      <c r="C611" s="2" t="str">
        <f>IFERROR(__xludf.DUMMYFUNCTION("GoogleTranslate(B611, ""en"", ""vi"")"),"Loại nhạc này mang lại trải nghiệm nghe độc ​​đáo và đáng nhớ với dải cao độ [R1A2N3G4E5] [oc0ta1ve2s3] và bảng màu âm thanh phong phú được tạo ra bằng cách sử dụng [[K01E12Y23]3 k4ey5]. Độ dài của bài hát, được xác định bởi [[N01U12M23_34B45A56R67S78]8 b"&amp;"9ar0s1], càng làm tăng thêm sự khác biệt của nó. Ngoài ra, [[T01I12M23E34_45S56I67G78N89A90T01U12R23E34]4 t5im6e 7si8gn9at0ur1e2] độc đáo của bài hát này khiến nó trở nên khác biệt so với các sáng tác âm nhạc khác. Nhìn chung, sự kết hợp của những yếu tố "&amp;"này tạo nên một bản nhạc thực sự độc đáo, chắc chắn sẽ thu hút sự chú ý của người nghe.")</f>
        <v>Loại nhạc này mang lại trải nghiệm nghe độc ​​đáo và đáng nhớ với dải cao độ [R1A2N3G4E5] [oc0ta1ve2s3] và bảng màu âm thanh phong phú được tạo ra bằng cách sử dụng [[K01E12Y23]3 k4ey5]. Độ dài của bài hát, được xác định bởi [[N01U12M23_34B45A56R67S78]8 b9ar0s1], càng làm tăng thêm sự khác biệt của nó. Ngoài ra, [[T01I12M23E34_45S56I67G78N89A90T01U12R23E34]4 t5im6e 7si8gn9at0ur1e2] độc đáo của bài hát này khiến nó trở nên khác biệt so với các sáng tác âm nhạc khác. Nhìn chung, sự kết hợp của những yếu tố này tạo nên một bản nhạc thực sự độc đáo, chắc chắn sẽ thu hút sự chú ý của người nghe.</v>
      </c>
    </row>
    <row r="612">
      <c r="A612" s="1" t="s">
        <v>223</v>
      </c>
      <c r="B612" s="1" t="s">
        <v>1096</v>
      </c>
      <c r="C612" s="2" t="str">
        <f>IFERROR(__xludf.DUMMYFUNCTION("GoogleTranslate(B612, ""en"", ""vi"")"),"Loại nhạc này mang đến trải nghiệm nghe đa dạng và sống động với dải cao độ trải dài [R1A2N3G4E5] [oc0ta1ve2s3]. Ngoài ra, [te0mp1o2] trong bài hát này rất êm dịu và yên bình, góp phần làm tăng thêm bầu không khí thư giãn tổng thể.")</f>
        <v>Loại nhạc này mang đến trải nghiệm nghe đa dạng và sống động với dải cao độ trải dài [R1A2N3G4E5] [oc0ta1ve2s3]. Ngoài ra, [te0mp1o2] trong bài hát này rất êm dịu và yên bình, góp phần làm tăng thêm bầu không khí thư giãn tổng thể.</v>
      </c>
    </row>
    <row r="613">
      <c r="A613" s="1" t="s">
        <v>1097</v>
      </c>
      <c r="B613" s="1" t="s">
        <v>1098</v>
      </c>
      <c r="C613" s="2" t="str">
        <f>IFERROR(__xludf.DUMMYFUNCTION("GoogleTranslate(B613, ""en"", ""vi"")"),"Phạm vi cao độ giới hạn của âm nhạc là [R1A2N3G4E5] [oc0ta1ve2s3] tạo cơ hội tập trung nhiều hơn vào sự tinh tế của giai điệu và nhịp điệu, cho phép các sắc thái của âm nhạc tỏa sáng. Bản nhạc này truyền tải [E1M2O3T4I5O6N7] một cách hiệu quả, thu hút sự "&amp;"chú ý của người nghe và khơi gợi phản ứng cảm xúc mạnh mẽ. Việc sử dụng [[T01I12M23E34_45S56I67G78N89A90T01U12R23E34]4 t5im6e 7si8gn9at0ur1e2] không chuẩn sẽ bổ sung thêm một lớp thú vị cho bố cục, mang lại cho âm nhạc một đặc tính độc đáo và khác biệt, k"&amp;"hiến nó trở nên khác biệt so với các bản nhạc truyền thống hơn. Cùng với nhau, những yếu tố này tạo nên một trải nghiệm âm nhạc quyến rũ, vừa giàu sức gợi vừa đáng nhớ.")</f>
        <v>Phạm vi cao độ giới hạn của âm nhạc là [R1A2N3G4E5] [oc0ta1ve2s3] tạo cơ hội tập trung nhiều hơn vào sự tinh tế của giai điệu và nhịp điệu, cho phép các sắc thái của âm nhạc tỏa sáng. Bản nhạc này truyền tải [E1M2O3T4I5O6N7] một cách hiệu quả, thu hút sự chú ý của người nghe và khơi gợi phản ứng cảm xúc mạnh mẽ. Việc sử dụng [[T01I12M23E34_45S56I67G78N89A90T01U12R23E34]4 t5im6e 7si8gn9at0ur1e2] không chuẩn sẽ bổ sung thêm một lớp thú vị cho bố cục, mang lại cho âm nhạc một đặc tính độc đáo và khác biệt, khiến nó trở nên khác biệt so với các bản nhạc truyền thống hơn. Cùng với nhau, những yếu tố này tạo nên một trải nghiệm âm nhạc quyến rũ, vừa giàu sức gợi vừa đáng nhớ.</v>
      </c>
    </row>
    <row r="614">
      <c r="A614" s="1" t="s">
        <v>992</v>
      </c>
      <c r="B614" s="1" t="s">
        <v>1099</v>
      </c>
      <c r="C614" s="2" t="str">
        <f>IFERROR(__xludf.DUMMYFUNCTION("GoogleTranslate(B614, ""en"", ""vi"")"),"Phạm vi cao độ giới hạn của âm nhạc là [R1A2N3G4E5] [oc0ta1ve2s3] cho phép nhấn mạnh hơn vào các sắc thái của giai điệu và phân nhịp, trong khi việc sử dụng [[K01E12Y23]3 k4ey5] sẽ truyền tải âm thanh cộng hưởng và độc đáo. Ngoài ra, âm nhạc còn có [ti0me"&amp;"1 s2ig3na4tu5re6 o7f 8[T91I02M13E24_35S46I57G68N79A80T91U02R13E24]3], góp phần tạo nên đặc điểm âm nhạc đặc biệt của nó. Bằng cách kết hợp những yếu tố này, âm nhạc tạo ra trải nghiệm nghe gắn kết và đáng nhớ, thể hiện sức mạnh của sự đơn giản và sự chú ý"&amp;" đến từng chi tiết trong âm nhạc.")</f>
        <v>Phạm vi cao độ giới hạn của âm nhạc là [R1A2N3G4E5] [oc0ta1ve2s3] cho phép nhấn mạnh hơn vào các sắc thái của giai điệu và phân nhịp, trong khi việc sử dụng [[K01E12Y23]3 k4ey5] sẽ truyền tải âm thanh cộng hưởng và độc đáo. Ngoài ra, âm nhạc còn có [ti0me1 s2ig3na4tu5re6 o7f 8[T91I02M13E24_35S46I57G68N79A80T91U02R13E24]3], góp phần tạo nên đặc điểm âm nhạc đặc biệt của nó. Bằng cách kết hợp những yếu tố này, âm nhạc tạo ra trải nghiệm nghe gắn kết và đáng nhớ, thể hiện sức mạnh của sự đơn giản và sự chú ý đến từng chi tiết trong âm nhạc.</v>
      </c>
    </row>
    <row r="615">
      <c r="A615" s="1" t="s">
        <v>1100</v>
      </c>
      <c r="B615" s="1" t="s">
        <v>1101</v>
      </c>
      <c r="C615" s="2" t="str">
        <f>IFERROR(__xludf.DUMMYFUNCTION("GoogleTranslate(B615, ""en"", ""vi"")"),"[[K01E12Y23]3 k4ey5] trong bản nhạc này mang đến âm thanh mạnh mẽ và đáng nhớ, trong khi thời lượng chạy của bài hát là [T1M213] giây. Nhịp điệu trong bài hát này rất êm dịu và có [ti0me1 s2ig3na4tu5re6 o7f 8[T91I02M13E24_35S46I57G68N79A80T91U02R13E24]3]."&amp;" Âm nhạc trở nên sống động hơn nhờ sử dụng [I1N2S3T4R5U6M7E8N9T0S1].")</f>
        <v>[[K01E12Y23]3 k4ey5] trong bản nhạc này mang đến âm thanh mạnh mẽ và đáng nhớ, trong khi thời lượng chạy của bài hát là [T1M213] giây. Nhịp điệu trong bài hát này rất êm dịu và có [ti0me1 s2ig3na4tu5re6 o7f 8[T91I02M13E24_35S46I57G68N79A80T91U02R13E24]3]. Âm nhạc trở nên sống động hơn nhờ sử dụng [I1N2S3T4R5U6M7E8N9T0S1].</v>
      </c>
    </row>
    <row r="616">
      <c r="A616" s="1" t="s">
        <v>1102</v>
      </c>
      <c r="B616" s="1" t="s">
        <v>1103</v>
      </c>
      <c r="C616" s="2" t="str">
        <f>IFERROR(__xludf.DUMMYFUNCTION("GoogleTranslate(B616, ""en"", ""vi"")"),"[te0mp1o2] nhanh của bài hát, cùng với việc sử dụng [[K01E12Y23]3 k4ey5], tạo ra một bảng âm thanh phong phú và sống động, truyền tải hiệu quả [E1M2O3T4I5O6N7]. Kéo dài [T1M213] giây, bản nhạc khiến người nghe đắm chìm trong bầu không khí sôi động và tràn"&amp;" đầy năng lượng.")</f>
        <v>[te0mp1o2] nhanh của bài hát, cùng với việc sử dụng [[K01E12Y23]3 k4ey5], tạo ra một bảng âm thanh phong phú và sống động, truyền tải hiệu quả [E1M2O3T4I5O6N7]. Kéo dài [T1M213] giây, bản nhạc khiến người nghe đắm chìm trong bầu không khí sôi động và tràn đầy năng lượng.</v>
      </c>
    </row>
    <row r="617">
      <c r="A617" s="1" t="s">
        <v>1104</v>
      </c>
      <c r="B617" s="1" t="s">
        <v>1105</v>
      </c>
      <c r="C617" s="2" t="str">
        <f>IFERROR(__xludf.DUMMYFUNCTION("GoogleTranslate(B617, ""en"", ""vi"")"),"Bài hát này là sáng tác [T1M213] giây, bao gồm khoảng [[N01U12M23_34B45A56R67S78]8 b9ar0s1]. Âm nhạc thấm nhuần [E1M2O3T4I5O6N7], nhưng lại thiếu [I1N2S3T4R5U6M7E8N9T0S1].")</f>
        <v>Bài hát này là sáng tác [T1M213] giây, bao gồm khoảng [[N01U12M23_34B45A56R67S78]8 b9ar0s1]. Âm nhạc thấm nhuần [E1M2O3T4I5O6N7], nhưng lại thiếu [I1N2S3T4R5U6M7E8N9T0S1].</v>
      </c>
    </row>
    <row r="618">
      <c r="A618" s="1" t="s">
        <v>1106</v>
      </c>
      <c r="B618" s="1" t="s">
        <v>1107</v>
      </c>
      <c r="C618" s="2" t="str">
        <f>IFERROR(__xludf.DUMMYFUNCTION("GoogleTranslate(B618, ""en"", ""vi"")"),"Bản nhạc quyến rũ và đáng nhớ này nằm trong [[K01E12Y23]3 k4ey5], chạy trong [T1M213] giây, với nhịp điệu thư giãn và tĩnh lặng tràn ngập [E1M2O3T4I5O6N7]. [ti0me1 s2ig3na4tu5re6] của bài hát không điển hình, được đặt thành [T1I2M3E4_5S6I7G8N9A0T1U2R3E4] "&amp;"và bạn sẽ không nghe thấy bất kỳ [I1N2S3T4R5U6M7E8N9T0S1] nào. Mặc dù không có nhạc cụ nhưng âm nhạc vẫn khơi gợi được những cảm xúc mạnh mẽ, khiến nó trở thành một trải nghiệm nghe độc ​​đáo.")</f>
        <v>Bản nhạc quyến rũ và đáng nhớ này nằm trong [[K01E12Y23]3 k4ey5], chạy trong [T1M213] giây, với nhịp điệu thư giãn và tĩnh lặng tràn ngập [E1M2O3T4I5O6N7]. [ti0me1 s2ig3na4tu5re6] của bài hát không điển hình, được đặt thành [T1I2M3E4_5S6I7G8N9A0T1U2R3E4] và bạn sẽ không nghe thấy bất kỳ [I1N2S3T4R5U6M7E8N9T0S1] nào. Mặc dù không có nhạc cụ nhưng âm nhạc vẫn khơi gợi được những cảm xúc mạnh mẽ, khiến nó trở thành một trải nghiệm nghe độc ​​đáo.</v>
      </c>
    </row>
    <row r="619">
      <c r="A619" s="1" t="s">
        <v>1108</v>
      </c>
      <c r="B619" s="1" t="s">
        <v>1109</v>
      </c>
      <c r="C619" s="2" t="str">
        <f>IFERROR(__xludf.DUMMYFUNCTION("GoogleTranslate(B619, ""en"", ""vi"")"),"Âm nhạc được sáng tác trong [[K01E12Y23]3 k4ey5], có dải cao độ nhỏ gọn [R1A2N3G4E5] [oc0ta1ve2s3], mang lại màn trình diễn âm nhạc tập trung và có tác động mạnh mẽ. Với nhịp điệu rất nhanh và sống động, âm nhạc mang [ti0me1 s2ig3na4tu5re6 o7f 8[T91I02M13"&amp;"E24_35S46I57G68N79A80T91U02R13E24]3] và sẽ thể hiện nổi bật [I1N2S3T4R5U6M7E8N9T0S1]. Nhìn chung, bài hát có độ dài khoảng [[N01U12M23_34B45A56R67S78]8 b9ar0s1].")</f>
        <v>Âm nhạc được sáng tác trong [[K01E12Y23]3 k4ey5], có dải cao độ nhỏ gọn [R1A2N3G4E5] [oc0ta1ve2s3], mang lại màn trình diễn âm nhạc tập trung và có tác động mạnh mẽ. Với nhịp điệu rất nhanh và sống động, âm nhạc mang [ti0me1 s2ig3na4tu5re6 o7f 8[T91I02M13E24_35S46I57G68N79A80T91U02R13E24]3] và sẽ thể hiện nổi bật [I1N2S3T4R5U6M7E8N9T0S1]. Nhìn chung, bài hát có độ dài khoảng [[N01U12M23_34B45A56R67S78]8 b9ar0s1].</v>
      </c>
    </row>
    <row r="620">
      <c r="A620" s="1" t="s">
        <v>1110</v>
      </c>
      <c r="B620" s="1" t="s">
        <v>1111</v>
      </c>
      <c r="C620" s="2" t="str">
        <f>IFERROR(__xludf.DUMMYFUNCTION("GoogleTranslate(B620, ""en"", ""vi"")"),"Trải nghiệm quyến rũ và đáng nhớ của dòng nhạc này được nâng cao nhờ lựa chọn [[K01E12Y23]3 k4ey5]. Bài hát kéo dài trong [T1M213] giây, trong đó nhịp điệu cực kỳ mãnh liệt của bài hát giúp năng lượng luôn tuôn trào. Âm nhạc có nhịp điệu [T1I2M3E4_5S6I7G8"&amp;"N9A0T1U2R3E4], làm tăng thêm nét độc đáo của nó. Âm thanh của âm nhạc đạt được thông qua việc sử dụng khéo léo [I1N2S3T4R5U6M7E8N9T0S1].")</f>
        <v>Trải nghiệm quyến rũ và đáng nhớ của dòng nhạc này được nâng cao nhờ lựa chọn [[K01E12Y23]3 k4ey5]. Bài hát kéo dài trong [T1M213] giây, trong đó nhịp điệu cực kỳ mãnh liệt của bài hát giúp năng lượng luôn tuôn trào. Âm nhạc có nhịp điệu [T1I2M3E4_5S6I7G8N9A0T1U2R3E4], làm tăng thêm nét độc đáo của nó. Âm thanh của âm nhạc đạt được thông qua việc sử dụng khéo léo [I1N2S3T4R5U6M7E8N9T0S1].</v>
      </c>
    </row>
    <row r="621">
      <c r="A621" s="1" t="s">
        <v>1112</v>
      </c>
      <c r="B621" s="1" t="s">
        <v>1113</v>
      </c>
      <c r="C621" s="2" t="str">
        <f>IFERROR(__xludf.DUMMYFUNCTION("GoogleTranslate(B621, ""en"", ""vi"")"),"Bản nhạc mà tôi đang mô tả thể hiện phạm vi cao độ trong [R1A2N3G4E5] [oc0ta1ve2s3] và có [te0mp1o2] vừa phải. Mặc dù nhịp điệu trong bài hát này rất nhẹ nhàng nhưng âm nhạc lại được xác định bởi [E1M2O3T4I5O6N7]. Bài hát tiến triển theo [[N01U12M23_34B45"&amp;"A56R67S78]8 b9ar0s1], tạo cảm giác chuyển động và tiến triển. Nhìn chung, tác phẩm này mang đến trải nghiệm âm nhạc độc đáo kết hợp giữa nhịp điệu nhẹ nhàng với [te0mp1o2] vừa phải, thể hiện một phạm vi cao độ cụ thể và truyền tải một giai điệu cảm xúc cụ"&amp;" thể trong suốt quá trình phát triển của nó.")</f>
        <v>Bản nhạc mà tôi đang mô tả thể hiện phạm vi cao độ trong [R1A2N3G4E5] [oc0ta1ve2s3] và có [te0mp1o2] vừa phải. Mặc dù nhịp điệu trong bài hát này rất nhẹ nhàng nhưng âm nhạc lại được xác định bởi [E1M2O3T4I5O6N7]. Bài hát tiến triển theo [[N01U12M23_34B45A56R67S78]8 b9ar0s1], tạo cảm giác chuyển động và tiến triển. Nhìn chung, tác phẩm này mang đến trải nghiệm âm nhạc độc đáo kết hợp giữa nhịp điệu nhẹ nhàng với [te0mp1o2] vừa phải, thể hiện một phạm vi cao độ cụ thể và truyền tải một giai điệu cảm xúc cụ thể trong suốt quá trình phát triển của nó.</v>
      </c>
    </row>
    <row r="622">
      <c r="A622" s="1" t="s">
        <v>523</v>
      </c>
      <c r="B622" s="1" t="s">
        <v>1114</v>
      </c>
      <c r="C622" s="2" t="str">
        <f>IFERROR(__xludf.DUMMYFUNCTION("GoogleTranslate(B622, ""en"", ""vi"")"),"Nhạc hiện đang phát được sáng tác trong [[K01E12Y23]3 k4ey5] và phát trong [T1M213] giây.")</f>
        <v>Nhạc hiện đang phát được sáng tác trong [[K01E12Y23]3 k4ey5] và phát trong [T1M213] giây.</v>
      </c>
    </row>
    <row r="623">
      <c r="A623" s="1" t="s">
        <v>1115</v>
      </c>
      <c r="B623" s="1" t="s">
        <v>1116</v>
      </c>
      <c r="C623" s="2" t="str">
        <f>IFERROR(__xludf.DUMMYFUNCTION("GoogleTranslate(B623, ""en"", ""vi"")"),"Bản nhạc này bao gồm phạm vi cao độ trong [R1A2N3G4E5] [oc0ta1ve2s3] và việc sử dụng [[K01E12Y23]3 k4ey5] của nó tạo ra một bảng âm thanh phong phú và sống động. Bài hát phát trong [T1M213] giây và có nhịp điệu rất thanh thản. Âm nhạc trở nên phong phú hơ"&amp;"n nhờ sự hiện diện của [I1N2S3T4R5U6M7E8N9T0S1], trong khi [ti0me1 s2ig3na4tu5re6] của âm nhạc là [T1I2M3E4_5S6I7G8N9A0T1U2R3E4]. Bài hát được trình diễn với nhịp độ nhàn nhã và phong cách của nó được xác định bởi ảnh hưởng của [G1E2N3R4E5]. Điều thú vị l"&amp;"à bản nhạc này khác với âm thanh thông thường của [A1R2T3I4S5T6] và bài hát có tổng cộng [[N01U12M23_34B45A56R67S78]8 b9ar0s1].")</f>
        <v>Bản nhạc này bao gồm phạm vi cao độ trong [R1A2N3G4E5] [oc0ta1ve2s3] và việc sử dụng [[K01E12Y23]3 k4ey5] của nó tạo ra một bảng âm thanh phong phú và sống động. Bài hát phát trong [T1M213] giây và có nhịp điệu rất thanh thản. Âm nhạc trở nên phong phú hơn nhờ sự hiện diện của [I1N2S3T4R5U6M7E8N9T0S1], trong khi [ti0me1 s2ig3na4tu5re6] của âm nhạc là [T1I2M3E4_5S6I7G8N9A0T1U2R3E4]. Bài hát được trình diễn với nhịp độ nhàn nhã và phong cách của nó được xác định bởi ảnh hưởng của [G1E2N3R4E5]. Điều thú vị là bản nhạc này khác với âm thanh thông thường của [A1R2T3I4S5T6] và bài hát có tổng cộng [[N01U12M23_34B45A56R67S78]8 b9ar0s1].</v>
      </c>
    </row>
    <row r="624">
      <c r="A624" s="1" t="s">
        <v>1117</v>
      </c>
      <c r="B624" s="1" t="s">
        <v>1118</v>
      </c>
      <c r="C624" s="2" t="str">
        <f>IFERROR(__xludf.DUMMYFUNCTION("GoogleTranslate(B624, ""en"", ""vi"")"),"Loại nhạc này mang lại trải nghiệm nghe độc ​​đáo và đáng nhớ với dải cao độ [R1A2N3G4E5] [oc0ta1ve2s3]. Được sáng tác trong [[K01E12Y23]3 k4ey5], bài hát có độ dài [T1M213] giây và có nhịp điệu đều đặn và vừa phải. Cố tình loại trừ [I1N2S3T4R5U6M7E8N9T0S"&amp;"1], bài hát được phát với tốc độ nhanh và khác xa với đặc điểm cổ điển của âm thanh [G1E2N3R4E5]. Tổng cộng, [[N01U12M23_34B45A56R67S78]8 b9ar0s1] tạo nên bố cục này.")</f>
        <v>Loại nhạc này mang lại trải nghiệm nghe độc ​​đáo và đáng nhớ với dải cao độ [R1A2N3G4E5] [oc0ta1ve2s3]. Được sáng tác trong [[K01E12Y23]3 k4ey5], bài hát có độ dài [T1M213] giây và có nhịp điệu đều đặn và vừa phải. Cố tình loại trừ [I1N2S3T4R5U6M7E8N9T0S1], bài hát được phát với tốc độ nhanh và khác xa với đặc điểm cổ điển của âm thanh [G1E2N3R4E5]. Tổng cộng, [[N01U12M23_34B45A56R67S78]8 b9ar0s1] tạo nên bố cục này.</v>
      </c>
    </row>
    <row r="625">
      <c r="A625" s="1" t="s">
        <v>1119</v>
      </c>
      <c r="B625" s="1" t="s">
        <v>1120</v>
      </c>
      <c r="C625" s="2" t="str">
        <f>IFERROR(__xludf.DUMMYFUNCTION("GoogleTranslate(B625, ""en"", ""vi"")"),"Nhạc trong bài hát này dựa trên [[T01I12M23E34_45S56I67G78N89A90T01U12R23E34]4 t5im6e 7si8gn9at0ur1e2] và có thời gian chạy là [T1M213] giây. Điều thú vị là sự sắp xếp của bài hát đã cố tình bỏ qua việc sử dụng [I1N2S3T4R5U6M7E8N9T0S1], tạo ra âm thanh độ"&amp;"c đáo khiến bài hát trở nên khác biệt so với các bài hát khác cùng thể loại. Sự vắng mặt của những nhạc cụ này tạo ra một nét đặc biệt và bầu không khí nhấn mạnh các yếu tố khác của âm nhạc. Nhìn chung, bài hát này là một ví dụ điển hình về cách lựa chọn "&amp;"sáng tác và sắp xếp có chủ ý có thể tạo ra âm thanh đặc biệt và để lại ấn tượng lâu dài cho người nghe.")</f>
        <v>Nhạc trong bài hát này dựa trên [[T01I12M23E34_45S56I67G78N89A90T01U12R23E34]4 t5im6e 7si8gn9at0ur1e2] và có thời gian chạy là [T1M213] giây. Điều thú vị là sự sắp xếp của bài hát đã cố tình bỏ qua việc sử dụng [I1N2S3T4R5U6M7E8N9T0S1], tạo ra âm thanh độc đáo khiến bài hát trở nên khác biệt so với các bài hát khác cùng thể loại. Sự vắng mặt của những nhạc cụ này tạo ra một nét đặc biệt và bầu không khí nhấn mạnh các yếu tố khác của âm nhạc. Nhìn chung, bài hát này là một ví dụ điển hình về cách lựa chọn sáng tác và sắp xếp có chủ ý có thể tạo ra âm thanh đặc biệt và để lại ấn tượng lâu dài cho người nghe.</v>
      </c>
    </row>
    <row r="626">
      <c r="A626" s="1" t="s">
        <v>110</v>
      </c>
      <c r="B626" s="1" t="s">
        <v>1121</v>
      </c>
      <c r="C626" s="2" t="str">
        <f>IFERROR(__xludf.DUMMYFUNCTION("GoogleTranslate(B626, ""en"", ""vi"")"),"Dải cao độ của [R1A2N3G4E5] [oc0ta1ve2s3] tạo thêm nét đặc biệt cho âm nhạc, nhấn mạnh chiều sâu cảm xúc của nó. Phạm vi này cho phép âm nhạc khám phá phổ tần số rộng hơn, tạo ra âm thanh sống động và nhiều sắc thái hơn. Nó cũng có thể gợi lên những tâm t"&amp;"rạng và cảm xúc khác nhau, tùy thuộc vào cách chơi các nốt trong phạm vi này. Bằng cách sử dụng đầy đủ các cao độ sẵn có, nhà soạn nhạc và người biểu diễn có thể truyền tải thông điệp âm nhạc phong phú hơn và biểu cảm hơn tới khán giả của họ.")</f>
        <v>Dải cao độ của [R1A2N3G4E5] [oc0ta1ve2s3] tạo thêm nét đặc biệt cho âm nhạc, nhấn mạnh chiều sâu cảm xúc của nó. Phạm vi này cho phép âm nhạc khám phá phổ tần số rộng hơn, tạo ra âm thanh sống động và nhiều sắc thái hơn. Nó cũng có thể gợi lên những tâm trạng và cảm xúc khác nhau, tùy thuộc vào cách chơi các nốt trong phạm vi này. Bằng cách sử dụng đầy đủ các cao độ sẵn có, nhà soạn nhạc và người biểu diễn có thể truyền tải thông điệp âm nhạc phong phú hơn và biểu cảm hơn tới khán giả của họ.</v>
      </c>
    </row>
    <row r="627">
      <c r="A627" s="1" t="s">
        <v>410</v>
      </c>
      <c r="B627" s="1" t="s">
        <v>1122</v>
      </c>
      <c r="C627" s="2" t="str">
        <f>IFERROR(__xludf.DUMMYFUNCTION("GoogleTranslate(B627, ""en"", ""vi"")"),"Phạm vi cao độ của bản nhạc này là [R1A2N3G4E5] [oc0ta1ve2s3] mang đến trải nghiệm nghe độc ​​đáo và đáng nhớ, đồng thời việc sử dụng [[K01E12Y23]3 k4ey5] tạo ra bảng âm thanh phong phú và sống động. Với thời lượng [T1M213] giây, bài hát chinh phục người "&amp;"nghe bằng nhịp điệu mạnh mẽ và nhịp điệu [T1I2M3E4_5S6I7G8N9A0T1U2R3E4]. Sự kết hợp của [I1N2S3T4R5U6M7E8N9T0S1] tạo thêm chiều sâu cho tác phẩm âm nhạc và bài hát thách thức các quy ước của phong cách cổ điển [G1E2N3R4E5].")</f>
        <v>Phạm vi cao độ của bản nhạc này là [R1A2N3G4E5] [oc0ta1ve2s3] mang đến trải nghiệm nghe độc ​​đáo và đáng nhớ, đồng thời việc sử dụng [[K01E12Y23]3 k4ey5] tạo ra bảng âm thanh phong phú và sống động. Với thời lượng [T1M213] giây, bài hát chinh phục người nghe bằng nhịp điệu mạnh mẽ và nhịp điệu [T1I2M3E4_5S6I7G8N9A0T1U2R3E4]. Sự kết hợp của [I1N2S3T4R5U6M7E8N9T0S1] tạo thêm chiều sâu cho tác phẩm âm nhạc và bài hát thách thức các quy ước của phong cách cổ điển [G1E2N3R4E5].</v>
      </c>
    </row>
    <row r="628">
      <c r="A628" s="1" t="s">
        <v>1123</v>
      </c>
      <c r="B628" s="1" t="s">
        <v>1124</v>
      </c>
      <c r="C628" s="2" t="str">
        <f>IFERROR(__xludf.DUMMYFUNCTION("GoogleTranslate(B628, ""en"", ""vi"")"),"Bản nhạc này truyền tải âm thanh độc đáo và vang dội bằng cách phát ở tốc độ vừa phải và sử dụng [[K01E12Y23]3 k4ey5]. Điều thú vị là [I1N2S3T4R5U6M7E8N9T0S1] lại vắng mặt một cách đáng chú ý trong bài hát này, điều này càng nhấn mạnh thêm nét đặc biệt củ"&amp;"a âm nhạc.")</f>
        <v>Bản nhạc này truyền tải âm thanh độc đáo và vang dội bằng cách phát ở tốc độ vừa phải và sử dụng [[K01E12Y23]3 k4ey5]. Điều thú vị là [I1N2S3T4R5U6M7E8N9T0S1] lại vắng mặt một cách đáng chú ý trong bài hát này, điều này càng nhấn mạnh thêm nét đặc biệt của âm nhạc.</v>
      </c>
    </row>
    <row r="629">
      <c r="A629" s="1" t="s">
        <v>59</v>
      </c>
      <c r="B629" s="1" t="s">
        <v>1125</v>
      </c>
      <c r="C629" s="2" t="str">
        <f>IFERROR(__xludf.DUMMYFUNCTION("GoogleTranslate(B629, ""en"", ""vi"")"),"Bản nhạc này có phạm vi cao độ trong [R1A2N3G4E5] [oc0ta1ve2s3] và sử dụng [[K01E12Y23]3 k4ey5], tạo ra âm thanh cộng hưởng và độc đáo. Bản nhạc dài [T1M213] giây và có nhịp độ chậm với [te0mp1o2] không quá nhanh cũng không quá chậm. Nó không có [I1N2S3T4"&amp;"R5U6M7E8N9T0S1] và có [ti0me1 s2ig3na4tu5re6] không được sử dụng phổ biến - [T1I2M3E4_5S6I7G8N9A0T1U2R3E4]. Âm nhạc truyền tải cảm giác mạnh mẽ về [E1M2O3T4I5O6N7].")</f>
        <v>Bản nhạc này có phạm vi cao độ trong [R1A2N3G4E5] [oc0ta1ve2s3] và sử dụng [[K01E12Y23]3 k4ey5], tạo ra âm thanh cộng hưởng và độc đáo. Bản nhạc dài [T1M213] giây và có nhịp độ chậm với [te0mp1o2] không quá nhanh cũng không quá chậm. Nó không có [I1N2S3T4R5U6M7E8N9T0S1] và có [ti0me1 s2ig3na4tu5re6] không được sử dụng phổ biến - [T1I2M3E4_5S6I7G8N9A0T1U2R3E4]. Âm nhạc truyền tải cảm giác mạnh mẽ về [E1M2O3T4I5O6N7].</v>
      </c>
    </row>
    <row r="630">
      <c r="A630" s="1" t="s">
        <v>1126</v>
      </c>
      <c r="B630" s="1" t="s">
        <v>1127</v>
      </c>
      <c r="C630" s="2" t="str">
        <f>IFERROR(__xludf.DUMMYFUNCTION("GoogleTranslate(B630, ""en"", ""vi"")"),"Bản nhạc này là minh chứng cho phạm vi cao độ ấn tượng của nó, trải dài [R1A2N3G4E5] [oc0ta1ve2s3] và thể hiện tính linh hoạt cũng như phạm vi của các nhạc cụ và người biểu diễn có liên quan. Ngoài ra, việc sử dụng [[K01E12Y23]3 k4ey5] tạo ra bảng âm than"&amp;"h phong phú và sống động giúp nâng cao hơn nữa tác động tổng thể của âm nhạc. Mặc dù có khung cảnh âm thanh phức tạp và đa dạng nhưng bài hát này vẫn duy trì nhịp điệu đều đặn và vừa phải, tạo nền tảng vững chắc để người nghe đắm mình hoàn toàn vào âm nhạ"&amp;"c.")</f>
        <v>Bản nhạc này là minh chứng cho phạm vi cao độ ấn tượng của nó, trải dài [R1A2N3G4E5] [oc0ta1ve2s3] và thể hiện tính linh hoạt cũng như phạm vi của các nhạc cụ và người biểu diễn có liên quan. Ngoài ra, việc sử dụng [[K01E12Y23]3 k4ey5] tạo ra bảng âm thanh phong phú và sống động giúp nâng cao hơn nữa tác động tổng thể của âm nhạc. Mặc dù có khung cảnh âm thanh phức tạp và đa dạng nhưng bài hát này vẫn duy trì nhịp điệu đều đặn và vừa phải, tạo nền tảng vững chắc để người nghe đắm mình hoàn toàn vào âm nhạc.</v>
      </c>
    </row>
    <row r="631">
      <c r="A631" s="1" t="s">
        <v>1128</v>
      </c>
      <c r="B631" s="1" t="s">
        <v>1129</v>
      </c>
      <c r="C631" s="2" t="str">
        <f>IFERROR(__xludf.DUMMYFUNCTION("GoogleTranslate(B631, ""en"", ""vi"")"),"Dải cao độ của [R1A2N3G4E5] [oc0ta1ve2s3] tạo thêm nét đặc biệt cho âm nhạc, nhấn mạnh chiều sâu cảm xúc của nó. Ngoài ra, bài hát được phát với tốc độ nhanh và nhịp điệu rất tràn đầy năng lượng. Cùng với nhau, những yếu tố này tạo nên một trải nghiệm âm "&amp;"nhạc năng động và sôi động, chắc chắn sẽ thu hút và kích thích người nghe. Dải cao độ tạo thêm kết cấu độc đáo cho âm nhạc, trong khi [te0mp1o2] nhanh và nhịp sống động góp phần mang lại cảm giác chuyển động và năng lượng giúp nâng cao hơn nữa tác động cả"&amp;"m xúc của bài hát.")</f>
        <v>Dải cao độ của [R1A2N3G4E5] [oc0ta1ve2s3] tạo thêm nét đặc biệt cho âm nhạc, nhấn mạnh chiều sâu cảm xúc của nó. Ngoài ra, bài hát được phát với tốc độ nhanh và nhịp điệu rất tràn đầy năng lượng. Cùng với nhau, những yếu tố này tạo nên một trải nghiệm âm nhạc năng động và sôi động, chắc chắn sẽ thu hút và kích thích người nghe. Dải cao độ tạo thêm kết cấu độc đáo cho âm nhạc, trong khi [te0mp1o2] nhanh và nhịp sống động góp phần mang lại cảm giác chuyển động và năng lượng giúp nâng cao hơn nữa tác động cảm xúc của bài hát.</v>
      </c>
    </row>
    <row r="632">
      <c r="A632" s="1" t="s">
        <v>1130</v>
      </c>
      <c r="B632" s="1" t="s">
        <v>1131</v>
      </c>
      <c r="C632" s="2" t="str">
        <f>IFERROR(__xludf.DUMMYFUNCTION("GoogleTranslate(B632, ""en"", ""vi"")"),"Ví dụ điển hình về âm thanh [G1E2N3R4E5] này có hiệu suất âm nhạc tập trung và có tác động mạnh mẽ nhờ dải cao độ nhỏ gọn trải dài [R1A2N3G4E5] [oc0ta1ve2s3]. Việc sử dụng [[K01E12Y23]3 k4ey5] tạo ra bầu không khí khác biệt bổ sung cho nhịp điệu chậm của "&amp;"âm nhạc trong thời gian [T1I2M3E4_5S6I7G8N9A0T1U2R3E4]. Nhịp điệu trong bài hát này nhẹ nhàng và sự sắp xếp cố tình bỏ qua việc sử dụng [I1N2S3T4R5U6M7E8N9T0S1]. Mặc dù ngắn gọn nhưng với thời lượng [T1M213] giây, bài hát này đã thành công trong việc truy"&amp;"ền tải thông điệp cảm xúc mạnh mẽ thông qua cách thực hiện khéo léo và bố cục chu đáo.")</f>
        <v>Ví dụ điển hình về âm thanh [G1E2N3R4E5] này có hiệu suất âm nhạc tập trung và có tác động mạnh mẽ nhờ dải cao độ nhỏ gọn trải dài [R1A2N3G4E5] [oc0ta1ve2s3]. Việc sử dụng [[K01E12Y23]3 k4ey5] tạo ra bầu không khí khác biệt bổ sung cho nhịp điệu chậm của âm nhạc trong thời gian [T1I2M3E4_5S6I7G8N9A0T1U2R3E4]. Nhịp điệu trong bài hát này nhẹ nhàng và sự sắp xếp cố tình bỏ qua việc sử dụng [I1N2S3T4R5U6M7E8N9T0S1]. Mặc dù ngắn gọn nhưng với thời lượng [T1M213] giây, bài hát này đã thành công trong việc truyền tải thông điệp cảm xúc mạnh mẽ thông qua cách thực hiện khéo léo và bố cục chu đáo.</v>
      </c>
    </row>
    <row r="633">
      <c r="A633" s="1" t="s">
        <v>1132</v>
      </c>
      <c r="B633" s="1" t="s">
        <v>1133</v>
      </c>
      <c r="C633" s="2" t="str">
        <f>IFERROR(__xludf.DUMMYFUNCTION("GoogleTranslate(B633, ""en"", ""vi"")"),"Bản nhạc được đề cập có phạm vi cao độ trong phạm vi [R1A2N3G4E5] [oc0ta1ve2s3] và thời lượng là [T1M213] giây. Tuy nhiên, phong cách của nó không phản ánh được nét đặc trưng của thể loại [G1E2N3R4E5].")</f>
        <v>Bản nhạc được đề cập có phạm vi cao độ trong phạm vi [R1A2N3G4E5] [oc0ta1ve2s3] và thời lượng là [T1M213] giây. Tuy nhiên, phong cách của nó không phản ánh được nét đặc trưng của thể loại [G1E2N3R4E5].</v>
      </c>
    </row>
    <row r="634">
      <c r="A634" s="1" t="s">
        <v>293</v>
      </c>
      <c r="B634" s="1" t="s">
        <v>1134</v>
      </c>
      <c r="C634" s="2" t="str">
        <f>IFERROR(__xludf.DUMMYFUNCTION("GoogleTranslate(B634, ""en"", ""vi"")"),"Bài hát được đề cập sử dụng [ti0me1 s2ig3na4tu5re6] không chuẩn, mang lại cảm giác độc đáo và khác biệt. Ngoài ra, bài hát có thời lượng [T1M213] giây, cho phép khám phá đầy đủ các ý tưởng âm nhạc hiện có. Bản thân âm nhạc đã được làm phong phú hơn bằng c"&amp;"ách sử dụng [I1N2S3T4R5U6M7E8N9T0S1], góp phần tạo nên kết cấu và chiều sâu tổng thể của bản nhạc. Cùng với nhau, những yếu tố này tạo nên trải nghiệm âm nhạc đáng nhớ và có tác động mạnh mẽ cho người nghe.")</f>
        <v>Bài hát được đề cập sử dụng [ti0me1 s2ig3na4tu5re6] không chuẩn, mang lại cảm giác độc đáo và khác biệt. Ngoài ra, bài hát có thời lượng [T1M213] giây, cho phép khám phá đầy đủ các ý tưởng âm nhạc hiện có. Bản thân âm nhạc đã được làm phong phú hơn bằng cách sử dụng [I1N2S3T4R5U6M7E8N9T0S1], góp phần tạo nên kết cấu và chiều sâu tổng thể của bản nhạc. Cùng với nhau, những yếu tố này tạo nên trải nghiệm âm nhạc đáng nhớ và có tác động mạnh mẽ cho người nghe.</v>
      </c>
    </row>
    <row r="635">
      <c r="A635" s="1" t="s">
        <v>1037</v>
      </c>
      <c r="B635" s="1" t="s">
        <v>1135</v>
      </c>
      <c r="C635" s="2" t="str">
        <f>IFERROR(__xludf.DUMMYFUNCTION("GoogleTranslate(B635, ""en"", ""vi"")"),"Bài hát này có thời lượng [[N01U12M23_34B45A56R67S78]8 b9ar0s1] và có [ti0me1 s2ig3na4tu5re6 o7f 8[T91I02M13E24_35S46I57G68N79A80T91U02R13E24]3 không điển hình. Bất chấp [ti0me1 s2ig3na4tu5re6] độc đáo, bài hát vẫn duy trì được âm thanh gắn kết và quyến r"&amp;"ũ, với mỗi ô nhịp trôi chảy liền mạch với ô nhịp tiếp theo. [ti0me1 s2ig3na4tu5re6] độc đáo thêm một lớp phức tạp thú vị vào bố cục, khiến nó nổi bật so với các bản nhạc truyền thống hơn. Nhìn chung, sự kết hợp giữa độ dài của bài hát và [ti0me1 s2ig3na4t"&amp;"u5re6] khác thường tạo ra trải nghiệm nghe đặc biệt, chắc chắn sẽ làm say mê và gây tò mò cho những người yêu âm nhạc.")</f>
        <v>Bài hát này có thời lượng [[N01U12M23_34B45A56R67S78]8 b9ar0s1] và có [ti0me1 s2ig3na4tu5re6 o7f 8[T91I02M13E24_35S46I57G68N79A80T91U02R13E24]3 không điển hình. Bất chấp [ti0me1 s2ig3na4tu5re6] độc đáo, bài hát vẫn duy trì được âm thanh gắn kết và quyến rũ, với mỗi ô nhịp trôi chảy liền mạch với ô nhịp tiếp theo. [ti0me1 s2ig3na4tu5re6] độc đáo thêm một lớp phức tạp thú vị vào bố cục, khiến nó nổi bật so với các bản nhạc truyền thống hơn. Nhìn chung, sự kết hợp giữa độ dài của bài hát và [ti0me1 s2ig3na4tu5re6] khác thường tạo ra trải nghiệm nghe đặc biệt, chắc chắn sẽ làm say mê và gây tò mò cho những người yêu âm nhạc.</v>
      </c>
    </row>
    <row r="636">
      <c r="A636" s="1" t="s">
        <v>1136</v>
      </c>
      <c r="B636" s="1" t="s">
        <v>1137</v>
      </c>
      <c r="C636" s="2" t="str">
        <f>IFERROR(__xludf.DUMMYFUNCTION("GoogleTranslate(B636, ""en"", ""vi"")"),"Loại nhạc này mang lại trải nghiệm nghe độc ​​đáo và đáng nhớ với dải cao độ [R1A2N3G4E5] [oc0ta1ve2s3]. [[K01E12Y23]3 k4ey5] mang lại chất lượng cảm xúc đặc biệt, trong khi nhịp vừa phải giúp bạn dễ dàng theo dõi trong suốt thời gian chạy [T1M213]-giây. "&amp;"Bản nhạc có thước đo [T1I2M3E4_5S6I7G8N9A0T1U2R3E4] và không bao gồm [I1N2S3T4R5U6M7E8N9T0S1] trong phần nhạc cụ của nó. Tất cả những yếu tố này kết hợp với nhau để đặt chắc chắn bản nhạc này vào thể loại [G1E2N3R4E5].")</f>
        <v>Loại nhạc này mang lại trải nghiệm nghe độc ​​đáo và đáng nhớ với dải cao độ [R1A2N3G4E5] [oc0ta1ve2s3]. [[K01E12Y23]3 k4ey5] mang lại chất lượng cảm xúc đặc biệt, trong khi nhịp vừa phải giúp bạn dễ dàng theo dõi trong suốt thời gian chạy [T1M213]-giây. Bản nhạc có thước đo [T1I2M3E4_5S6I7G8N9A0T1U2R3E4] và không bao gồm [I1N2S3T4R5U6M7E8N9T0S1] trong phần nhạc cụ của nó. Tất cả những yếu tố này kết hợp với nhau để đặt chắc chắn bản nhạc này vào thể loại [G1E2N3R4E5].</v>
      </c>
    </row>
    <row r="637">
      <c r="A637" s="1" t="s">
        <v>703</v>
      </c>
      <c r="B637" s="1" t="s">
        <v>1138</v>
      </c>
      <c r="C637" s="2" t="str">
        <f>IFERROR(__xludf.DUMMYFUNCTION("GoogleTranslate(B637, ""en"", ""vi"")"),"Lựa chọn âm nhạc [[K01E12Y23]3 k4ey5], kết hợp với [[T01I12M23E34_45S56I67G78N89A90T01U12R23E34]4 t5im6e 7si8gn9at0ur1e2] của bài hát, mang lại trải nghiệm quyến rũ và đáng nhớ. Sự kết hợp độc đáo của các yếu tố âm nhạc này tạo ra âm thanh đặc biệt khiến "&amp;"bài hát này trở nên khác biệt so với những bài hát khác và thu hút người nghe. Việc sử dụng [ti0me1 s2ig3na4tu5re6] khác thường sẽ tạo thêm lớp phức tạp và hấp dẫn cho âm nhạc, trong khi [ke0y1 được lựa chọn cẩn thận] ] nâng cao tác động cảm xúc của bài h"&amp;"át. Nhìn chung, những lựa chọn sáng tạo này thể hiện kỹ năng và tài năng của các nhạc sĩ, đồng thời góp phần tạo nên tác động và sức hấp dẫn chung của bài hát.")</f>
        <v>Lựa chọn âm nhạc [[K01E12Y23]3 k4ey5], kết hợp với [[T01I12M23E34_45S56I67G78N89A90T01U12R23E34]4 t5im6e 7si8gn9at0ur1e2] của bài hát, mang lại trải nghiệm quyến rũ và đáng nhớ. Sự kết hợp độc đáo của các yếu tố âm nhạc này tạo ra âm thanh đặc biệt khiến bài hát này trở nên khác biệt so với những bài hát khác và thu hút người nghe. Việc sử dụng [ti0me1 s2ig3na4tu5re6] khác thường sẽ tạo thêm lớp phức tạp và hấp dẫn cho âm nhạc, trong khi [ke0y1 được lựa chọn cẩn thận] ] nâng cao tác động cảm xúc của bài hát. Nhìn chung, những lựa chọn sáng tạo này thể hiện kỹ năng và tài năng của các nhạc sĩ, đồng thời góp phần tạo nên tác động và sức hấp dẫn chung của bài hát.</v>
      </c>
    </row>
    <row r="638">
      <c r="A638" s="1" t="s">
        <v>110</v>
      </c>
      <c r="B638" s="1" t="s">
        <v>1139</v>
      </c>
      <c r="C638" s="2" t="str">
        <f>IFERROR(__xludf.DUMMYFUNCTION("GoogleTranslate(B638, ""en"", ""vi"")"),"Việc sử dụng phạm vi cao độ cụ thể của [R1A2N3G4E5] [oc0ta1ve2s3] là một kỹ thuật có thể được sử dụng để tạo ra âm thanh gắn kết và thống nhất trong suốt một bản nhạc. Bằng cách giới hạn phạm vi cao độ được sử dụng trong một bản sáng tác, tai người nghe b"&amp;"ị thu hút bởi các mô típ và giai điệu lặp đi lặp lại hiện diện trong phạm vi đó và cảm giác thống nhất được thiết lập. Kỹ thuật này có thể đặc biệt hiệu quả trong các thể loại như nhạc cổ điển, nơi việc sử dụng các chủ đề và biến thể lặp đi lặp lại là phổ"&amp;" biến, nhưng nó cũng có thể được áp dụng cho các thể loại khác. Nhìn chung, việc sử dụng phạm vi cao độ giới hạn có thể giúp tạo cảm giác gắn kết và cấu trúc trong một bản nhạc, đồng thời có thể góp phần vào tác động và hiệu quả tổng thể của bản sáng tác.")</f>
        <v>Việc sử dụng phạm vi cao độ cụ thể của [R1A2N3G4E5] [oc0ta1ve2s3] là một kỹ thuật có thể được sử dụng để tạo ra âm thanh gắn kết và thống nhất trong suốt một bản nhạc. Bằng cách giới hạn phạm vi cao độ được sử dụng trong một bản sáng tác, tai người nghe bị thu hút bởi các mô típ và giai điệu lặp đi lặp lại hiện diện trong phạm vi đó và cảm giác thống nhất được thiết lập. Kỹ thuật này có thể đặc biệt hiệu quả trong các thể loại như nhạc cổ điển, nơi việc sử dụng các chủ đề và biến thể lặp đi lặp lại là phổ biến, nhưng nó cũng có thể được áp dụng cho các thể loại khác. Nhìn chung, việc sử dụng phạm vi cao độ giới hạn có thể giúp tạo cảm giác gắn kết và cấu trúc trong một bản nhạc, đồng thời có thể góp phần vào tác động và hiệu quả tổng thể của bản sáng tác.</v>
      </c>
    </row>
    <row r="639">
      <c r="A639" s="1" t="s">
        <v>1140</v>
      </c>
      <c r="B639" s="1" t="s">
        <v>1141</v>
      </c>
      <c r="C639" s="2" t="str">
        <f>IFERROR(__xludf.DUMMYFUNCTION("GoogleTranslate(B639, ""en"", ""vi"")"),"Bài hát dài một giây [T1M213] này mang đến trải nghiệm nghe đa dạng và sống động với dải cao độ trải dài [R1A2N3G4E5] [oc0ta1ve2s3]. Trải nghiệm quyến rũ và đáng nhớ càng được nâng cao hơn nữa khi lựa chọn [[K01E12Y23]3 k4ey5]. Âm nhạc có [I1N2S3T4R5U6M7E"&amp;"8N9T0S1] và sử dụng [[T01I12M23E34_45S56I67G78N89A90T01U12R23E34]4 t5im6e 7si8gn9at0ur1e2] không điển hình, tạo ra nhịp điệu vô cùng kích thích với nhịp điệu nhẹ nhàng. Nhìn chung, âm nhạc truyền tải [E1M2O3T4I5O6N7], khiến nó trở thành một bản nhạc độc đ"&amp;"áo và thú vị để nghe.")</f>
        <v>Bài hát dài một giây [T1M213] này mang đến trải nghiệm nghe đa dạng và sống động với dải cao độ trải dài [R1A2N3G4E5] [oc0ta1ve2s3]. Trải nghiệm quyến rũ và đáng nhớ càng được nâng cao hơn nữa khi lựa chọn [[K01E12Y23]3 k4ey5]. Âm nhạc có [I1N2S3T4R5U6M7E8N9T0S1] và sử dụng [[T01I12M23E34_45S56I67G78N89A90T01U12R23E34]4 t5im6e 7si8gn9at0ur1e2] không điển hình, tạo ra nhịp điệu vô cùng kích thích với nhịp điệu nhẹ nhàng. Nhìn chung, âm nhạc truyền tải [E1M2O3T4I5O6N7], khiến nó trở thành một bản nhạc độc đáo và thú vị để nghe.</v>
      </c>
    </row>
    <row r="640">
      <c r="A640" s="1" t="s">
        <v>1142</v>
      </c>
      <c r="B640" s="1" t="s">
        <v>1143</v>
      </c>
      <c r="C640" s="2" t="str">
        <f>IFERROR(__xludf.DUMMYFUNCTION("GoogleTranslate(B640, ""en"", ""vi"")"),"Nhạc trong bài này có giai điệu chậm rãi, có [te0mp1o2] rất thư giãn. Ngoài ra, [ti0me1 s2ig3na4tu5re6] được sử dụng trong bài hát này không phải là điển hình, điều này càng làm tăng thêm nét độc đáo của nó.")</f>
        <v>Nhạc trong bài này có giai điệu chậm rãi, có [te0mp1o2] rất thư giãn. Ngoài ra, [ti0me1 s2ig3na4tu5re6] được sử dụng trong bài hát này không phải là điển hình, điều này càng làm tăng thêm nét độc đáo của nó.</v>
      </c>
    </row>
    <row r="641">
      <c r="A641" s="1" t="s">
        <v>1144</v>
      </c>
      <c r="B641" s="1" t="s">
        <v>1145</v>
      </c>
      <c r="C641" s="2" t="str">
        <f>IFERROR(__xludf.DUMMYFUNCTION("GoogleTranslate(B641, ""en"", ""vi"")"),"Với dải cao độ trải dài [R1A2N3G4E5] [oc0ta1ve2s3], bản nhạc này mang đến trải nghiệm nghe đa dạng và sống động. [[K01E12Y23]3 k4ey5] thêm hương vị độc đáo cho bản nhạc này, trong khi độ dài bản nhạc là [T1M213] giây. Nhịp điệu nhẹ nhàng và êm dịu tạo nên"&amp;" giai điệu cho bài hát này, trong đó [I1N2S3T4R5U6M7E8N9T0S1] không phải là một phần của nhạc cụ. Một [[T01I12M23E34_45S56I67G78N89A90T01U12R23E34]4 t5im6e 7si8gn9at0ur1e2] không chuẩn đã được chọn, mang lại nhịp điệu nhẹ nhàng xuyên suốt. Điều đáng chú ý"&amp;" là âm nhạc này khác với các đặc điểm cổ điển thường gắn liền với âm thanh [G1E2N3R4E5].")</f>
        <v>Với dải cao độ trải dài [R1A2N3G4E5] [oc0ta1ve2s3], bản nhạc này mang đến trải nghiệm nghe đa dạng và sống động. [[K01E12Y23]3 k4ey5] thêm hương vị độc đáo cho bản nhạc này, trong khi độ dài bản nhạc là [T1M213] giây. Nhịp điệu nhẹ nhàng và êm dịu tạo nên giai điệu cho bài hát này, trong đó [I1N2S3T4R5U6M7E8N9T0S1] không phải là một phần của nhạc cụ. Một [[T01I12M23E34_45S56I67G78N89A90T01U12R23E34]4 t5im6e 7si8gn9at0ur1e2] không chuẩn đã được chọn, mang lại nhịp điệu nhẹ nhàng xuyên suốt. Điều đáng chú ý là âm nhạc này khác với các đặc điểm cổ điển thường gắn liền với âm thanh [G1E2N3R4E5].</v>
      </c>
    </row>
    <row r="642">
      <c r="A642" s="1" t="s">
        <v>1146</v>
      </c>
      <c r="B642" s="1" t="s">
        <v>1147</v>
      </c>
      <c r="C642" s="2" t="str">
        <f>IFERROR(__xludf.DUMMYFUNCTION("GoogleTranslate(B642, ""en"", ""vi"")"),"[ti0me1 s2ig3na4tu5re6] của âm nhạc là [T1I2M3E4_5S6I7G8N9A0T1U2R3E4], cùng với việc sử dụng [[K01E12Y23]3 k4ey5], truyền tải âm thanh độc đáo và vang dội. Điều thú vị là bài hát này đã chọn không kết hợp [I1N2S3T4R5U6M7E8N9T0S1], tạo cho nó một nét riêng"&amp;" biệt và nhấn mạnh các yếu tố khác của âm nhạc.")</f>
        <v>[ti0me1 s2ig3na4tu5re6] của âm nhạc là [T1I2M3E4_5S6I7G8N9A0T1U2R3E4], cùng với việc sử dụng [[K01E12Y23]3 k4ey5], truyền tải âm thanh độc đáo và vang dội. Điều thú vị là bài hát này đã chọn không kết hợp [I1N2S3T4R5U6M7E8N9T0S1], tạo cho nó một nét riêng biệt và nhấn mạnh các yếu tố khác của âm nhạc.</v>
      </c>
    </row>
    <row r="643">
      <c r="A643" s="1" t="s">
        <v>1148</v>
      </c>
      <c r="B643" s="1" t="s">
        <v>1149</v>
      </c>
      <c r="C643" s="2" t="str">
        <f>IFERROR(__xludf.DUMMYFUNCTION("GoogleTranslate(B643, ""en"", ""vi"")"),"Âm nhạc trong bài hát này có phạm vi cao độ giới hạn là [R1A2N3G4E5] [oc0ta1ve2s3], cho phép nhấn mạnh hơn vào các sắc thái của giai điệu và nhịp điệu. Bài hát kéo dài [T1M213] giây với [te0mp1o2] vừa phải và cách sắp xếp của nó bỏ qua việc sử dụng [I1N2S"&amp;"3T4R5U6M7E8N9T0S1]. Âm nhạc tỏa ra [E1M2O3T4I5O6N7] và cấu trúc bài hát của nó được tạo thành từ [[N01U12M23_34B45A56R67S78]8 b9ar0s1].")</f>
        <v>Âm nhạc trong bài hát này có phạm vi cao độ giới hạn là [R1A2N3G4E5] [oc0ta1ve2s3], cho phép nhấn mạnh hơn vào các sắc thái của giai điệu và nhịp điệu. Bài hát kéo dài [T1M213] giây với [te0mp1o2] vừa phải và cách sắp xếp của nó bỏ qua việc sử dụng [I1N2S3T4R5U6M7E8N9T0S1]. Âm nhạc tỏa ra [E1M2O3T4I5O6N7] và cấu trúc bài hát của nó được tạo thành từ [[N01U12M23_34B45A56R67S78]8 b9ar0s1].</v>
      </c>
    </row>
    <row r="644">
      <c r="A644" s="1" t="s">
        <v>1150</v>
      </c>
      <c r="B644" s="1" t="s">
        <v>1151</v>
      </c>
      <c r="C644" s="2" t="str">
        <f>IFERROR(__xludf.DUMMYFUNCTION("GoogleTranslate(B644, ""en"", ""vi"")"),"Việc sử dụng dải cao độ cụ thể [R1A2N3G4E5] [oc0ta1ve2s3] tạo ra âm thanh gắn kết và thống nhất xuyên suốt bản nhạc, trong khi [[K01E12Y23]3 k4ey5] mang đến âm thanh mạnh mẽ và đáng nhớ. Kéo dài [T1M213] giây, bài hát này có [te0mp1o2] mềm mại và mượt mà "&amp;"và có tính năng [I1N2S3T4R5U6M7E8N9T0S1]. Nó kết hợp một [ti0me1 s2ig3na4tu5re6 o7f 8[T91I02M13E24_35S46I57G68N79A80T91U02R13E24]3] bất thường. Mặc dù thiếu các yếu tố cần thiết để được coi là có thể nhảy được nhưng nhạc tốc độ thấp không có đặc điểm xác "&amp;"định của phong cách [G1E2N3R4E5].")</f>
        <v>Việc sử dụng dải cao độ cụ thể [R1A2N3G4E5] [oc0ta1ve2s3] tạo ra âm thanh gắn kết và thống nhất xuyên suốt bản nhạc, trong khi [[K01E12Y23]3 k4ey5] mang đến âm thanh mạnh mẽ và đáng nhớ. Kéo dài [T1M213] giây, bài hát này có [te0mp1o2] mềm mại và mượt mà và có tính năng [I1N2S3T4R5U6M7E8N9T0S1]. Nó kết hợp một [ti0me1 s2ig3na4tu5re6 o7f 8[T91I02M13E24_35S46I57G68N79A80T91U02R13E24]3] bất thường. Mặc dù thiếu các yếu tố cần thiết để được coi là có thể nhảy được nhưng nhạc tốc độ thấp không có đặc điểm xác định của phong cách [G1E2N3R4E5].</v>
      </c>
    </row>
    <row r="645">
      <c r="A645" s="1" t="s">
        <v>1152</v>
      </c>
      <c r="B645" s="1" t="s">
        <v>1153</v>
      </c>
      <c r="C645" s="2" t="str">
        <f>IFERROR(__xludf.DUMMYFUNCTION("GoogleTranslate(B645, ""en"", ""vi"")"),"Việc sử dụng [[K01E12Y23]3 k4ey5] trong bản nhạc này tạo ra bảng âm thanh phong phú và sống động, trong khi thời gian phát của bài hát kéo dài [T1M213] giây. Ngoài ra, [ti0me1 s2ig3na4tu5re6] được sử dụng trong bài hát này rất khác thường, góp phần tạo nê"&amp;"n sự khác biệt và có khả năng góp phần tạo nên tác động tổng thể của nó đối với người nghe. Cùng với nhau, những yếu tố âm nhạc này phối hợp hài hòa để tạo ra trải nghiệm nghe độc ​​đáo vừa hấp dẫn vừa đáng nhớ.")</f>
        <v>Việc sử dụng [[K01E12Y23]3 k4ey5] trong bản nhạc này tạo ra bảng âm thanh phong phú và sống động, trong khi thời gian phát của bài hát kéo dài [T1M213] giây. Ngoài ra, [ti0me1 s2ig3na4tu5re6] được sử dụng trong bài hát này rất khác thường, góp phần tạo nên sự khác biệt và có khả năng góp phần tạo nên tác động tổng thể của nó đối với người nghe. Cùng với nhau, những yếu tố âm nhạc này phối hợp hài hòa để tạo ra trải nghiệm nghe độc ​​đáo vừa hấp dẫn vừa đáng nhớ.</v>
      </c>
    </row>
    <row r="646">
      <c r="A646" s="1" t="s">
        <v>1154</v>
      </c>
      <c r="B646" s="1" t="s">
        <v>1155</v>
      </c>
      <c r="C646" s="2" t="str">
        <f>IFERROR(__xludf.DUMMYFUNCTION("GoogleTranslate(B646, ""en"", ""vi"")"),"Âm nhạc đại diện cho âm thanh [G1E2N3R4E5] điển hình và việc bổ sung [[K01E12Y23]3 k4ey5] mang lại cho nó chất lượng cảm xúc đặc biệt.")</f>
        <v>Âm nhạc đại diện cho âm thanh [G1E2N3R4E5] điển hình và việc bổ sung [[K01E12Y23]3 k4ey5] mang lại cho nó chất lượng cảm xúc đặc biệt.</v>
      </c>
    </row>
    <row r="647">
      <c r="A647" s="1" t="s">
        <v>1156</v>
      </c>
      <c r="B647" s="1" t="s">
        <v>1157</v>
      </c>
      <c r="C647" s="2" t="str">
        <f>IFERROR(__xludf.DUMMYFUNCTION("GoogleTranslate(B647, ""en"", ""vi"")"),"Việc sử dụng dải cao độ cụ thể [R1A2N3G4E5] [oc0ta1ve2s3] tạo ra âm thanh gắn kết và thống nhất xuyên suốt bản nhạc, trong khi [[K01E12Y23]3 k4ey5] tạo thêm hương vị độc đáo cho âm nhạc. Bài hát có thời lượng chạy [T1M213] giây và nhịp điệu thoải mái, tro"&amp;"ng đó [I1N2S3T4R5U6M7E8N9T0S1] đóng vai trò quan trọng trong âm thanh tổng thể. Âm nhạc ở dạng [T1I2M3E4_5S6I7G8N9A0T1U2R3E4] và được phát với tốc độ nhàn nhã, với phong cách khác với những đặc điểm thông thường của thể loại [G1E2N3R4E5].")</f>
        <v>Việc sử dụng dải cao độ cụ thể [R1A2N3G4E5] [oc0ta1ve2s3] tạo ra âm thanh gắn kết và thống nhất xuyên suốt bản nhạc, trong khi [[K01E12Y23]3 k4ey5] tạo thêm hương vị độc đáo cho âm nhạc. Bài hát có thời lượng chạy [T1M213] giây và nhịp điệu thoải mái, trong đó [I1N2S3T4R5U6M7E8N9T0S1] đóng vai trò quan trọng trong âm thanh tổng thể. Âm nhạc ở dạng [T1I2M3E4_5S6I7G8N9A0T1U2R3E4] và được phát với tốc độ nhàn nhã, với phong cách khác với những đặc điểm thông thường của thể loại [G1E2N3R4E5].</v>
      </c>
    </row>
    <row r="648">
      <c r="A648" s="1" t="s">
        <v>1158</v>
      </c>
      <c r="B648" s="1" t="s">
        <v>1159</v>
      </c>
      <c r="C648" s="2" t="str">
        <f>IFERROR(__xludf.DUMMYFUNCTION("GoogleTranslate(B648, ""en"", ""vi"")"),"Âm nhạc được phát ở tốc độ nhanh có đặc điểm là phạm vi cao độ [R1A2N3G4E5] [oc0ta1ve2s3], bổ sung thêm nét đặc biệt cho âm nhạc và nhấn mạnh chiều sâu cảm xúc của nó.")</f>
        <v>Âm nhạc được phát ở tốc độ nhanh có đặc điểm là phạm vi cao độ [R1A2N3G4E5] [oc0ta1ve2s3], bổ sung thêm nét đặc biệt cho âm nhạc và nhấn mạnh chiều sâu cảm xúc của nó.</v>
      </c>
    </row>
    <row r="649">
      <c r="A649" s="1" t="s">
        <v>263</v>
      </c>
      <c r="B649" s="1" t="s">
        <v>1160</v>
      </c>
      <c r="C649" s="2" t="str">
        <f>IFERROR(__xludf.DUMMYFUNCTION("GoogleTranslate(B649, ""en"", ""vi"")"),"Độ dài của bài hát, được xác định bởi [[N01U12M23_34B45A56R67S78]8 b9ar0s1], có phạm vi cao độ trong [R1A2N3G4E5] [oc0ta1ve2s3].")</f>
        <v>Độ dài của bài hát, được xác định bởi [[N01U12M23_34B45A56R67S78]8 b9ar0s1], có phạm vi cao độ trong [R1A2N3G4E5] [oc0ta1ve2s3].</v>
      </c>
    </row>
    <row r="650">
      <c r="A650" s="1" t="s">
        <v>1161</v>
      </c>
      <c r="B650" s="1" t="s">
        <v>1162</v>
      </c>
      <c r="C650" s="2" t="str">
        <f>IFERROR(__xludf.DUMMYFUNCTION("GoogleTranslate(B650, ""en"", ""vi"")"),"Phạm vi cao độ giới hạn của âm nhạc là [R1A2N3G4E5] [oc0ta1ve2s3] cho phép nhấn mạnh hơn vào các sắc thái của giai điệu và nhịp điệu, trong khi bài hát phát trong [T1M213] giây. Nhịp điệu trong bài hát này vô cùng kích thích, kèm theo [ti0me1 s2ig3na4tu5r"&amp;"e6 o7f 8[T91I02M13E24_35S46I57G68N79A80T91U02R13E24]3 không bình thường. Hơn nữa, sự sắp xếp của bài hát này đã cố tình bỏ qua việc sử dụng [I1N2S3T4R5U6M7E8N9T0S1], tạo ra một kết cấu âm thanh độc đáo. Với nhịp độ chậm, bản nhạc này lôi cuốn với [te0mp1o"&amp;"2] có chủ ý và cấu trúc bài hát bao gồm [[N01U12M23_34B45A56R67S78]8 b9ar0s1].")</f>
        <v>Phạm vi cao độ giới hạn của âm nhạc là [R1A2N3G4E5] [oc0ta1ve2s3] cho phép nhấn mạnh hơn vào các sắc thái của giai điệu và nhịp điệu, trong khi bài hát phát trong [T1M213] giây. Nhịp điệu trong bài hát này vô cùng kích thích, kèm theo [ti0me1 s2ig3na4tu5re6 o7f 8[T91I02M13E24_35S46I57G68N79A80T91U02R13E24]3 không bình thường. Hơn nữa, sự sắp xếp của bài hát này đã cố tình bỏ qua việc sử dụng [I1N2S3T4R5U6M7E8N9T0S1], tạo ra một kết cấu âm thanh độc đáo. Với nhịp độ chậm, bản nhạc này lôi cuốn với [te0mp1o2] có chủ ý và cấu trúc bài hát bao gồm [[N01U12M23_34B45A56R67S78]8 b9ar0s1].</v>
      </c>
    </row>
    <row r="651">
      <c r="A651" s="1" t="s">
        <v>535</v>
      </c>
      <c r="B651" s="1" t="s">
        <v>1163</v>
      </c>
      <c r="C651" s="2" t="str">
        <f>IFERROR(__xludf.DUMMYFUNCTION("GoogleTranslate(B651,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[te0mp1o2] nhẹ "&amp;"nhàng và yên bình của bài hát khiến bài hát trở nên sống động, được bổ sung bằng cách sử dụng [I1N2S3T4R5U6M7E8N9T0S1]. Mặc dù [ti0me1 s2ig3na4tu5re6] của bài hát này không bình thường [T1I2M3E4_5S6I7G8N9A0T1U2R3E4], nhưng nhịp điệu chậm rãi của nó đã làm"&amp;" tăng thêm nét độc đáo của nó. Nhìn chung, bản nhạc này nổi bật vì nó khác xa với âm thanh đặc trưng gắn liền với [G1E2N3R4E5].")</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[te0mp1o2] nhẹ nhàng và yên bình của bài hát khiến bài hát trở nên sống động, được bổ sung bằng cách sử dụng [I1N2S3T4R5U6M7E8N9T0S1]. Mặc dù [ti0me1 s2ig3na4tu5re6] của bài hát này không bình thường [T1I2M3E4_5S6I7G8N9A0T1U2R3E4], nhưng nhịp điệu chậm rãi của nó đã làm tăng thêm nét độc đáo của nó. Nhìn chung, bản nhạc này nổi bật vì nó khác xa với âm thanh đặc trưng gắn liền với [G1E2N3R4E5].</v>
      </c>
    </row>
    <row r="652">
      <c r="A652" s="1" t="s">
        <v>1164</v>
      </c>
      <c r="B652" s="1" t="s">
        <v>1165</v>
      </c>
      <c r="C652" s="2" t="str">
        <f>IFERROR(__xludf.DUMMYFUNCTION("GoogleTranslate(B652, ""en"", ""vi"")"),"Độ dài của bản nhạc là [T1M213] giây và có nhịp điệu rất thanh thản. Sự sắp xếp của nó cố tình bỏ qua việc sử dụng [I1N2S3T4R5U6M7E8N9T0S1], tạo ra một bầu không khí độc đáo. Bài hát được trình diễn chậm rãi và âm thanh mang đậm phong cách [G1E2N3R4E5]. K"&amp;"hông phải là thể loại điển hình của [A1R2T3I4S5T6], bài hát này thể hiện sự khởi đầu từ lãnh thổ âm nhạc quen thuộc của họ.")</f>
        <v>Độ dài của bản nhạc là [T1M213] giây và có nhịp điệu rất thanh thản. Sự sắp xếp của nó cố tình bỏ qua việc sử dụng [I1N2S3T4R5U6M7E8N9T0S1], tạo ra một bầu không khí độc đáo. Bài hát được trình diễn chậm rãi và âm thanh mang đậm phong cách [G1E2N3R4E5]. Không phải là thể loại điển hình của [A1R2T3I4S5T6], bài hát này thể hiện sự khởi đầu từ lãnh thổ âm nhạc quen thuộc của họ.</v>
      </c>
    </row>
    <row r="653">
      <c r="A653" s="1" t="s">
        <v>1166</v>
      </c>
      <c r="B653" s="1" t="s">
        <v>1167</v>
      </c>
      <c r="C653" s="2" t="str">
        <f>IFERROR(__xludf.DUMMYFUNCTION("GoogleTranslate(B653, ""en"", ""vi"")"),"[te0mp1o2] của bài hát này ở mức vừa phải và thú vị, đồng thời âm nhạc dựa trên [[T01I12M23E34_45S56I67G78N89A90T01U12R23E34]4 t5im6e 7si8gn9at0ur1e2]. [I1N2S3T4R5U6M7E8N9T0S1] đóng một vai trò quan trọng trong âm nhạc, thể hiện bản chất của âm nhạc [G1E2"&amp;"N3R4E5]. Nhìn chung, bài hát bao gồm [[N01U12M23_34B45A56R67S78]8 b9ar0s1].")</f>
        <v>[te0mp1o2] của bài hát này ở mức vừa phải và thú vị, đồng thời âm nhạc dựa trên [[T01I12M23E34_45S56I67G78N89A90T01U12R23E34]4 t5im6e 7si8gn9at0ur1e2]. [I1N2S3T4R5U6M7E8N9T0S1] đóng một vai trò quan trọng trong âm nhạc, thể hiện bản chất của âm nhạc [G1E2N3R4E5]. Nhìn chung, bài hát bao gồm [[N01U12M23_34B45A56R67S78]8 b9ar0s1].</v>
      </c>
    </row>
    <row r="654">
      <c r="A654" s="1" t="s">
        <v>273</v>
      </c>
      <c r="B654" s="1" t="s">
        <v>1168</v>
      </c>
      <c r="C654" s="2" t="str">
        <f>IFERROR(__xludf.DUMMYFUNCTION("GoogleTranslate(B654, ""en"", ""vi"")"),"Đồng hồ đo của âm nhạc đề cập đến mô hình lặp lại của nhịp mạnh và yếu để tổ chức nhịp điệu của một bản nhạc. Nó thường được biểu thị ở đầu bản nhạc bằng [ti0me1 s2ig3na4tu5re6], bao gồm hai số xếp chồng lên nhau theo chiều dọc. Số trên cùng biểu thị số n"&amp;"hịp trong mỗi ô nhịp, trong khi số dưới biểu thị giá trị của mỗi nhịp. Ví dụ: trong nhịp 4/4 [ti0me1 s2ig3na4tu5re6], có bốn nhịp cho mỗi ô nhịp và mỗi nhịp là một nốt đen. [ti0me1 s2ig3na4tu5re6] đóng một vai trò quan trọng trong việc định hình cảm giác "&amp;"tổng thể và nhịp điệu của âm nhạc, đồng thời giúp các nhạc sĩ đồng bộ với nhau và duy trì [te0mp1o2] nhất quán.")</f>
        <v>Đồng hồ đo của âm nhạc đề cập đến mô hình lặp lại của nhịp mạnh và yếu để tổ chức nhịp điệu của một bản nhạc. Nó thường được biểu thị ở đầu bản nhạc bằng [ti0me1 s2ig3na4tu5re6], bao gồm hai số xếp chồng lên nhau theo chiều dọc. Số trên cùng biểu thị số nhịp trong mỗi ô nhịp, trong khi số dưới biểu thị giá trị của mỗi nhịp. Ví dụ: trong nhịp 4/4 [ti0me1 s2ig3na4tu5re6], có bốn nhịp cho mỗi ô nhịp và mỗi nhịp là một nốt đen. [ti0me1 s2ig3na4tu5re6] đóng một vai trò quan trọng trong việc định hình cảm giác tổng thể và nhịp điệu của âm nhạc, đồng thời giúp các nhạc sĩ đồng bộ với nhau và duy trì [te0mp1o2] nhất quán.</v>
      </c>
    </row>
    <row r="655">
      <c r="A655" s="1" t="s">
        <v>1169</v>
      </c>
      <c r="B655" s="1" t="s">
        <v>1170</v>
      </c>
      <c r="C655" s="2" t="str">
        <f>IFERROR(__xludf.DUMMYFUNCTION("GoogleTranslate(B655, ""en"", ""vi"")"),"Bài hát được đề cập thiếu các đặc điểm xác định của phong cách [G1E2N3R4E5]. Ngoài ra, [ti0me1 s2ig3na4tu5re6] được chọn cho bài hát là khác thường, khác với [T1I2M3E4_5S6I7G8N9A0T1U2R3E4] thông thường. Mặc dù không phù hợp với đặc điểm điển hình của thể "&amp;"loại và [ti0me1 s2ig3na4tu5re6], bài hát có thể vẫn sở hữu những nét độc đáo khác khiến người nghe cảm thấy thú vị và thích thú.")</f>
        <v>Bài hát được đề cập thiếu các đặc điểm xác định của phong cách [G1E2N3R4E5]. Ngoài ra, [ti0me1 s2ig3na4tu5re6] được chọn cho bài hát là khác thường, khác với [T1I2M3E4_5S6I7G8N9A0T1U2R3E4] thông thường. Mặc dù không phù hợp với đặc điểm điển hình của thể loại và [ti0me1 s2ig3na4tu5re6], bài hát có thể vẫn sở hữu những nét độc đáo khác khiến người nghe cảm thấy thú vị và thích thú.</v>
      </c>
    </row>
    <row r="656">
      <c r="A656" s="1" t="s">
        <v>773</v>
      </c>
      <c r="B656" s="1" t="s">
        <v>1171</v>
      </c>
      <c r="C656" s="2" t="str">
        <f>IFERROR(__xludf.DUMMYFUNCTION("GoogleTranslate(B656, ""en"", ""vi"")"),"Phạm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giây"&amp;", bài hát này gây ấn tượng với nhịp điệu mượt mà và đều đặn. [I1N2S3T4R5U6M7E8N9T0S1] được đưa vào bản nhạc, góp phần tạo nên thành phần tổng thể của bản nhạc. [[T01I12M23E34_45S56I67G78N89A90T01U12R23E34]4 t5im6e 7si8gn9at0ur1e2] độc đáo được sử dụng tro"&amp;"ng bài hát này đã bổ sung thêm yếu tố hấp dẫn. Khi bài hát di chuyển nhẹ nhàng, nó truyền tải cảm giác sâu sắc về [E1M2O3T4I5O6N7].")</f>
        <v>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 bài hát này gây ấn tượng với nhịp điệu mượt mà và đều đặn. [I1N2S3T4R5U6M7E8N9T0S1] được đưa vào bản nhạc, góp phần tạo nên thành phần tổng thể của bản nhạc. [[T01I12M23E34_45S56I67G78N89A90T01U12R23E34]4 t5im6e 7si8gn9at0ur1e2] độc đáo được sử dụng trong bài hát này đã bổ sung thêm yếu tố hấp dẫn. Khi bài hát di chuyển nhẹ nhàng, nó truyền tải cảm giác sâu sắc về [E1M2O3T4I5O6N7].</v>
      </c>
    </row>
    <row r="657">
      <c r="A657" s="1" t="s">
        <v>906</v>
      </c>
      <c r="B657" s="1" t="s">
        <v>1172</v>
      </c>
      <c r="C657" s="2" t="str">
        <f>IFERROR(__xludf.DUMMYFUNCTION("GoogleTranslate(B657, ""en"", ""vi"")"),"Bài hát này sử dụng [ti0me1 s2ig3na4tu5re6] không chuẩn, khiến nó khác biệt với các bản nhạc truyền thống hơn. Thay vì tuân theo nhịp tiêu chuẩn như 4/4 hoặc 3/4, [ti0me1 s2ig3na4tu5re6] của bài hát này có thể là 5/4, 7/8 hoặc một số kết hợp độc đáo khác."&amp;" Điều này có thể tạo ra cảm giác căng thẳng hoặc khó chịu cho người nghe vì cấu trúc nhịp điệu khó đoán hơn những gì họ có thể đã quen. Tuy nhiên, nó cũng có thể mang lại cho bài hát một chất lượng độc đáo và đáng nhớ, khiến nó nổi bật so với các bản nhạc"&amp;" khác cùng thể loại.")</f>
        <v>Bài hát này sử dụng [ti0me1 s2ig3na4tu5re6] không chuẩn, khiến nó khác biệt với các bản nhạc truyền thống hơn. Thay vì tuân theo nhịp tiêu chuẩn như 4/4 hoặc 3/4, [ti0me1 s2ig3na4tu5re6] của bài hát này có thể là 5/4, 7/8 hoặc một số kết hợp độc đáo khác. Điều này có thể tạo ra cảm giác căng thẳng hoặc khó chịu cho người nghe vì cấu trúc nhịp điệu khó đoán hơn những gì họ có thể đã quen. Tuy nhiên, nó cũng có thể mang lại cho bài hát một chất lượng độc đáo và đáng nhớ, khiến nó nổi bật so với các bản nhạc khác cùng thể loại.</v>
      </c>
    </row>
    <row r="658">
      <c r="A658" s="1" t="s">
        <v>1173</v>
      </c>
      <c r="B658" s="1" t="s">
        <v>1174</v>
      </c>
      <c r="C658" s="2" t="str">
        <f>IFERROR(__xludf.DUMMYFUNCTION("GoogleTranslate(B658, ""en"", ""vi"")"),"Loại nhạc này mang đến trải nghiệm nghe đa dạng và sống động với dải cao độ trải dài [R1A2N3G4E5] [oc0ta1ve2s3]. [[K01E12Y23]3 k4ey5] thêm hương vị độc đáo cho âm nhạc, trong khi nhịp điệu mạnh mẽ và lôi cuốn của bài hát tạo ra bầu không khí tràn đầy năng"&amp;" lượng. Cùng với nhau, những yếu tố này tạo nên một tác phẩm âm nhạc thú vị và quyến rũ.")</f>
        <v>Loại nhạc này mang đến trải nghiệm nghe đa dạng và sống động với dải cao độ trải dài [R1A2N3G4E5] [oc0ta1ve2s3]. [[K01E12Y23]3 k4ey5] thêm hương vị độc đáo cho âm nhạc, trong khi nhịp điệu mạnh mẽ và lôi cuốn của bài hát tạo ra bầu không khí tràn đầy năng lượng. Cùng với nhau, những yếu tố này tạo nên một tác phẩm âm nhạc thú vị và quyến rũ.</v>
      </c>
    </row>
    <row r="659">
      <c r="A659" s="1" t="s">
        <v>1175</v>
      </c>
      <c r="B659" s="1" t="s">
        <v>1176</v>
      </c>
      <c r="C659" s="2" t="str">
        <f>IFERROR(__xludf.DUMMYFUNCTION("GoogleTranslate(B659, ""en"", ""vi"")"),"[[K01E12Y23]3 k4ey5] được sử dụng trong bản nhạc này mang lại chất lượng cảm xúc đặc biệt, chất lượng này càng được nâng cao nhờ nhịp không quá nhanh cũng không quá chậm. Tuy nhiên, điều khiến bài hát này khác biệt so với những bài hát khác là [[T01I12M23"&amp;"E34_45S56I67G78N89A90T01U12R23E34]4 t5im6e 7si8gn9at0ur1e2] không hề bình thường, bổ sung thêm yếu tố độc đáo và khác biệt vào âm thanh và cảm nhận tổng thể của bản nhạc. Cùng với nhau, ba thành phần âm nhạc này phối hợp hài hòa để tạo ra trải nghiệm nghe"&amp;" đáng nhớ cho khán giả.")</f>
        <v>[[K01E12Y23]3 k4ey5] được sử dụng trong bản nhạc này mang lại chất lượng cảm xúc đặc biệt, chất lượng này càng được nâng cao nhờ nhịp không quá nhanh cũng không quá chậm. Tuy nhiên, điều khiến bài hát này khác biệt so với những bài hát khác là [[T01I12M23E34_45S56I67G78N89A90T01U12R23E34]4 t5im6e 7si8gn9at0ur1e2] không hề bình thường, bổ sung thêm yếu tố độc đáo và khác biệt vào âm thanh và cảm nhận tổng thể của bản nhạc. Cùng với nhau, ba thành phần âm nhạc này phối hợp hài hòa để tạo ra trải nghiệm nghe đáng nhớ cho khán giả.</v>
      </c>
    </row>
    <row r="660">
      <c r="A660" s="1" t="s">
        <v>1177</v>
      </c>
      <c r="B660" s="1" t="s">
        <v>1178</v>
      </c>
      <c r="C660" s="2" t="str">
        <f>IFERROR(__xludf.DUMMYFUNCTION("GoogleTranslate(B660, ""en"", ""vi"")"),"Bài hát này có thời lượng chạy là [T1M213] giây và có nhịp điệu vô cùng kích thích, trở nên sống động nhờ sử dụng [I1N2S3T4R5U6M7E8N9T0S1]. Âm nhạc được chế tác một cách chuyên nghiệp để tạo ra âm thanh độc đáo lôi cuốn người nghe từ đầu đến cuối. Cho dù "&amp;"bạn là người yêu thích những giai điệu sôi động hay những nhạc cụ phức tạp thì bài hát này đều có nội dung dành cho tất cả mọi người. Với sự kết hợp hoàn hảo giữa nhịp điệu và nhạc cụ, không có gì ngạc nhiên khi ca khúc này trở thành bài hát được yêu thíc"&amp;"h của những người yêu âm nhạc thuộc mọi thể loại.")</f>
        <v>Bài hát này có thời lượng chạy là [T1M213] giây và có nhịp điệu vô cùng kích thích, trở nên sống động nhờ sử dụng [I1N2S3T4R5U6M7E8N9T0S1]. Âm nhạc được chế tác một cách chuyên nghiệp để tạo ra âm thanh độc đáo lôi cuốn người nghe từ đầu đến cuối. Cho dù bạn là người yêu thích những giai điệu sôi động hay những nhạc cụ phức tạp thì bài hát này đều có nội dung dành cho tất cả mọi người. Với sự kết hợp hoàn hảo giữa nhịp điệu và nhạc cụ, không có gì ngạc nhiên khi ca khúc này trở thành bài hát được yêu thích của những người yêu âm nhạc thuộc mọi thể loại.</v>
      </c>
    </row>
    <row r="661">
      <c r="A661" s="1" t="s">
        <v>148</v>
      </c>
      <c r="B661" s="1" t="s">
        <v>1179</v>
      </c>
      <c r="C661" s="2" t="str">
        <f>IFERROR(__xludf.DUMMYFUNCTION("GoogleTranslate(B661, ""en"", ""vi"")"),"Bài hát [G1E2N3R4E5] có âm [te0mp1o2] nhẹ nhàng và âm vực nhỏ gọn [R1A2N3G4E5] [oc0ta1ve2s3], góp phần mang lại màn trình diễn âm nhạc tập trung và có tác động mạnh mẽ. Mặc dù [I1N2S3T4R5U6M7E8N9T0S1] không phải là một phần nhạc cụ trong bài hát này, âm t"&amp;"hanh của nó vẫn rõ ràng và hiệu quả trong việc truyền tải thông điệp âm nhạc.")</f>
        <v>Bài hát [G1E2N3R4E5] có âm [te0mp1o2] nhẹ nhàng và âm vực nhỏ gọn [R1A2N3G4E5] [oc0ta1ve2s3], góp phần mang lại màn trình diễn âm nhạc tập trung và có tác động mạnh mẽ. Mặc dù [I1N2S3T4R5U6M7E8N9T0S1] không phải là một phần nhạc cụ trong bài hát này, âm thanh của nó vẫn rõ ràng và hiệu quả trong việc truyền tải thông điệp âm nhạc.</v>
      </c>
    </row>
    <row r="662">
      <c r="A662" s="1" t="s">
        <v>1014</v>
      </c>
      <c r="B662" s="1" t="s">
        <v>1180</v>
      </c>
      <c r="C662" s="2" t="str">
        <f>IFERROR(__xludf.DUMMYFUNCTION("GoogleTranslate(B662, ""en"", ""vi"")"),"Loại nhạc này mang đến trải nghiệm nghe đa dạng và sống động với dải cao độ trải dài [R1A2N3G4E5] [oc0ta1ve2s3]. Sự lựa chọn [[K01E12Y23]3 k4ey5] của nó tạo ra trải nghiệm quyến rũ và đáng nhớ. Bài hát có thời lượng [T1M213] giây và có nhịp điệu cân bằng."&amp;" Phần trình diễn âm nhạc sử dụng [I1N2S3T4R5U6M7E8N9T0S1] và [ti0me1 s2ig3na4tu5re6] được sử dụng trong bài hát này là không bình thường, [T1I2M3E4_5S6I7G8N9A0T1U2R3E4]. Bài hát được phát với nhịp độ nhàn nhã và đặc trưng bởi âm thanh [G1E2N3R4E5]. Nhìn c"&amp;"hung, sáng tác này mang lại trải nghiệm nghe hấp dẫn và độc đáo, thể hiện tài năng và sự sáng tạo của các nhạc sĩ tham gia.")</f>
        <v>Loại nhạc này mang đến trải nghiệm nghe đa dạng và sống động với dải cao độ trải dài [R1A2N3G4E5] [oc0ta1ve2s3]. Sự lựa chọn [[K01E12Y23]3 k4ey5] của nó tạo ra trải nghiệm quyến rũ và đáng nhớ. Bài hát có thời lượng [T1M213] giây và có nhịp điệu cân bằng. Phần trình diễn âm nhạc sử dụng [I1N2S3T4R5U6M7E8N9T0S1] và [ti0me1 s2ig3na4tu5re6] được sử dụng trong bài hát này là không bình thường, [T1I2M3E4_5S6I7G8N9A0T1U2R3E4]. Bài hát được phát với nhịp độ nhàn nhã và đặc trưng bởi âm thanh [G1E2N3R4E5]. Nhìn chung, sáng tác này mang lại trải nghiệm nghe hấp dẫn và độc đáo, thể hiện tài năng và sự sáng tạo của các nhạc sĩ tham gia.</v>
      </c>
    </row>
    <row r="663">
      <c r="A663" s="1" t="s">
        <v>773</v>
      </c>
      <c r="B663" s="1" t="s">
        <v>1181</v>
      </c>
      <c r="C663" s="2" t="str">
        <f>IFERROR(__xludf.DUMMYFUNCTION("GoogleTranslate(B663, ""en"", ""vi"")"),"Dải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bài hát này thể hiệ"&amp;"n nhịp điệu mượt mà và ổn định, sử dụng [I1N2S3T4R5U6M7E8N9T0S1] trong phần trình diễn âm nhạc. [ti0me1 s2ig3na4tu5re6] [T1I2M3E4_5S6I7G8N9A0T1U2R3E4] của nó đi chệch khỏi chuẩn mực, góp phần tạo nên tính chất độc đáo của nó. Với nhịp điệu nhẹ nhàng và th"&amp;"ấm đẫm [E1M2O3T4I5O6N7], âm nhạc gợi lên trải nghiệm cảm xúc sâu sắc.")</f>
        <v>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bài hát này thể hiện nhịp điệu mượt mà và ổn định, sử dụng [I1N2S3T4R5U6M7E8N9T0S1] trong phần trình diễn âm nhạc. [ti0me1 s2ig3na4tu5re6] [T1I2M3E4_5S6I7G8N9A0T1U2R3E4] của nó đi chệch khỏi chuẩn mực, góp phần tạo nên tính chất độc đáo của nó. Với nhịp điệu nhẹ nhàng và thấm đẫm [E1M2O3T4I5O6N7], âm nhạc gợi lên trải nghiệm cảm xúc sâu sắc.</v>
      </c>
    </row>
    <row r="664">
      <c r="A664" s="1" t="s">
        <v>825</v>
      </c>
      <c r="B664" s="1" t="s">
        <v>1182</v>
      </c>
      <c r="C664" s="2" t="str">
        <f>IFERROR(__xludf.DUMMYFUNCTION("GoogleTranslate(B664, ""en"", ""vi"")"),"Âm nhạc trong bài hát này có dải cao độ [R1A2N3G4E5] [oc0ta1ve2s3] và có âm thanh mạnh mẽ và đáng nhớ của [[K01E12Y23]3 k4ey5]. Với thời lượng [T1M213] giây, nhịp điệu mượt mà và thư giãn của bài hát tạo ra trải nghiệm nghe êm dịu. Điều thú vị là bài hát "&amp;"đã cố tình bỏ qua việc sử dụng [I1N2S3T4R5U6M7E8N9T0S1] và sử dụng [[T01I12M23E34_45S56I67G78N89A90T01U12R23E34]4 t5im6e 7si8gn9at0ur1e2]. Bất chấp sự lựa chọn độc đáo này, bài hát vẫn duy trì nhịp điệu cân bằng trong suốt [[N01U12M23_34B45A56R67S78]8 b9a"&amp;"r0s1]. Âm nhạc truyền tải hiệu quả [E1M2O3T4I5O6N7] và mang đến trải nghiệm nghe độc ​​đáo và đáng nhớ.")</f>
        <v>Âm nhạc trong bài hát này có dải cao độ [R1A2N3G4E5] [oc0ta1ve2s3] và có âm thanh mạnh mẽ và đáng nhớ của [[K01E12Y23]3 k4ey5]. Với thời lượng [T1M213] giây, nhịp điệu mượt mà và thư giãn của bài hát tạo ra trải nghiệm nghe êm dịu. Điều thú vị là bài hát đã cố tình bỏ qua việc sử dụng [I1N2S3T4R5U6M7E8N9T0S1] và sử dụng [[T01I12M23E34_45S56I67G78N89A90T01U12R23E34]4 t5im6e 7si8gn9at0ur1e2]. Bất chấp sự lựa chọn độc đáo này, bài hát vẫn duy trì nhịp điệu cân bằng trong suốt [[N01U12M23_34B45A56R67S78]8 b9ar0s1]. Âm nhạc truyền tải hiệu quả [E1M2O3T4I5O6N7] và mang đến trải nghiệm nghe độc ​​đáo và đáng nhớ.</v>
      </c>
    </row>
    <row r="665">
      <c r="A665" s="1" t="s">
        <v>1183</v>
      </c>
      <c r="B665" s="1" t="s">
        <v>1184</v>
      </c>
      <c r="C665" s="2" t="str">
        <f>IFERROR(__xludf.DUMMYFUNCTION("GoogleTranslate(B665, ""en"", ""vi"")"),"Bài hát này có [te0mp1o2] vừa phải và tỏa ra [E1M2O3T4I5O6N7] mạnh mẽ. Nó tồn tại trong [T1M213] giây.")</f>
        <v>Bài hát này có [te0mp1o2] vừa phải và tỏa ra [E1M2O3T4I5O6N7] mạnh mẽ. Nó tồn tại trong [T1M213] giây.</v>
      </c>
    </row>
    <row r="666">
      <c r="A666" s="1" t="s">
        <v>1185</v>
      </c>
      <c r="B666" s="1" t="s">
        <v>1186</v>
      </c>
      <c r="C666" s="2" t="str">
        <f>IFERROR(__xludf.DUMMYFUNCTION("GoogleTranslate(B666, ""en"", ""vi"")"),"Âm thanh gắn kết và thống nhất của bản nhạc đạt được thông qua việc sử dụng dải cao độ cụ thể kéo dài [R1A2N3G4E5] [oc0ta1ve2s3]. Thêm hương vị độc đáo cho âm nhạc, bài hát nằm trong [ke0y1] của [K1E2Y3] và có nhịp điệu thanh thản kéo dài [T1M213] giây. B"&amp;"ản sáng tác cụ thể này không có bất kỳ [I1N2S3T4R5U6M7E8N9T0S1] nào và được phát ở mức [te0mp1o2] vừa phải, theo sau [[T01I12M23E34_45S56I67G78N89A90T01U12R23E34]4 t5im6e 7si8gn9at0ur1e2]. Tuy không bám sát âm thanh đặc trưng của phong cách [G1E2N3R4E5] n"&amp;"hưng bài hát lại tạo nên bầu không khí yên tĩnh và khác biệt.")</f>
        <v>Âm thanh gắn kết và thống nhất của bản nhạc đạt được thông qua việc sử dụng dải cao độ cụ thể kéo dài [R1A2N3G4E5] [oc0ta1ve2s3]. Thêm hương vị độc đáo cho âm nhạc, bài hát nằm trong [ke0y1] của [K1E2Y3] và có nhịp điệu thanh thản kéo dài [T1M213] giây. Bản sáng tác cụ thể này không có bất kỳ [I1N2S3T4R5U6M7E8N9T0S1] nào và được phát ở mức [te0mp1o2] vừa phải, theo sau [[T01I12M23E34_45S56I67G78N89A90T01U12R23E34]4 t5im6e 7si8gn9at0ur1e2]. Tuy không bám sát âm thanh đặc trưng của phong cách [G1E2N3R4E5] nhưng bài hát lại tạo nên bầu không khí yên tĩnh và khác biệt.</v>
      </c>
    </row>
    <row r="667">
      <c r="A667" s="1" t="s">
        <v>1140</v>
      </c>
      <c r="B667" s="1" t="s">
        <v>1187</v>
      </c>
      <c r="C667" s="2" t="str">
        <f>IFERROR(__xludf.DUMMYFUNCTION("GoogleTranslate(B667, ""en"", ""vi"")"),"Với dải cao độ trải dài [R1A2N3G4E5] [oc0ta1ve2s3], bản nhạc này mang đến trải nghiệm nghe đa dạng và sống động, trong khi [[K01E12Y23]3 k4ey5] mang lại hương vị độc đáo. Bài hát kéo dài [T1M213] giây và có nhịp điệu vô cùng kích thích. Việc sử dụng [I1N2"&amp;"S3T4R5U6M7E8N9T0S1] rất quan trọng đối với âm nhạc và sử dụng [[T01I12M23E34_45S56I67G78N89A90T01U12R23E34]4 t5im6e 7si8gn9at0ur1e2] bất thường. Ngoài ra, âm nhạc duy trì độ [te0mp1o2] nhẹ nhàng và được đặc trưng bởi [E1M2O3T4I5O6N7].")</f>
        <v>Với dải cao độ trải dài [R1A2N3G4E5] [oc0ta1ve2s3], bản nhạc này mang đến trải nghiệm nghe đa dạng và sống động, trong khi [[K01E12Y23]3 k4ey5] mang lại hương vị độc đáo. Bài hát kéo dài [T1M213] giây và có nhịp điệu vô cùng kích thích. Việc sử dụng [I1N2S3T4R5U6M7E8N9T0S1] rất quan trọng đối với âm nhạc và sử dụng [[T01I12M23E34_45S56I67G78N89A90T01U12R23E34]4 t5im6e 7si8gn9at0ur1e2] bất thường. Ngoài ra, âm nhạc duy trì độ [te0mp1o2] nhẹ nhàng và được đặc trưng bởi [E1M2O3T4I5O6N7].</v>
      </c>
    </row>
    <row r="668">
      <c r="A668" s="1" t="s">
        <v>747</v>
      </c>
      <c r="B668" s="1" t="s">
        <v>1188</v>
      </c>
      <c r="C668" s="2" t="str">
        <f>IFERROR(__xludf.DUMMYFUNCTION("GoogleTranslate(B668, ""en"", ""vi"")"),"Việc sử dụng dải cao độ cụ thể [R1A2N3G4E5] [oc0ta1ve2s3] tạo ra âm thanh gắn kết và thống nhất xuyên suốt bản nhạc, được bổ sung bằng cách sử dụng [[K01E12Y23]3 k4ey5], tạo ra bảng âm thanh phong phú và sống động. Chạy trong [T1M213] giây, bài hát duy tr"&amp;"ì nhịp điệu vừa phải và nhất quán, có [I1N2S3T4R5U6M7E8N9T0S1] để truyền tải biểu cảm âm nhạc của nó. Với [ti0me1 s2ig3na4tu5re6 o7f 8[T91I02M13E24_35S46I57G68N79A80T91U02R13E24]3], âm nhạc mang chất lượng chậm rãi trong khi thấm đẫm [E1M2O3T4I5O6N7], phả"&amp;"n ánh bản chất cảm xúc của nó. Hơn nữa, cấu trúc của bài hát tuân theo [[N01U12M23_34B45A56R67S78]8 b9ar0s1], bổ sung thêm vào bố cục tổng thể của nó.")</f>
        <v>Việc sử dụng dải cao độ cụ thể [R1A2N3G4E5] [oc0ta1ve2s3] tạo ra âm thanh gắn kết và thống nhất xuyên suốt bản nhạc, được bổ sung bằng cách sử dụng [[K01E12Y23]3 k4ey5], tạo ra bảng âm thanh phong phú và sống động. Chạy trong [T1M213] giây, bài hát duy trì nhịp điệu vừa phải và nhất quán, có [I1N2S3T4R5U6M7E8N9T0S1] để truyền tải biểu cảm âm nhạc của nó. Với [ti0me1 s2ig3na4tu5re6 o7f 8[T91I02M13E24_35S46I57G68N79A80T91U02R13E24]3], âm nhạc mang chất lượng chậm rãi trong khi thấm đẫm [E1M2O3T4I5O6N7], phản ánh bản chất cảm xúc của nó. Hơn nữa, cấu trúc của bài hát tuân theo [[N01U12M23_34B45A56R67S78]8 b9ar0s1], bổ sung thêm vào bố cục tổng thể của nó.</v>
      </c>
    </row>
    <row r="669">
      <c r="A669" s="1" t="s">
        <v>1189</v>
      </c>
      <c r="B669" s="1" t="s">
        <v>1190</v>
      </c>
      <c r="C669" s="2" t="str">
        <f>IFERROR(__xludf.DUMMYFUNCTION("GoogleTranslate(B669, ""en"", ""vi"")"),"Đặc điểm riêng biệt của âm nhạc được nhấn mạnh bởi dải cao độ [R1A2N3G4E5]-[oc0ta1ve2], giúp tăng thêm chiều sâu cảm xúc cho bản nhạc. Việc sử dụng [[K01E12Y23]3 k4ey5] tạo ra bầu không khí độc đáo, trong khi [[T01I12M23E34_45S56I67G78N89A90T01U12R23E34]4"&amp;" t5im6e 7si8gn9at0ur1e2] không điển hình càng làm tăng thêm tính chất độc đáo của nó. Điều thú vị là sự sắp xếp của bài hát này đã bỏ qua việc sử dụng [I1N2S3T4R5U6M7E8N9T0S1], với [I1N2S3T4R5U6M7E8N9T0] đóng vai trò là nhạc cụ chính để tạo ra giai điệu. "&amp;"Mặc dù có [te0mp1o2] chậm nhưng bài hát vẫn thu hút được sự chú ý của người nghe trong suốt thời lượng [[N01U12M23_34B45A56R67S78]8 b9ar0s1].")</f>
        <v>Đặc điểm riêng biệt của âm nhạc được nhấn mạnh bởi dải cao độ [R1A2N3G4E5]-[oc0ta1ve2], giúp tăng thêm chiều sâu cảm xúc cho bản nhạc. Việc sử dụng [[K01E12Y23]3 k4ey5] tạo ra bầu không khí độc đáo, trong khi [[T01I12M23E34_45S56I67G78N89A90T01U12R23E34]4 t5im6e 7si8gn9at0ur1e2] không điển hình càng làm tăng thêm tính chất độc đáo của nó. Điều thú vị là sự sắp xếp của bài hát này đã bỏ qua việc sử dụng [I1N2S3T4R5U6M7E8N9T0S1], với [I1N2S3T4R5U6M7E8N9T0] đóng vai trò là nhạc cụ chính để tạo ra giai điệu. Mặc dù có [te0mp1o2] chậm nhưng bài hát vẫn thu hút được sự chú ý của người nghe trong suốt thời lượng [[N01U12M23_34B45A56R67S78]8 b9ar0s1].</v>
      </c>
    </row>
    <row r="670">
      <c r="A670" s="1" t="s">
        <v>947</v>
      </c>
      <c r="B670" s="1" t="s">
        <v>1191</v>
      </c>
      <c r="C670" s="2" t="str">
        <f>IFERROR(__xludf.DUMMYFUNCTION("GoogleTranslate(B670, ""en"", ""vi"")"),"Việc sử dụng dải cao độ cụ thể [R1A2N3G4E5] [oc0ta1ve2s3] tạo ra âm thanh gắn kết và thống nhất xuyên suốt bản nhạc, trong khi [[K01E12Y23]3 k4ey5] mang đến âm thanh mạnh mẽ và đáng nhớ. Với thời lượng [T1M213] giây, bài hát này gây ấn tượng với nhịp điệu"&amp;" êm dịu và nhẹ nhàng. Âm nhạc bắt nguồn từ nhiều loại [I1N2S3T4R5U6M7E8N9T0S1]. Mặc dù [[T01I12M23E34_45S56I67G78N89A90T01U12R23E34]4 t5im6e 7si8gn9at0ur1e2] không điển hình, âm nhạc vẫn duy trì tốc độ [te0mp1o2] nhanh, được xác định bởi [E1M2O3T4I5O6N7] "&amp;"của nó. Trải dài [[N01U12M23_34B45A56R67S78]8 b9ar0s1], bố cục này để lại ấn tượng lâu dài.")</f>
        <v>Việc sử dụng dải cao độ cụ thể [R1A2N3G4E5] [oc0ta1ve2s3] tạo ra âm thanh gắn kết và thống nhất xuyên suốt bản nhạc, trong khi [[K01E12Y23]3 k4ey5] mang đến âm thanh mạnh mẽ và đáng nhớ. Với thời lượng [T1M213] giây, bài hát này gây ấn tượng với nhịp điệu êm dịu và nhẹ nhàng. Âm nhạc bắt nguồn từ nhiều loại [I1N2S3T4R5U6M7E8N9T0S1]. Mặc dù [[T01I12M23E34_45S56I67G78N89A90T01U12R23E34]4 t5im6e 7si8gn9at0ur1e2] không điển hình, âm nhạc vẫn duy trì tốc độ [te0mp1o2] nhanh, được xác định bởi [E1M2O3T4I5O6N7] của nó. Trải dài [[N01U12M23_34B45A56R67S78]8 b9ar0s1], bố cục này để lại ấn tượng lâu dài.</v>
      </c>
    </row>
    <row r="671">
      <c r="A671" s="1" t="s">
        <v>523</v>
      </c>
      <c r="B671" s="1" t="s">
        <v>1192</v>
      </c>
      <c r="C671" s="2" t="str">
        <f>IFERROR(__xludf.DUMMYFUNCTION("GoogleTranslate(B671, ""en"", ""vi"")"),"[ke0y1] thêm hương vị độc đáo cho bản nhạc này và bản nhạc kéo dài trong [T1M213] giây.")</f>
        <v>[ke0y1] thêm hương vị độc đáo cho bản nhạc này và bản nhạc kéo dài trong [T1M213] giây.</v>
      </c>
    </row>
    <row r="672">
      <c r="A672" s="1" t="s">
        <v>53</v>
      </c>
      <c r="B672" s="1" t="s">
        <v>1193</v>
      </c>
      <c r="C672" s="2" t="str">
        <f>IFERROR(__xludf.DUMMYFUNCTION("GoogleTranslate(B672, ""en"", ""vi"")"),"Việc sử dụng [[K01E12Y23]3 k4ey5] của âm nhạc tạo ra bảng màu âm thanh phong phú và sống động trong phạm vi cao độ nhỏ gọn của [R1A2N3G4E5] [oc0ta1ve2s3], mang lại màn trình diễn âm nhạc tập trung và có tác động mạnh mẽ.")</f>
        <v>Việc sử dụng [[K01E12Y23]3 k4ey5] của âm nhạc tạo ra bảng màu âm thanh phong phú và sống động trong phạm vi cao độ nhỏ gọn của [R1A2N3G4E5] [oc0ta1ve2s3], mang lại màn trình diễn âm nhạc tập trung và có tác động mạnh mẽ.</v>
      </c>
    </row>
    <row r="673">
      <c r="A673" s="1" t="s">
        <v>335</v>
      </c>
      <c r="B673" s="1" t="s">
        <v>1194</v>
      </c>
      <c r="C673" s="2" t="str">
        <f>IFERROR(__xludf.DUMMYFUNCTION("GoogleTranslate(B673, ""en"", ""vi"")"),"Phạm vi cao độ nhỏ gọn của [R1A2N3G4E5] [oc0ta1ve2s3] mang lại màn trình diễn âm nhạc tập trung và có tác động mạnh mẽ, trong khi [[K01E12Y23]3 k4ey5] mang đến cho bản nhạc này chất lượng cảm xúc đặc biệt. Với độ dài [T1M213] giây, bài hát chinh phục ngườ"&amp;"i nghe bằng nhịp điệu sôi động. Việc đưa vào [I1N2S3T4R5U6M7E8N9T0S1] sẽ tăng thêm chiều sâu cho bố cục, được đặt trong [T1I2M3E4_5S6I7G8N9A0T1U2R3E4]. Khi bài hát di chuyển nhẹ nhàng, tính chất [E1M2O3T4I5O6N7] của nó đã gây được tiếng vang cho khán giả.")</f>
        <v>Phạm vi cao độ nhỏ gọn của [R1A2N3G4E5] [oc0ta1ve2s3] mang lại màn trình diễn âm nhạc tập trung và có tác động mạnh mẽ, trong khi [[K01E12Y23]3 k4ey5] mang đến cho bản nhạc này chất lượng cảm xúc đặc biệt. Với độ dài [T1M213] giây, bài hát chinh phục người nghe bằng nhịp điệu sôi động. Việc đưa vào [I1N2S3T4R5U6M7E8N9T0S1] sẽ tăng thêm chiều sâu cho bố cục, được đặt trong [T1I2M3E4_5S6I7G8N9A0T1U2R3E4]. Khi bài hát di chuyển nhẹ nhàng, tính chất [E1M2O3T4I5O6N7] của nó đã gây được tiếng vang cho khán giả.</v>
      </c>
    </row>
    <row r="674">
      <c r="A674" s="1" t="s">
        <v>1195</v>
      </c>
      <c r="B674" s="1" t="s">
        <v>1196</v>
      </c>
      <c r="C674" s="2" t="str">
        <f>IFERROR(__xludf.DUMMYFUNCTION("GoogleTranslate(B674, ""en"", ""vi"")"),"Dải cao độ của [R1A2N3G4E5] [oc0ta1ve2s3] tạo thêm nét đặc biệt cho âm nhạc, nhấn mạnh chiều sâu cảm xúc của nó. Bản nhạc này sử dụng [[K01E12Y23]3 k4ey5] tạo ra bầu không khí khác biệt, trong khi bản nhạc chạy trong [T1M213] giây. Với nhịp điệu rất mạnh "&amp;"mẽ và lôi cuốn, bài hát được làm phong phú thêm bởi [I1N2S3T4R5U6M7E8N9T0S1]. Nó có đồng hồ đo [T1I2M3E4_5S6I7G8N9A0T1U2R3E4] và được thực hiện ở tốc độ nhàn nhã. Thoát khỏi khuôn mẫu điển hình của thể loại [G1E2N3R4E5], âm nhạc bao gồm tổng cộng [[N01U12"&amp;"M23_34B45A56R67S78]8 b9ar0s1].")</f>
        <v>Dải cao độ của [R1A2N3G4E5] [oc0ta1ve2s3] tạo thêm nét đặc biệt cho âm nhạc, nhấn mạnh chiều sâu cảm xúc của nó. Bản nhạc này sử dụng [[K01E12Y23]3 k4ey5] tạo ra bầu không khí khác biệt, trong khi bản nhạc chạy trong [T1M213] giây. Với nhịp điệu rất mạnh mẽ và lôi cuốn, bài hát được làm phong phú thêm bởi [I1N2S3T4R5U6M7E8N9T0S1]. Nó có đồng hồ đo [T1I2M3E4_5S6I7G8N9A0T1U2R3E4] và được thực hiện ở tốc độ nhàn nhã. Thoát khỏi khuôn mẫu điển hình của thể loại [G1E2N3R4E5], âm nhạc bao gồm tổng cộng [[N01U12M23_34B45A56R67S78]8 b9ar0s1].</v>
      </c>
    </row>
    <row r="675">
      <c r="A675" s="1" t="s">
        <v>1197</v>
      </c>
      <c r="B675" s="1" t="s">
        <v>1198</v>
      </c>
      <c r="C675" s="2" t="str">
        <f>IFERROR(__xludf.DUMMYFUNCTION("GoogleTranslate(B675, ""en"", ""vi"")"),"Phạm vi cao độ của bản nhạc này là [R1A2N3G4E5] [oc0ta1ve2s3] mang đến trải nghiệm nghe độc ​​đáo và đáng nhớ, đồng thời việc sử dụng [[K01E12Y23]3 k4ey5] truyền tải âm thanh độc đáo và cộng hưởng. Chạy trong [T1M213] giây, bản nhạc thể hiện nhịp điệu êm "&amp;"đềm và vừa phải, không có bất kỳ [I1N2S3T4R5U6M7E8N9T0S1] nào. Theo nhịp [T1I2M3E4_5S6I7G8N9A0T1U2R3E4], bài hát là sự thể hiện cổ điển của âm nhạc [G1E2N3R4E5], nhưng nó không thể hiện những nét đặc trưng của [A1R2T3I4S5T6].")</f>
        <v>Phạm vi cao độ của bản nhạc này là [R1A2N3G4E5] [oc0ta1ve2s3] mang đến trải nghiệm nghe độc ​​đáo và đáng nhớ, đồng thời việc sử dụng [[K01E12Y23]3 k4ey5] truyền tải âm thanh độc đáo và cộng hưởng. Chạy trong [T1M213] giây, bản nhạc thể hiện nhịp điệu êm đềm và vừa phải, không có bất kỳ [I1N2S3T4R5U6M7E8N9T0S1] nào. Theo nhịp [T1I2M3E4_5S6I7G8N9A0T1U2R3E4], bài hát là sự thể hiện cổ điển của âm nhạc [G1E2N3R4E5], nhưng nó không thể hiện những nét đặc trưng của [A1R2T3I4S5T6].</v>
      </c>
    </row>
    <row r="676">
      <c r="A676" s="1" t="s">
        <v>1199</v>
      </c>
      <c r="B676" s="1" t="s">
        <v>1200</v>
      </c>
      <c r="C676" s="2" t="str">
        <f>IFERROR(__xludf.DUMMYFUNCTION("GoogleTranslate(B676, ""en"", ""vi"")"),"Phạm vi cao độ giới hạn của âm nhạc là [R1A2N3G4E5] [oc0ta1ve2s3] cho phép nhấn mạnh hơn vào các sắc thái của giai điệu và nhịp điệu, đồng thời việc sử dụng [[K01E12Y23]3 k4ey5] tạo ra bầu không khí khác biệt. Bài hát này có thời lượng chạy là [T1M213] gi"&amp;"ây và có nhịp điệu mạnh mẽ nhờ việc đưa vào [I1N2S3T4R5U6M7E8N9T0S1]. Nó không điển hình [[T01I12M23E34_45S56I67G78N89A90T01U12R23E34]4 t5im6e 7si8gn9at0ur1e2] và nhịp điệu nhanh giúp phân biệt rõ hơn với truyền thống của phong cách [G1E2N3R4E5] cổ điển. "&amp;"Bất chấp những khác biệt này, chất lượng độc đáo của bài hát khiến nó trở thành một bài nghe hấp dẫn đối với bất kỳ ai đang tìm kiếm điều gì đó mới mẻ và thú vị.")</f>
        <v>Phạm vi cao độ giới hạn của âm nhạc là [R1A2N3G4E5] [oc0ta1ve2s3] cho phép nhấn mạnh hơn vào các sắc thái của giai điệu và nhịp điệu, đồng thời việc sử dụng [[K01E12Y23]3 k4ey5] tạo ra bầu không khí khác biệt. Bài hát này có thời lượng chạy là [T1M213] giây và có nhịp điệu mạnh mẽ nhờ việc đưa vào [I1N2S3T4R5U6M7E8N9T0S1]. Nó không điển hình [[T01I12M23E34_45S56I67G78N89A90T01U12R23E34]4 t5im6e 7si8gn9at0ur1e2] và nhịp điệu nhanh giúp phân biệt rõ hơn với truyền thống của phong cách [G1E2N3R4E5] cổ điển. Bất chấp những khác biệt này, chất lượng độc đáo của bài hát khiến nó trở thành một bài nghe hấp dẫn đối với bất kỳ ai đang tìm kiếm điều gì đó mới mẻ và thú vị.</v>
      </c>
    </row>
    <row r="677">
      <c r="A677" s="1" t="s">
        <v>713</v>
      </c>
      <c r="B677" s="1" t="s">
        <v>1201</v>
      </c>
      <c r="C677" s="2" t="str">
        <f>IFERROR(__xludf.DUMMYFUNCTION("GoogleTranslate(B677, ""en"", ""vi"")"),"Âm nhạc, với phạm vi cao độ trong [R1A2N3G4E5] [oc0ta1ve2s3], được nâng cao nhờ hương vị độc đáo mà [[K01E12Y23]3 k4ey5] thêm vào. Với thời lượng chạy [T1M213] giây, bài hát thể hiện nhịp điệu dễ nghe. [I1N2S3T4R5U6M7E8N9T0S1] đóng vai trò quan trọng tron"&amp;"g việc tạo ra âm thanh tổng thể của âm nhạc. Mặc dù [ti0me1 s2ig3na4tu5re6] được sử dụng trong bài hát này không phải là điển hình nhưng nó bổ sung thêm một yếu tố hấp dẫn. Đặt ở mức vừa phải [te0mp1o2], bản nhạc này chứa đầy [E1M2O3T4I5O6N7].")</f>
        <v>Âm nhạc, với phạm vi cao độ trong [R1A2N3G4E5] [oc0ta1ve2s3], được nâng cao nhờ hương vị độc đáo mà [[K01E12Y23]3 k4ey5] thêm vào. Với thời lượng chạy [T1M213] giây, bài hát thể hiện nhịp điệu dễ nghe. [I1N2S3T4R5U6M7E8N9T0S1] đóng vai trò quan trọng trong việc tạo ra âm thanh tổng thể của âm nhạc. Mặc dù [ti0me1 s2ig3na4tu5re6] được sử dụng trong bài hát này không phải là điển hình nhưng nó bổ sung thêm một yếu tố hấp dẫn. Đặt ở mức vừa phải [te0mp1o2], bản nhạc này chứa đầy [E1M2O3T4I5O6N7].</v>
      </c>
    </row>
    <row r="678">
      <c r="A678" s="1" t="s">
        <v>1202</v>
      </c>
      <c r="B678" s="1" t="s">
        <v>1203</v>
      </c>
      <c r="C678" s="2" t="str">
        <f>IFERROR(__xludf.DUMMYFUNCTION("GoogleTranslate(B678, ""en"", ""vi"")"),"Bài hát này có thời lượng [T1M213] giây và có nhịp điệu nhẹ nhàng, dễ nghe, đặc trưng bởi việc sử dụng [I1N2S3T4R5U6M7E8N9T0S1] quan trọng. Nhạc cụ là một phần không thể thiếu trong âm thanh tổng thể của bản nhạc và đóng một vai trò quan trọng trong việc "&amp;"tạo ra tâm trạng và bầu không khí của bản nhạc. Nếu không sử dụng cẩn thận các nhạc cụ này, bài hát sẽ thiếu âm thanh đặc trưng và tác động cảm xúc mà nó tạo ra cho người nghe. Cho dù đó là tiếng gảy đàn nhẹ nhàng của đàn guitar hay tiếng gõ nhẹ nhàng của"&amp;" trống, mỗi nhạc cụ đều góp phần tạo nên nét độc đáo của bài hát và mang lại cảm giác sâu sắc, phong phú cho âm nhạc.")</f>
        <v>Bài hát này có thời lượng [T1M213] giây và có nhịp điệu nhẹ nhàng, dễ nghe, đặc trưng bởi việc sử dụng [I1N2S3T4R5U6M7E8N9T0S1] quan trọng. Nhạc cụ là một phần không thể thiếu trong âm thanh tổng thể của bản nhạc và đóng một vai trò quan trọng trong việc tạo ra tâm trạng và bầu không khí của bản nhạc. Nếu không sử dụng cẩn thận các nhạc cụ này, bài hát sẽ thiếu âm thanh đặc trưng và tác động cảm xúc mà nó tạo ra cho người nghe. Cho dù đó là tiếng gảy đàn nhẹ nhàng của đàn guitar hay tiếng gõ nhẹ nhàng của trống, mỗi nhạc cụ đều góp phần tạo nên nét độc đáo của bài hát và mang lại cảm giác sâu sắc, phong phú cho âm nhạc.</v>
      </c>
    </row>
    <row r="679">
      <c r="A679" s="1" t="s">
        <v>1204</v>
      </c>
      <c r="B679" s="1" t="s">
        <v>1205</v>
      </c>
      <c r="C679" s="2" t="str">
        <f>IFERROR(__xludf.DUMMYFUNCTION("GoogleTranslate(B679, ""en"", ""vi"")"),"Việc sử dụng [[K01E12Y23]3 k4ey5] trong bản nhạc này tạo ra một bầu không khí khác biệt, đồng thời nhịp điệu của bài hát rất nhẹ nhàng và thư giãn. Cùng với nhau, những yếu tố âm nhạc này góp phần tạo nên tâm trạng và cảm nhận chung của bản nhạc, tạo ra t"&amp;"rải nghiệm êm dịu và nhẹ nhàng cho người nghe.")</f>
        <v>Việc sử dụng [[K01E12Y23]3 k4ey5] trong bản nhạc này tạo ra một bầu không khí khác biệt, đồng thời nhịp điệu của bài hát rất nhẹ nhàng và thư giãn. Cùng với nhau, những yếu tố âm nhạc này góp phần tạo nên tâm trạng và cảm nhận chung của bản nhạc, tạo ra trải nghiệm êm dịu và nhẹ nhàng cho người nghe.</v>
      </c>
    </row>
    <row r="680">
      <c r="A680" s="1" t="s">
        <v>701</v>
      </c>
      <c r="B680" s="1" t="s">
        <v>1206</v>
      </c>
      <c r="C680" s="2" t="str">
        <f>IFERROR(__xludf.DUMMYFUNCTION("GoogleTranslate(B680, ""en"", ""vi"")"),"Dự án âm nhạc gợi lên những cảm xúc mạnh mẽ thông qua phần sáng tác của nó. Bài hát tiến triển qua một số ô nhịp cụ thể, tạo ra nhịp điệu có cấu trúc và có chủ ý. Trong một quyết định sáng tạo có chủ ý, một số nhạc cụ nhất định đã bị cố tình loại bỏ khỏi "&amp;"bài hát. Cùng với nhau, những yếu tố này kết hợp với nhau để tạo ra một trải nghiệm âm nhạc mạnh mẽ vừa có chủ đích vừa khơi gợi cảm xúc.")</f>
        <v>Dự án âm nhạc gợi lên những cảm xúc mạnh mẽ thông qua phần sáng tác của nó. Bài hát tiến triển qua một số ô nhịp cụ thể, tạo ra nhịp điệu có cấu trúc và có chủ ý. Trong một quyết định sáng tạo có chủ ý, một số nhạc cụ nhất định đã bị cố tình loại bỏ khỏi bài hát. Cùng với nhau, những yếu tố này kết hợp với nhau để tạo ra một trải nghiệm âm nhạc mạnh mẽ vừa có chủ đích vừa khơi gợi cảm xúc.</v>
      </c>
    </row>
    <row r="681">
      <c r="A681" s="1" t="s">
        <v>1207</v>
      </c>
      <c r="B681" s="1" t="s">
        <v>1208</v>
      </c>
      <c r="C681" s="2" t="str">
        <f>IFERROR(__xludf.DUMMYFUNCTION("GoogleTranslate(B681, ""en"", ""vi"")"),"Nhịp điệu chậm của bài hát, kết hợp với việc sử dụng [[K01E12Y23]3 k4ey5], tạo ra âm thanh độc đáo và vang dội. Bản nhạc này có bản chất là [E1M2O3T4I5O6N7] và không kết hợp [I1N2S3T4R5U6M7E8N9T0S1] vào phần nhạc cụ của nó.")</f>
        <v>Nhịp điệu chậm của bài hát, kết hợp với việc sử dụng [[K01E12Y23]3 k4ey5], tạo ra âm thanh độc đáo và vang dội. Bản nhạc này có bản chất là [E1M2O3T4I5O6N7] và không kết hợp [I1N2S3T4R5U6M7E8N9T0S1] vào phần nhạc cụ của nó.</v>
      </c>
    </row>
    <row r="682">
      <c r="A682" s="1" t="s">
        <v>1209</v>
      </c>
      <c r="B682" s="1" t="s">
        <v>1210</v>
      </c>
      <c r="C682" s="2" t="str">
        <f>IFERROR(__xludf.DUMMYFUNCTION("GoogleTranslate(B682, ""en"", ""vi"")"),"Âm nhạc có đặc điểm riêng biệt, nhấn mạnh vào chiều sâu cảm xúc nhờ dải cao độ [R1A2N3G4E5] [oc0ta1ve2s3]. Nó tuân theo đồng hồ đo [T1I2M3E4_5S6I7G8N9A0T1U2R3E4] và sử dụng [I1N2S3T4R5U6M7E8N9T0S1] trong hiệu suất. Bài hát chuyển động nhẹ nhàng và mang đậ"&amp;"m chất [E1M2O3T4I5O6N7]. Nhìn chung, sự kết hợp giữa cao độ, thước đo, nhạc cụ và cách thể hiện cảm xúc sẽ tạo ra trải nghiệm âm nhạc độc đáo và quyến rũ.")</f>
        <v>Âm nhạc có đặc điểm riêng biệt, nhấn mạnh vào chiều sâu cảm xúc nhờ dải cao độ [R1A2N3G4E5] [oc0ta1ve2s3]. Nó tuân theo đồng hồ đo [T1I2M3E4_5S6I7G8N9A0T1U2R3E4] và sử dụng [I1N2S3T4R5U6M7E8N9T0S1] trong hiệu suất. Bài hát chuyển động nhẹ nhàng và mang đậm chất [E1M2O3T4I5O6N7]. Nhìn chung, sự kết hợp giữa cao độ, thước đo, nhạc cụ và cách thể hiện cảm xúc sẽ tạo ra trải nghiệm âm nhạc độc đáo và quyến rũ.</v>
      </c>
    </row>
    <row r="683">
      <c r="A683" s="1" t="s">
        <v>202</v>
      </c>
      <c r="B683" s="1" t="s">
        <v>1211</v>
      </c>
      <c r="C683" s="2" t="str">
        <f>IFERROR(__xludf.DUMMYFUNCTION("GoogleTranslate(B683, ""en"", ""vi"")"),"Việc sử dụng [[K01E12Y23]3 k4ey5] trong bản nhạc này tạo ra một bảng âm thanh phong phú và sống động, được nâng cao hơn nữa nhờ nhịp điệu cực kỳ sôi động trong bài hát. Cùng với nhau, những yếu tố này góp phần tạo nên trải nghiệm âm nhạc tràn đầy năng lượ"&amp;"ng và hấp dẫn, thu hút người nghe và thể hiện tài năng nghệ thuật của nhà soạn nhạc và người biểu diễn tham gia. Dù được thưởng thức trực tiếp hay qua bản ghi âm, âm nhạc này chắc chắn sẽ để lại ấn tượng lâu dài cho bất kỳ ai trải nghiệm nó.")</f>
        <v>Việc sử dụng [[K01E12Y23]3 k4ey5] trong bản nhạc này tạo ra một bảng âm thanh phong phú và sống động, được nâng cao hơn nữa nhờ nhịp điệu cực kỳ sôi động trong bài hát. Cùng với nhau, những yếu tố này góp phần tạo nên trải nghiệm âm nhạc tràn đầy năng lượng và hấp dẫn, thu hút người nghe và thể hiện tài năng nghệ thuật của nhà soạn nhạc và người biểu diễn tham gia. Dù được thưởng thức trực tiếp hay qua bản ghi âm, âm nhạc này chắc chắn sẽ để lại ấn tượng lâu dài cho bất kỳ ai trải nghiệm nó.</v>
      </c>
    </row>
    <row r="684">
      <c r="A684" s="1" t="s">
        <v>1212</v>
      </c>
      <c r="B684" s="1" t="s">
        <v>1213</v>
      </c>
      <c r="C684" s="2" t="str">
        <f>IFERROR(__xludf.DUMMYFUNCTION("GoogleTranslate(B684, ""en"", ""vi"")"),"Bài hát không mang đặc trưng riêng của phong cách [G1E2N3R4E5], nhưng âm nhạc tuân theo nhịp điệu [T1I2M3E4_5S6I7G8N9A0T1U2R3E4]. Mặc dù tuân thủ đồng hồ đo cụ thể nhưng nó thiếu các yếu tố đặc biệt có thể phân loại nó là [G1E2N3R4E5].")</f>
        <v>Bài hát không mang đặc trưng riêng của phong cách [G1E2N3R4E5], nhưng âm nhạc tuân theo nhịp điệu [T1I2M3E4_5S6I7G8N9A0T1U2R3E4]. Mặc dù tuân thủ đồng hồ đo cụ thể nhưng nó thiếu các yếu tố đặc biệt có thể phân loại nó là [G1E2N3R4E5].</v>
      </c>
    </row>
    <row r="685">
      <c r="A685" s="1" t="s">
        <v>483</v>
      </c>
      <c r="B685" s="1" t="s">
        <v>1214</v>
      </c>
      <c r="C685" s="2" t="str">
        <f>IFERROR(__xludf.DUMMYFUNCTION("GoogleTranslate(B685, ""en"", ""vi"")"),"Việc sử dụng dải cao độ cụ thể [R1A2N3G4E5] [oc0ta1ve2s3] tạo ra âm thanh gắn kết và thống nhất xuyên suốt bản nhạc, trong khi [[K01E12Y23]3 k4ey5] mang đến cho bản nhạc này chất lượng cảm xúc đặc biệt. Bài hát phát trong [T1M213] giây và có nhịp rất mạnh"&amp;" mẽ và lôi cuốn. [I1N2S3T4R5U6M7E8N9T0S1] không phải là một phần nhạc cụ trong bài hát này, được đặc trưng bởi nhịp độ chậm [te0mp1o2]. Ngoài ra, [T1I2M3E4_5S6I7G8N9A0T1U2R3E4] là [ti0me1 s2ig3na4tu5re6] của âm nhạc và bố cục mang đậm phong cách [G1E2N3R4"&amp;"E5] truyền thống.")</f>
        <v>Việc sử dụng dải cao độ cụ thể [R1A2N3G4E5] [oc0ta1ve2s3] tạo ra âm thanh gắn kết và thống nhất xuyên suốt bản nhạc, trong khi [[K01E12Y23]3 k4ey5] mang đến cho bản nhạc này chất lượng cảm xúc đặc biệt. Bài hát phát trong [T1M213] giây và có nhịp rất mạnh mẽ và lôi cuốn. [I1N2S3T4R5U6M7E8N9T0S1] không phải là một phần nhạc cụ trong bài hát này, được đặc trưng bởi nhịp độ chậm [te0mp1o2]. Ngoài ra, [T1I2M3E4_5S6I7G8N9A0T1U2R3E4] là [ti0me1 s2ig3na4tu5re6] của âm nhạc và bố cục mang đậm phong cách [G1E2N3R4E5] truyền thống.</v>
      </c>
    </row>
    <row r="686">
      <c r="A686" s="1" t="s">
        <v>168</v>
      </c>
      <c r="B686" s="1" t="s">
        <v>1215</v>
      </c>
      <c r="C686" s="2" t="str">
        <f>IFERROR(__xludf.DUMMYFUNCTION("GoogleTranslate(B686, ""en"", ""vi"")"),"Bài hát [G1E2N3R4E5] là một ví dụ điển hình của một bản nhạc có nhịp độ nhanh, nhấn mạnh các sắc thái giai điệu và phân nhịp thông qua phạm vi cao độ giới hạn là [R1A2N3G4E5] [oc0ta1ve2s3]. Bầu không khí đặc biệt của âm nhạc được tạo ra bằng cách sử dụng "&amp;"[[K01E12Y23]3 k4ey5], trong khi thời lượng của nó kéo dài [T1M213] giây và [te0mp1o2] của nó nằm trong phạm vi giữa. Để nắm bắt được trọn vẹn bản chất của bài hát, nên đưa [I1N2S3T4R5U6M7E8N9T0S1] vào phần sáng tác và nhịp điệu của âm nhạc được đặt trong "&amp;"[T1I2M3E4_5S6I7G8N9A0T1U2R3E4]. Nhìn chung, bài hát cho thấy những hạn chế hiệu quả có thể có trong việc nhấn mạnh các chi tiết tinh tế hơn của một bản nhạc, tạo ra bầu không khí độc đáo khiến người nghe đắm chìm trong âm thanh của nó.")</f>
        <v>Bài hát [G1E2N3R4E5] là một ví dụ điển hình của một bản nhạc có nhịp độ nhanh, nhấn mạnh các sắc thái giai điệu và phân nhịp thông qua phạm vi cao độ giới hạn là [R1A2N3G4E5] [oc0ta1ve2s3]. Bầu không khí đặc biệt của âm nhạc được tạo ra bằng cách sử dụng [[K01E12Y23]3 k4ey5], trong khi thời lượng của nó kéo dài [T1M213] giây và [te0mp1o2] của nó nằm trong phạm vi giữa. Để nắm bắt được trọn vẹn bản chất của bài hát, nên đưa [I1N2S3T4R5U6M7E8N9T0S1] vào phần sáng tác và nhịp điệu của âm nhạc được đặt trong [T1I2M3E4_5S6I7G8N9A0T1U2R3E4]. Nhìn chung, bài hát cho thấy những hạn chế hiệu quả có thể có trong việc nhấn mạnh các chi tiết tinh tế hơn của một bản nhạc, tạo ra bầu không khí độc đáo khiến người nghe đắm chìm trong âm thanh của nó.</v>
      </c>
    </row>
    <row r="687">
      <c r="A687" s="1" t="s">
        <v>204</v>
      </c>
      <c r="B687" s="1" t="s">
        <v>1216</v>
      </c>
      <c r="C687" s="2" t="str">
        <f>IFERROR(__xludf.DUMMYFUNCTION("GoogleTranslate(B687, ""en"", ""vi"")"),"Âm nhạc được đề cập trải dài khoảng [[N01U12M23_34B45A56R67S78]8 b9ar0s1] và việc sử dụng [I1N2S3T4R5U6M7E8N9T0S1] là rất quan trọng đối với âm thanh tổng thể của nó. Nếu không có những nhạc cụ này, bài hát có thể sẽ mất đi nét độc đáo và sức ảnh hưởng. V"&amp;"ì vậy, có thể nói rằng việc đưa vào [I1N2S3T4R5U6M7E8N9T0S1] là rất quan trọng đối với việc sáng tác và thực hiện thành công bản nhạc. Cách sử dụng các nhạc cụ trong [[N01U12M23_34B45A56R67S78]8 b9ar0s1] cũng có thể đóng một vai trò quan trọng trong tác đ"&amp;"ộng cảm xúc và khả năng cộng hưởng với người nghe của bài hát.")</f>
        <v>Âm nhạc được đề cập trải dài khoảng [[N01U12M23_34B45A56R67S78]8 b9ar0s1] và việc sử dụng [I1N2S3T4R5U6M7E8N9T0S1] là rất quan trọng đối với âm thanh tổng thể của nó. Nếu không có những nhạc cụ này, bài hát có thể sẽ mất đi nét độc đáo và sức ảnh hưởng. Vì vậy, có thể nói rằng việc đưa vào [I1N2S3T4R5U6M7E8N9T0S1] là rất quan trọng đối với việc sáng tác và thực hiện thành công bản nhạc. Cách sử dụng các nhạc cụ trong [[N01U12M23_34B45A56R67S78]8 b9ar0s1] cũng có thể đóng một vai trò quan trọng trong tác động cảm xúc và khả năng cộng hưởng với người nghe của bài hát.</v>
      </c>
    </row>
    <row r="688">
      <c r="A688" s="1" t="s">
        <v>435</v>
      </c>
      <c r="B688" s="1" t="s">
        <v>1217</v>
      </c>
      <c r="C688" s="2" t="str">
        <f>IFERROR(__xludf.DUMMYFUNCTION("GoogleTranslate(B688, ""en"", ""vi"")"),"Âm nhạc có phạm vi cao độ giới hạn là [R1A2N3G4E5] [oc0ta1ve2s3], cho phép nhấn mạnh hơn vào các sắc thái của giai điệu và nhịp điệu. [ti0me1 s2ig3na4tu5re6] của bản nhạc là [T1I2M3E4_5S6I7G8N9A0T1U2R3E4]. Với [ti0me1 s2ig3na4tu5re6] này và phạm vi cao độ"&amp;" bị hạn chế, âm nhạc có thể tập trung vào những biến thể tinh tế trong giai điệu và nhịp điệu để truyền tải chiều sâu cảm xúc của nó. Bằng cách ưu tiên những sắc thái này hơn độ phức tạp về mặt kỹ thuật, âm nhạc tạo ra trải nghiệm nghe độc ​​đáo và biểu c"&amp;"ảm.")</f>
        <v>Âm nhạc có phạm vi cao độ giới hạn là [R1A2N3G4E5] [oc0ta1ve2s3], cho phép nhấn mạnh hơn vào các sắc thái của giai điệu và nhịp điệu. [ti0me1 s2ig3na4tu5re6] của bản nhạc là [T1I2M3E4_5S6I7G8N9A0T1U2R3E4]. Với [ti0me1 s2ig3na4tu5re6] này và phạm vi cao độ bị hạn chế, âm nhạc có thể tập trung vào những biến thể tinh tế trong giai điệu và nhịp điệu để truyền tải chiều sâu cảm xúc của nó. Bằng cách ưu tiên những sắc thái này hơn độ phức tạp về mặt kỹ thuật, âm nhạc tạo ra trải nghiệm nghe độc ​​đáo và biểu cảm.</v>
      </c>
    </row>
    <row r="689">
      <c r="A689" s="1" t="s">
        <v>371</v>
      </c>
      <c r="B689" s="1" t="s">
        <v>1218</v>
      </c>
      <c r="C689" s="2" t="str">
        <f>IFERROR(__xludf.DUMMYFUNCTION("GoogleTranslate(B689, ""en"", ""vi"")"),"Bài hát này phát trong TM1 giây và [ti0me1 s2ig3na4tu5re6] của nó không chuẩn. Dù không đi theo một [ti0me1 s2ig3na4tu5re6] điển hình nhưng bài hát vẫn chinh phục người nghe bằng nhịp điệu và giai điệu độc đáo. [ti0me1 s2ig3na4tu5re6] khác thường bổ sung "&amp;"thêm yếu tố hấp dẫn và khó đoán vào âm nhạc, khiến nó nổi bật so với các bài hát thông thường hơn. Dù cố ý hay không, sự đi chệch khỏi tiêu chuẩn [ti0me1 s2ig3na4tu5re6] chỉ là một trong nhiều cách mà bài hát này thể hiện sự sáng tạo và tính nghệ thuật củ"&amp;"a những người sáng tạo ra nó.")</f>
        <v>Bài hát này phát trong TM1 giây và [ti0me1 s2ig3na4tu5re6] của nó không chuẩn. Dù không đi theo một [ti0me1 s2ig3na4tu5re6] điển hình nhưng bài hát vẫn chinh phục người nghe bằng nhịp điệu và giai điệu độc đáo. [ti0me1 s2ig3na4tu5re6] khác thường bổ sung thêm yếu tố hấp dẫn và khó đoán vào âm nhạc, khiến nó nổi bật so với các bài hát thông thường hơn. Dù cố ý hay không, sự đi chệch khỏi tiêu chuẩn [ti0me1 s2ig3na4tu5re6] chỉ là một trong nhiều cách mà bài hát này thể hiện sự sáng tạo và tính nghệ thuật của những người sáng tạo ra nó.</v>
      </c>
    </row>
    <row r="690">
      <c r="A690" s="1" t="s">
        <v>248</v>
      </c>
      <c r="B690" s="1" t="s">
        <v>1219</v>
      </c>
      <c r="C690" s="2" t="str">
        <f>IFERROR(__xludf.DUMMYFUNCTION("GoogleTranslate(B690, ""en"", ""vi"")"),"Bản nhạc là một sáng tác độc đáo và có độ cộng hưởng thể hiện dải cao độ trong [R1A2N3G4E5] [oc0ta1ve2s3] và sử dụng [[K01E12Y23]3 k4ey5]. Bản nhạc này dài [T1M213] giây và tiến triển trong [[N01U12M23_34B45A56R67S78]8 b9ar0s1] với [ti0me1 s2ig3na4tu5re6 "&amp;"o7f 8[T91I02M13E24_35S46I57G68N79A80T91U02R13E24]3]. Nhịp điệu trong bài hát này rất mạnh mẽ và nhanh chóng, nhưng điều thú vị là nó không có bất kỳ [I1N2S3T4R5U6M7E8N9T0S1] nào. Âm nhạc được đặc trưng bởi [E1M2O3T4I5O6N7], giúp tăng thêm chiều sâu cho bố"&amp;" cục tổng thể.")</f>
        <v>Bản nhạc là một sáng tác độc đáo và có độ cộng hưởng thể hiện dải cao độ trong [R1A2N3G4E5] [oc0ta1ve2s3] và sử dụng [[K01E12Y23]3 k4ey5]. Bản nhạc này dài [T1M213] giây và tiến triển trong [[N01U12M23_34B45A56R67S78]8 b9ar0s1] với [ti0me1 s2ig3na4tu5re6 o7f 8[T91I02M13E24_35S46I57G68N79A80T91U02R13E24]3]. Nhịp điệu trong bài hát này rất mạnh mẽ và nhanh chóng, nhưng điều thú vị là nó không có bất kỳ [I1N2S3T4R5U6M7E8N9T0S1] nào. Âm nhạc được đặc trưng bởi [E1M2O3T4I5O6N7], giúp tăng thêm chiều sâu cho bố cục tổng thể.</v>
      </c>
    </row>
    <row r="691">
      <c r="A691" s="1" t="s">
        <v>1220</v>
      </c>
      <c r="B691" s="1" t="s">
        <v>1221</v>
      </c>
      <c r="C691" s="2" t="str">
        <f>IFERROR(__xludf.DUMMYFUNCTION("GoogleTranslate(B691, ""en"", ""vi"")"),"Phạm vi cao độ giới hạn của âm nhạc là [R1A2N3G4E5] [oc0ta1ve2s3] tạo cơ hội nhấn mạnh các sắc thái của giai điệu và nhịp điệu, trong khi [[K01E12Y23]3 k4ey5] mang lại chất lượng cảm xúc đặc biệt cho sáng tác. Ngoài ra, bài hát có độ dài khoảng [[N01U12M2"&amp;"3_34B45A56R67S78]8 b9ar0s1], cung cấp nhiều không gian để phát triển và biến đổi trong cấu trúc âm nhạc của nó. Cùng với nhau, những yếu tố này góp phần tạo nên đặc điểm và tác động tổng thể của âm nhạc.")</f>
        <v>Phạm vi cao độ giới hạn của âm nhạc là [R1A2N3G4E5] [oc0ta1ve2s3] tạo cơ hội nhấn mạnh các sắc thái của giai điệu và nhịp điệu, trong khi [[K01E12Y23]3 k4ey5] mang lại chất lượng cảm xúc đặc biệt cho sáng tác. Ngoài ra, bài hát có độ dài khoảng [[N01U12M23_34B45A56R67S78]8 b9ar0s1], cung cấp nhiều không gian để phát triển và biến đổi trong cấu trúc âm nhạc của nó. Cùng với nhau, những yếu tố này góp phần tạo nên đặc điểm và tác động tổng thể của âm nhạc.</v>
      </c>
    </row>
    <row r="692">
      <c r="A692" s="1" t="s">
        <v>412</v>
      </c>
      <c r="B692" s="1" t="s">
        <v>1222</v>
      </c>
      <c r="C692" s="2" t="str">
        <f>IFERROR(__xludf.DUMMYFUNCTION("GoogleTranslate(B692, ""en"", ""vi"")"),"Việc sử dụng dải cao độ cụ thể [R1A2N3G4E5] [oc0ta1ve2s3] tạo ra âm thanh gắn kết và thống nhất xuyên suốt bản nhạc, trong khi việc sử dụng [[K01E12Y23]3 k4ey5] trong âm nhạc sẽ tạo ra một bầu không khí khác biệt. Với thời lượng [T1M213] giây, ca khúc chi"&amp;"nh phục người nghe bằng nhịp điệu tràn đầy sinh lực. Sự sắp xếp của nó cố tình bỏ qua việc sử dụng [I1N2S3T4R5U6M7E8N9T0S1] và tuân theo [[T01I12M23E34_45S56I67G78N89A90T01U12R23E34]4 t5im6e 7si8gn9at0ur1e2]. Mặc dù có đặc điểm là chậm rãi nhưng âm nhạc l"&amp;"ại gợi lên [E1M2O3T4I5O6N7].")</f>
        <v>Việc sử dụng dải cao độ cụ thể [R1A2N3G4E5] [oc0ta1ve2s3] tạo ra âm thanh gắn kết và thống nhất xuyên suốt bản nhạc, trong khi việc sử dụng [[K01E12Y23]3 k4ey5] trong âm nhạc sẽ tạo ra một bầu không khí khác biệt. Với thời lượng [T1M213] giây, ca khúc chinh phục người nghe bằng nhịp điệu tràn đầy sinh lực. Sự sắp xếp của nó cố tình bỏ qua việc sử dụng [I1N2S3T4R5U6M7E8N9T0S1] và tuân theo [[T01I12M23E34_45S56I67G78N89A90T01U12R23E34]4 t5im6e 7si8gn9at0ur1e2]. Mặc dù có đặc điểm là chậm rãi nhưng âm nhạc lại gợi lên [E1M2O3T4I5O6N7].</v>
      </c>
    </row>
    <row r="693">
      <c r="A693" s="1" t="s">
        <v>1223</v>
      </c>
      <c r="B693" s="1" t="s">
        <v>1224</v>
      </c>
      <c r="C693" s="2" t="str">
        <f>IFERROR(__xludf.DUMMYFUNCTION("GoogleTranslate(B693, ""en"", ""vi"")"),"Phạm vi cao độ nhỏ gọn của âm nhạc, trải dài [R1A2N3G4E5] [oc0ta1ve2s3], góp phần mang lại màn trình diễn âm nhạc tập trung và có tác động mạnh mẽ. Hơn nữa, việc sử dụng [[K01E12Y23]3 k4ey5] tạo ra bầu không khí khác biệt, làm tăng thêm hiệu ứng tổng thể."&amp;" Ngoài ra, nhịp điệu trong bài hát này rất dễ nghe, càng nâng cao trải nghiệm nghe. Tất cả những yếu tố này kết hợp với nhau tạo nên một bản nhạc hài hòa và thú vị.")</f>
        <v>Phạm vi cao độ nhỏ gọn của âm nhạc, trải dài [R1A2N3G4E5] [oc0ta1ve2s3], góp phần mang lại màn trình diễn âm nhạc tập trung và có tác động mạnh mẽ. Hơn nữa, việc sử dụng [[K01E12Y23]3 k4ey5] tạo ra bầu không khí khác biệt, làm tăng thêm hiệu ứng tổng thể. Ngoài ra, nhịp điệu trong bài hát này rất dễ nghe, càng nâng cao trải nghiệm nghe. Tất cả những yếu tố này kết hợp với nhau tạo nên một bản nhạc hài hòa và thú vị.</v>
      </c>
    </row>
    <row r="694">
      <c r="A694" s="1" t="s">
        <v>1225</v>
      </c>
      <c r="B694" s="1" t="s">
        <v>1226</v>
      </c>
      <c r="C694" s="2" t="str">
        <f>IFERROR(__xludf.DUMMYFUNCTION("GoogleTranslate(B694, ""en"", ""vi"")"),"Dải cao độ của [R1A2N3G4E5] [oc0ta1ve2s3] góp phần tạo nên nét đặc biệt của âm nhạc và nhấn mạnh chiều sâu cảm xúc của nó. Thời lượng chạy của bài hát là [T1M213] giây, nhịp điệu rất nhẹ nhàng, thư giãn. Đồng hồ đo của âm nhạc là [T1I2M3E4_5S6I7G8N9A0T1U2"&amp;"R3E4]. Nhìn chung, sự kết hợp của các yếu tố này tạo nên trải nghiệm âm nhạc độc đáo và hấp dẫn về mặt cảm xúc.")</f>
        <v>Dải cao độ của [R1A2N3G4E5] [oc0ta1ve2s3] góp phần tạo nên nét đặc biệt của âm nhạc và nhấn mạnh chiều sâu cảm xúc của nó. Thời lượng chạy của bài hát là [T1M213] giây, nhịp điệu rất nhẹ nhàng, thư giãn. Đồng hồ đo của âm nhạc là [T1I2M3E4_5S6I7G8N9A0T1U2R3E4]. Nhìn chung, sự kết hợp của các yếu tố này tạo nên trải nghiệm âm nhạc độc đáo và hấp dẫn về mặt cảm xúc.</v>
      </c>
    </row>
    <row r="695">
      <c r="A695" s="1" t="s">
        <v>1227</v>
      </c>
      <c r="B695" s="1" t="s">
        <v>1228</v>
      </c>
      <c r="C695" s="2" t="str">
        <f>IFERROR(__xludf.DUMMYFUNCTION("GoogleTranslate(B695, ""en"", ""vi"")"),"Phạm vi cao độ giới hạn của bản nhạc là [R1A2N3G4E5] [oc0ta1ve2s3] cho phép nhấn mạnh hơn vào các sắc thái của giai điệu và nhịp điệu, trong khi [[K01E12Y23]3 k4ey5] thêm hương vị độc đáo cho bản nhạc này. Bài hát có độ dài [T1M213] giây, có nhịp vừa phải"&amp;" và [ti0me1 s2ig3na4tu5re6] không điển hình.")</f>
        <v>Phạm vi cao độ giới hạn của bản nhạc là [R1A2N3G4E5] [oc0ta1ve2s3] cho phép nhấn mạnh hơn vào các sắc thái của giai điệu và nhịp điệu, trong khi [[K01E12Y23]3 k4ey5] thêm hương vị độc đáo cho bản nhạc này. Bài hát có độ dài [T1M213] giây, có nhịp vừa phải và [ti0me1 s2ig3na4tu5re6] không điển hình.</v>
      </c>
    </row>
    <row r="696">
      <c r="A696" s="1" t="s">
        <v>1229</v>
      </c>
      <c r="B696" s="1" t="s">
        <v>1230</v>
      </c>
      <c r="C696" s="2" t="str">
        <f>IFERROR(__xludf.DUMMYFUNCTION("GoogleTranslate(B696, ""en"", ""vi"")"),"Dải cao độ của [R1A2N3G4E5] [oc0ta1ve2s3] tạo thêm nét đặc biệt cho âm nhạc, nhấn mạnh chiều sâu cảm xúc của nó, trong khi việc sử dụng [[K01E12Y23]3 k4ey5] truyền tải âm thanh độc đáo và vang dội. Với thời lượng [T1M213] giây, nhịp điệu trong bài hát này"&amp;" rất dễ nghe, được bổ sung bởi [I1N2S3T4R5U6M7E8N9T0S1] giúp nâng cao bố cục âm nhạc. Đồng hồ đo của bản nhạc là [T1I2M3E4_5S6I7G8N9A0T1U2R3E4] và được trình diễn ở tốc độ vừa phải. Bản nhạc này thách thức những đặc điểm điển hình của thể loại [G1E2N3R4E5"&amp;"] và thay vào đó bày tỏ lòng tôn kính đối với [A1R2T3I4S5T6], trải dài [[N01U12M23_34B45A56R67S78]8 b9ar0s1] xuyên suốt bài hát.")</f>
        <v>Dải cao độ của [R1A2N3G4E5] [oc0ta1ve2s3] tạo thêm nét đặc biệt cho âm nhạc, nhấn mạnh chiều sâu cảm xúc của nó, trong khi việc sử dụng [[K01E12Y23]3 k4ey5] truyền tải âm thanh độc đáo và vang dội. Với thời lượng [T1M213] giây, nhịp điệu trong bài hát này rất dễ nghe, được bổ sung bởi [I1N2S3T4R5U6M7E8N9T0S1] giúp nâng cao bố cục âm nhạc. Đồng hồ đo của bản nhạc là [T1I2M3E4_5S6I7G8N9A0T1U2R3E4] và được trình diễn ở tốc độ vừa phải. Bản nhạc này thách thức những đặc điểm điển hình của thể loại [G1E2N3R4E5] và thay vào đó bày tỏ lòng tôn kính đối với [A1R2T3I4S5T6], trải dài [[N01U12M23_34B45A56R67S78]8 b9ar0s1] xuyên suốt bài hát.</v>
      </c>
    </row>
    <row r="697">
      <c r="A697" s="1" t="s">
        <v>523</v>
      </c>
      <c r="B697" s="1" t="s">
        <v>1231</v>
      </c>
      <c r="C697" s="2" t="str">
        <f>IFERROR(__xludf.DUMMYFUNCTION("GoogleTranslate(B697, ""en"", ""vi"")"),"Sự lựa chọn [[K01E12Y23]3 k4ey5] trong bài hát dài một giây [T1M213] này tạo nên trải nghiệm lôi cuốn và đáng nhớ cho người nghe. Lựa chọn [ke0y1] đóng một vai trò quan trọng trong việc thiết lập tâm trạng chung và giai điệu cảm xúc của âm nhạc. Bằng cách"&amp;" sử dụng một [ke0y1] cụ thể, nhà soạn nhạc có thể khơi gợi những cảm giác và cảm giác khác nhau ở người nghe, từ phấn khích, vui vẻ đến buồn bã và u sầu. Vì vậy, việc cân nhắc kỹ lưỡng lựa chọn [key0y1] là điều cần thiết trong việc tạo ra trải nghiệm âm n"&amp;"hạc mạnh mẽ, gây được tiếng vang cho khán giả.")</f>
        <v>Sự lựa chọn [[K01E12Y23]3 k4ey5] trong bài hát dài một giây [T1M213] này tạo nên trải nghiệm lôi cuốn và đáng nhớ cho người nghe. Lựa chọn [ke0y1] đóng một vai trò quan trọng trong việc thiết lập tâm trạng chung và giai điệu cảm xúc của âm nhạc. Bằng cách sử dụng một [ke0y1] cụ thể, nhà soạn nhạc có thể khơi gợi những cảm giác và cảm giác khác nhau ở người nghe, từ phấn khích, vui vẻ đến buồn bã và u sầu. Vì vậy, việc cân nhắc kỹ lưỡng lựa chọn [key0y1] là điều cần thiết trong việc tạo ra trải nghiệm âm nhạc mạnh mẽ, gây được tiếng vang cho khán giả.</v>
      </c>
    </row>
    <row r="698">
      <c r="A698" s="1" t="s">
        <v>1232</v>
      </c>
      <c r="B698" s="1" t="s">
        <v>1233</v>
      </c>
      <c r="C698" s="2" t="str">
        <f>IFERROR(__xludf.DUMMYFUNCTION("GoogleTranslate(B698, ""en"", ""vi"")"),"Âm nhạc trong bài hát này truyền tải một chiều sâu cảm xúc riêng biệt, được nhấn mạnh bởi dải cao độ [R1A2N3G4E5] [oc0ta1ve2s3]. Nhịp điệu chậm và sự loại trừ có chủ ý của [I1N2S3T4R5U6M7E8N9T0S1] góp phần tạo nên nét độc đáo của nó. Bài hát phát trong [T"&amp;"1M213] giây, cho phép thể hiện đầy đủ cảm xúc được truyền tải. Nhìn chung, sự kết hợp của các yếu tố này mang lại trải nghiệm âm nhạc mạnh mẽ và có tác động.")</f>
        <v>Âm nhạc trong bài hát này truyền tải một chiều sâu cảm xúc riêng biệt, được nhấn mạnh bởi dải cao độ [R1A2N3G4E5] [oc0ta1ve2s3]. Nhịp điệu chậm và sự loại trừ có chủ ý của [I1N2S3T4R5U6M7E8N9T0S1] góp phần tạo nên nét độc đáo của nó. Bài hát phát trong [T1M213] giây, cho phép thể hiện đầy đủ cảm xúc được truyền tải. Nhìn chung, sự kết hợp của các yếu tố này mang lại trải nghiệm âm nhạc mạnh mẽ và có tác động.</v>
      </c>
    </row>
    <row r="699">
      <c r="A699" s="1" t="s">
        <v>618</v>
      </c>
      <c r="B699" s="1" t="s">
        <v>1234</v>
      </c>
      <c r="C699" s="2" t="str">
        <f>IFERROR(__xludf.DUMMYFUNCTION("GoogleTranslate(B699, ""en"", ""vi"")"),"Nó có tác dụng làm dịu tôi. Giai điệu nhẹ nhàng khiến tôi cảm thấy thư giãn và bình yên. [te0mp1o2] chậm và nhạc cụ nhẹ nhàng góp phần tạo nên bầu không khí yên tĩnh cho âm nhạc. Nhìn chung, nghe bài hát này là một cách tuyệt vời để thư giãn và tìm thấy k"&amp;"hoảnh khắc thanh thản giữa bộn bề của cuộc sống hàng ngày.")</f>
        <v>Nó có tác dụng làm dịu tôi. Giai điệu nhẹ nhàng khiến tôi cảm thấy thư giãn và bình yên. [te0mp1o2] chậm và nhạc cụ nhẹ nhàng góp phần tạo nên bầu không khí yên tĩnh cho âm nhạc. Nhìn chung, nghe bài hát này là một cách tuyệt vời để thư giãn và tìm thấy khoảnh khắc thanh thản giữa bộn bề của cuộc sống hàng ngày.</v>
      </c>
    </row>
    <row r="700">
      <c r="A700" s="1" t="s">
        <v>1235</v>
      </c>
      <c r="B700" s="1" t="s">
        <v>1236</v>
      </c>
      <c r="C700" s="2" t="str">
        <f>IFERROR(__xludf.DUMMYFUNCTION("GoogleTranslate(B700, ""en"", ""vi"")"),"Âm nhạc [te0mp1o2] trầm trở nên sống động hơn nhờ sử dụng [I1N2S3T4R5U6M7E8N9T0S1].")</f>
        <v>Âm nhạc [te0mp1o2] trầm trở nên sống động hơn nhờ sử dụng [I1N2S3T4R5U6M7E8N9T0S1].</v>
      </c>
    </row>
    <row r="701">
      <c r="A701" s="1" t="s">
        <v>1237</v>
      </c>
      <c r="B701" s="1" t="s">
        <v>1238</v>
      </c>
      <c r="C701" s="2" t="str">
        <f>IFERROR(__xludf.DUMMYFUNCTION("GoogleTranslate(B701, ""en"", ""vi"")"),"Phạm vi cao độ nhỏ gọn của [R1A2N3G4E5] [oc0ta1ve2s3] mang lại màn trình diễn âm nhạc tập trung và có tác động mạnh mẽ, trong khi [[K01E12Y23]3 k4ey5] thêm hương vị độc đáo cho loại nhạc này. Bản nhạc kéo dài trong [T1M213] giây, trong đó [I1N2S3T4R5U6M7E"&amp;"8N9T0S1] đóng vai trò quan trọng, góp phần tạo nên nhịp nhanh của bài hát.")</f>
        <v>Phạm vi cao độ nhỏ gọn của [R1A2N3G4E5] [oc0ta1ve2s3] mang lại màn trình diễn âm nhạc tập trung và có tác động mạnh mẽ, trong khi [[K01E12Y23]3 k4ey5] thêm hương vị độc đáo cho loại nhạc này. Bản nhạc kéo dài trong [T1M213] giây, trong đó [I1N2S3T4R5U6M7E8N9T0S1] đóng vai trò quan trọng, góp phần tạo nên nhịp nhanh của bài hát.</v>
      </c>
    </row>
    <row r="702">
      <c r="A702" s="1" t="s">
        <v>1239</v>
      </c>
      <c r="B702" s="1" t="s">
        <v>1240</v>
      </c>
      <c r="C702" s="2" t="str">
        <f>IFERROR(__xludf.DUMMYFUNCTION("GoogleTranslate(B702, ""en"", ""vi"")"),"Loại nhạc này mang đến trải nghiệm nghe đa dạng và sống động với dải cao độ trải dài [R1A2N3G4E5] [oc0ta1ve2s3]. Trải nghiệm hấp dẫn và đáng nhớ của nó là nhờ sự lựa chọn [[K01E12Y23]3 k4ey5]. Thời gian chạy của bài hát là [T1M213] giây và [ti0me1 s2ig3na"&amp;"4tu5re6] của nó không điển hình, bao gồm [T1I2M3E4_5S6I7G8N9A0T1U2R3E4]. Phần trình diễn âm nhạc sử dụng [I1N2S3T4R5U6M7E8N9T0S1] và có [[N01U12M23_34B45A56R67S78]8 b9ar0s1] để đếm trong bài hát này.")</f>
        <v>Loại nhạc này mang đến trải nghiệm nghe đa dạng và sống động với dải cao độ trải dài [R1A2N3G4E5] [oc0ta1ve2s3]. Trải nghiệm hấp dẫn và đáng nhớ của nó là nhờ sự lựa chọn [[K01E12Y23]3 k4ey5]. Thời gian chạy của bài hát là [T1M213] giây và [ti0me1 s2ig3na4tu5re6] của nó không điển hình, bao gồm [T1I2M3E4_5S6I7G8N9A0T1U2R3E4]. Phần trình diễn âm nhạc sử dụng [I1N2S3T4R5U6M7E8N9T0S1] và có [[N01U12M23_34B45A56R67S78]8 b9ar0s1] để đếm trong bài hát này.</v>
      </c>
    </row>
    <row r="703">
      <c r="A703" s="1" t="s">
        <v>1241</v>
      </c>
      <c r="B703" s="1" t="s">
        <v>1242</v>
      </c>
      <c r="C703" s="2" t="str">
        <f>IFERROR(__xludf.DUMMYFUNCTION("GoogleTranslate(B703, ""en"", ""vi"")"),"Phạm vi cao độ giới hạn của bản nhạc là [R1A2N3G4E5] [oc0ta1ve2s3] cho phép nhấn mạnh hơn vào các sắc thái của giai điệu và nhịp điệu, trong khi [[K01E12Y23]3 k4ey5] thêm hương vị độc đáo cho bản nhạc này. Với độ dài [T1M213] giây, [te0mp1o2] của bài hát "&amp;"này ở mức vừa phải và [I1N2S3T4R5U6M7E8N9T0S1] không phải là một phần của nhạc cụ. [ti0me1 s2ig3na4tu5re6] được sử dụng trong bài hát này khá bất thường, [T1I2M3E4_5S6I7G8N9A0T1U2R3E4], vì bài hát chuyển động nhanh, thể hiện sự thể hiện chân thực của thể "&amp;"loại [G1E2N3R4E5]. Xuyên suốt bài hát, người nghe có thể thưởng thức [[N01U12M23_34B45A56R67S78]8 b9ar0s1].")</f>
        <v>Phạm vi cao độ giới hạn của bản nhạc là [R1A2N3G4E5] [oc0ta1ve2s3] cho phép nhấn mạnh hơn vào các sắc thái của giai điệu và nhịp điệu, trong khi [[K01E12Y23]3 k4ey5] thêm hương vị độc đáo cho bản nhạc này. Với độ dài [T1M213] giây, [te0mp1o2] của bài hát này ở mức vừa phải và [I1N2S3T4R5U6M7E8N9T0S1] không phải là một phần của nhạc cụ. [ti0me1 s2ig3na4tu5re6] được sử dụng trong bài hát này khá bất thường, [T1I2M3E4_5S6I7G8N9A0T1U2R3E4], vì bài hát chuyển động nhanh, thể hiện sự thể hiện chân thực của thể loại [G1E2N3R4E5]. Xuyên suốt bài hát, người nghe có thể thưởng thức [[N01U12M23_34B45A56R67S78]8 b9ar0s1].</v>
      </c>
    </row>
    <row r="704">
      <c r="A704" s="1" t="s">
        <v>1243</v>
      </c>
      <c r="B704" s="1" t="s">
        <v>1244</v>
      </c>
      <c r="C704" s="2" t="str">
        <f>IFERROR(__xludf.DUMMYFUNCTION("GoogleTranslate(B704, ""en"", ""vi"")"),"Phạm vi cao độ nhỏ gọn của [R1A2N3G4E5] [oc0ta1ve2s3] mang lại hiệu suất âm nhạc tập trung và có tác động mạnh mẽ, được tăng cường nhờ [[K01E12Y23]3 k4ey5] mang đến âm thanh mạnh mẽ và đáng nhớ. Bắt đầu ở [T1M213] giây, bài hát này quyến rũ với nhịp điệu "&amp;"nhẹ nhàng và thư giãn. Cố tình loại trừ [I1N2S3T4R5U6M7E8N9T0S1], âm nhạc mở ra trong [T1I2M3E4_5S6I7G8N9A0T1U2R3E4] và duy trì [te0mp1o2] nhanh chóng. Thoát khỏi truyền thống của phong cách [G1E2N3R4E5] cổ điển, bài hát đã tạo nên con đường độc đáo của r"&amp;"iêng mình.")</f>
        <v>Phạm vi cao độ nhỏ gọn của [R1A2N3G4E5] [oc0ta1ve2s3] mang lại hiệu suất âm nhạc tập trung và có tác động mạnh mẽ, được tăng cường nhờ [[K01E12Y23]3 k4ey5] mang đến âm thanh mạnh mẽ và đáng nhớ. Bắt đầu ở [T1M213] giây, bài hát này quyến rũ với nhịp điệu nhẹ nhàng và thư giãn. Cố tình loại trừ [I1N2S3T4R5U6M7E8N9T0S1], âm nhạc mở ra trong [T1I2M3E4_5S6I7G8N9A0T1U2R3E4] và duy trì [te0mp1o2] nhanh chóng. Thoát khỏi truyền thống của phong cách [G1E2N3R4E5] cổ điển, bài hát đã tạo nên con đường độc đáo của riêng mình.</v>
      </c>
    </row>
    <row r="705">
      <c r="A705" s="1" t="s">
        <v>586</v>
      </c>
      <c r="B705" s="1" t="s">
        <v>1245</v>
      </c>
      <c r="C705" s="2" t="str">
        <f>IFERROR(__xludf.DUMMYFUNCTION("GoogleTranslate(B705, ""en"", ""vi"")"),"Phạm vi cao độ của bản nhạc này nằm trong [R1A2N3G4E5] [oc0ta1ve2s3] và việc sử dụng [[K01E12Y23]3 k4ey5] của nó tạo ra bầu không khí khác biệt. Bản nhạc có thời lượng [T1M213] giây, với [te0mp1o2] rất nhanh. Trong bài hát này, bạn sẽ không nghe thấy bất "&amp;"kỳ [I1N2S3T4R5U6M7E8N9T0S1] nào và [ti0me1 s2ig3na4tu5re6] không chuẩn, được đặt thành [T1I2M3E4_5S6I7G8N9A0T1U2R3E4]. Tuy có những yếu tố khác lạ nhưng nhịp độ bài hát vừa phải, âm nhạc thấm đẫm [E1M2O3T4I5O6N7].")</f>
        <v>Phạm vi cao độ của bản nhạc này nằm trong [R1A2N3G4E5] [oc0ta1ve2s3] và việc sử dụng [[K01E12Y23]3 k4ey5] của nó tạo ra bầu không khí khác biệt. Bản nhạc có thời lượng [T1M213] giây, với [te0mp1o2] rất nhanh. Trong bài hát này, bạn sẽ không nghe thấy bất kỳ [I1N2S3T4R5U6M7E8N9T0S1] nào và [ti0me1 s2ig3na4tu5re6] không chuẩn, được đặt thành [T1I2M3E4_5S6I7G8N9A0T1U2R3E4]. Tuy có những yếu tố khác lạ nhưng nhịp độ bài hát vừa phải, âm nhạc thấm đẫm [E1M2O3T4I5O6N7].</v>
      </c>
    </row>
    <row r="706">
      <c r="A706" s="1" t="s">
        <v>523</v>
      </c>
      <c r="B706" s="1" t="s">
        <v>1246</v>
      </c>
      <c r="C706" s="2" t="str">
        <f>IFERROR(__xludf.DUMMYFUNCTION("GoogleTranslate(B706, ""en"", ""vi"")"),"Sự lựa chọn [[K01E12Y23]3 k4ey5] trong bản nhạc này tạo nên trải nghiệm lôi cuốn và đáng nhớ cho người nghe. Ngoài ra, bản nhạc có thời lượng [T1M213] giây, nâng cao hơn nữa tác động của tác phẩm âm nhạc. Sự kết hợp giữa [ke0y1] được lựa chọn cẩn thận và "&amp;"độ dài của bản nhạc phối hợp với nhau để tạo ra trải nghiệm nghe độc ​​đáo và mạnh mẽ. Dù được thưởng thức riêng lẻ hay như một phần của sản phẩm âm nhạc lớn hơn, ca khúc này chắc chắn sẽ để lại ấn tượng lâu dài cho khán giả.")</f>
        <v>Sự lựa chọn [[K01E12Y23]3 k4ey5] trong bản nhạc này tạo nên trải nghiệm lôi cuốn và đáng nhớ cho người nghe. Ngoài ra, bản nhạc có thời lượng [T1M213] giây, nâng cao hơn nữa tác động của tác phẩm âm nhạc. Sự kết hợp giữa [ke0y1] được lựa chọn cẩn thận và độ dài của bản nhạc phối hợp với nhau để tạo ra trải nghiệm nghe độc ​​đáo và mạnh mẽ. Dù được thưởng thức riêng lẻ hay như một phần của sản phẩm âm nhạc lớn hơn, ca khúc này chắc chắn sẽ để lại ấn tượng lâu dài cho khán giả.</v>
      </c>
    </row>
    <row r="707">
      <c r="A707" s="1" t="s">
        <v>1247</v>
      </c>
      <c r="B707" s="1" t="s">
        <v>1248</v>
      </c>
      <c r="C707" s="2" t="str">
        <f>IFERROR(__xludf.DUMMYFUNCTION("GoogleTranslate(B707, ""en"", ""vi"")"),"Bài hát này được chơi với tốc độ vừa phải, nhịp điệu không quá nhanh hoặc quá chậm.")</f>
        <v>Bài hát này được chơi với tốc độ vừa phải, nhịp điệu không quá nhanh hoặc quá chậm.</v>
      </c>
    </row>
    <row r="708">
      <c r="A708" s="1" t="s">
        <v>1249</v>
      </c>
      <c r="B708" s="1" t="s">
        <v>1250</v>
      </c>
      <c r="C708" s="2" t="str">
        <f>IFERROR(__xludf.DUMMYFUNCTION("GoogleTranslate(B708, ""en"", ""vi"")"),"Bài hát này có giai điệu [te0mp1o2] nhanh và tiếp tục đến [[N01U12M23_34B45A56R67S78]8 b9ar0s1], với [te0mp1o2] vẫn mãnh liệt xuyên suốt.")</f>
        <v>Bài hát này có giai điệu [te0mp1o2] nhanh và tiếp tục đến [[N01U12M23_34B45A56R67S78]8 b9ar0s1], với [te0mp1o2] vẫn mãnh liệt xuyên suốt.</v>
      </c>
    </row>
    <row r="709">
      <c r="A709" s="1" t="s">
        <v>1251</v>
      </c>
      <c r="B709" s="1" t="s">
        <v>1252</v>
      </c>
      <c r="C709" s="2" t="str">
        <f>IFERROR(__xludf.DUMMYFUNCTION("GoogleTranslate(B709, ""en"", ""vi"")"),"Phạm vi cao độ nhỏ gọn của [R1A2N3G4E5] [oc0ta1ve2s3] mang lại màn trình diễn âm nhạc tập trung và có tác động mạnh mẽ, được nâng cao nhờ hương vị độc đáo được thêm vào bởi [[K01E12Y23]3 k4ey5]. Kéo dài trong [T1M213] giây, bài hát này thu hút bởi nhịp đi"&amp;"ệu nhẹ nhàng, thanh bình. Việc sử dụng quan trọng [I1N2S3T4R5U6M7E8N9T0S1] giúp nâng cao hơn nữa âm nhạc, nằm trong [T1I2M3E4_5S6I7G8N9A0T1U2R3E4] và được phát ở tốc độ nhanh, đặc trưng cuối cùng là [E1M2O3T4I5O6N7].")</f>
        <v>Phạm vi cao độ nhỏ gọn của [R1A2N3G4E5] [oc0ta1ve2s3] mang lại màn trình diễn âm nhạc tập trung và có tác động mạnh mẽ, được nâng cao nhờ hương vị độc đáo được thêm vào bởi [[K01E12Y23]3 k4ey5]. Kéo dài trong [T1M213] giây, bài hát này thu hút bởi nhịp điệu nhẹ nhàng, thanh bình. Việc sử dụng quan trọng [I1N2S3T4R5U6M7E8N9T0S1] giúp nâng cao hơn nữa âm nhạc, nằm trong [T1I2M3E4_5S6I7G8N9A0T1U2R3E4] và được phát ở tốc độ nhanh, đặc trưng cuối cùng là [E1M2O3T4I5O6N7].</v>
      </c>
    </row>
    <row r="710">
      <c r="A710" s="1" t="s">
        <v>1253</v>
      </c>
      <c r="B710" s="1" t="s">
        <v>1254</v>
      </c>
      <c r="C710" s="2" t="str">
        <f>IFERROR(__xludf.DUMMYFUNCTION("GoogleTranslate(B710, ""en"", ""vi"")"),"Bản nhạc giai điệu trong bản nhạc này chủ yếu dựa vào việc sử dụng [I1N2S3T4R5U6M7E8N9T0]. Điều này đạt được thông qua việc sử dụng dải cao độ cụ thể [R1A2N3G4E5] [oc0ta1ve2s3], tạo ra âm thanh gắn kết và thống nhất. Nhịp điệu của bài hát vừa phải và làm "&amp;"tăng thêm cảm giác tổng thể cho bài hát. Độ dài của bản nhạc là [T1M213] giây, đủ thời gian để giai điệu phát triển và thể hiện kỹ năng chơi nhạc cụ của người biểu diễn.")</f>
        <v>Bản nhạc giai điệu trong bản nhạc này chủ yếu dựa vào việc sử dụng [I1N2S3T4R5U6M7E8N9T0]. Điều này đạt được thông qua việc sử dụng dải cao độ cụ thể [R1A2N3G4E5] [oc0ta1ve2s3], tạo ra âm thanh gắn kết và thống nhất. Nhịp điệu của bài hát vừa phải và làm tăng thêm cảm giác tổng thể cho bài hát. Độ dài của bản nhạc là [T1M213] giây, đủ thời gian để giai điệu phát triển và thể hiện kỹ năng chơi nhạc cụ của người biểu diễn.</v>
      </c>
    </row>
    <row r="711">
      <c r="A711" s="1" t="s">
        <v>178</v>
      </c>
      <c r="B711" s="1" t="s">
        <v>1255</v>
      </c>
      <c r="C711" s="2" t="str">
        <f>IFERROR(__xludf.DUMMYFUNCTION("GoogleTranslate(B711, ""en"", ""vi"")"),"Phạm vi cao độ của bản nhạc này là [R1A2N3G4E5] [oc0ta1ve2s3] mang lại trải nghiệm nghe độc ​​đáo và đáng nhớ, trong khi [[K01E12Y23]3 k4ey5] mang đến âm thanh mạnh mẽ và đáng nhớ. Với độ dài [T1M213] giây, bản nhạc thể hiện [te0mp1o2] mềm mại và mượt mà,"&amp;" không có [I1N2S3T4R5U6M7E8N9T0S1]. Nó mang [ti0me1 s2ig3na4tu5re6 o7f 8[T91I02M13E24_35S46I57G68N79A80T91U02R13E24]3] và được biểu diễn ở tốc độ nhanh, khiến nó trở thành một ví dụ hoàn hảo về âm thanh [G1E2N3R4E5] quyến rũ.")</f>
        <v>Phạm vi cao độ của bản nhạc này là [R1A2N3G4E5] [oc0ta1ve2s3] mang lại trải nghiệm nghe độc ​​đáo và đáng nhớ, trong khi [[K01E12Y23]3 k4ey5] mang đến âm thanh mạnh mẽ và đáng nhớ. Với độ dài [T1M213] giây, bản nhạc thể hiện [te0mp1o2] mềm mại và mượt mà, không có [I1N2S3T4R5U6M7E8N9T0S1]. Nó mang [ti0me1 s2ig3na4tu5re6 o7f 8[T91I02M13E24_35S46I57G68N79A80T91U02R13E24]3] và được biểu diễn ở tốc độ nhanh, khiến nó trở thành một ví dụ hoàn hảo về âm thanh [G1E2N3R4E5] quyến rũ.</v>
      </c>
    </row>
    <row r="712">
      <c r="A712" s="1" t="s">
        <v>1256</v>
      </c>
      <c r="B712" s="1" t="s">
        <v>1257</v>
      </c>
      <c r="C712" s="2" t="str">
        <f>IFERROR(__xludf.DUMMYFUNCTION("GoogleTranslate(B712, ""en"", ""vi"")"),"Phạm vi cao độ cụ thể của [R1A2N3G4E5] [oc0ta1ve2s3] được sử dụng trong bản nhạc này tạo ra âm thanh gắn kết và thống nhất xuyên suốt. Bài hát duy trì nhịp điệu nhất quán và vừa phải, làm tăng thêm cảm giác mạch lạc tổng thể. Tuy nhiên, bất chấp những đặc"&amp;" điểm này, bố cục không tuân theo các quy ước âm nhạc thông thường của phong cách [G1E2N3R4E5]. Kết quả là, nó thể hiện một âm thanh độc đáo và khác biệt, khiến nó khác biệt so với các tác phẩm khác cùng thể loại.")</f>
        <v>Phạm vi cao độ cụ thể của [R1A2N3G4E5] [oc0ta1ve2s3] được sử dụng trong bản nhạc này tạo ra âm thanh gắn kết và thống nhất xuyên suốt. Bài hát duy trì nhịp điệu nhất quán và vừa phải, làm tăng thêm cảm giác mạch lạc tổng thể. Tuy nhiên, bất chấp những đặc điểm này, bố cục không tuân theo các quy ước âm nhạc thông thường của phong cách [G1E2N3R4E5]. Kết quả là, nó thể hiện một âm thanh độc đáo và khác biệt, khiến nó khác biệt so với các tác phẩm khác cùng thể loại.</v>
      </c>
    </row>
    <row r="713">
      <c r="A713" s="1" t="s">
        <v>1258</v>
      </c>
      <c r="B713" s="1" t="s">
        <v>1259</v>
      </c>
      <c r="C713" s="2" t="str">
        <f>IFERROR(__xludf.DUMMYFUNCTION("GoogleTranslate(B713, ""en"", ""vi"")"),"Âm nhạc được phát ở mức [te0mp1o2] thấp được xác định bởi chất lượng cảm xúc mạnh mẽ. Kéo dài trong khoảng [T1M213] giây, bài hát gợi lên cảm giác mạnh mẽ và khác biệt thông qua nhịp độ có chủ ý.")</f>
        <v>Âm nhạc được phát ở mức [te0mp1o2] thấp được xác định bởi chất lượng cảm xúc mạnh mẽ. Kéo dài trong khoảng [T1M213] giây, bài hát gợi lên cảm giác mạnh mẽ và khác biệt thông qua nhịp độ có chủ ý.</v>
      </c>
    </row>
    <row r="714">
      <c r="A714" s="1" t="s">
        <v>703</v>
      </c>
      <c r="B714" s="1" t="s">
        <v>1260</v>
      </c>
      <c r="C714" s="2" t="str">
        <f>IFERROR(__xludf.DUMMYFUNCTION("GoogleTranslate(B714, ""en"", ""vi"")"),"Việc sử dụng [[K01E12Y23]3 k4ey5] trong bản nhạc này tạo ra một bảng âm thanh phong phú và sống động, thu hút sự chú ý của người nghe. Tuy nhiên, [ti0me1 s2ig3na4tu5re6] của bài hát không đều đặn, càng làm tăng thêm sự phức tạp và hấp dẫn của bài hát. [ti"&amp;"0me1 s2ig3na4tu5re6] độc đáo bổ sung chất lượng độc đáo cho âm nhạc, thách thức sự mong đợi của người nghe và mời họ đắm mình trong khung cảnh âm thanh. Nhìn chung, sự kết hợp giữa [ti0me1 s2ig3na4tu5re6] khác thường và cách sử dụng biểu cảm của [[K01E12Y"&amp;"23]3 k4ey5] mang lại trải nghiệm âm nhạc quyến rũ và đáng nhớ.")</f>
        <v>Việc sử dụng [[K01E12Y23]3 k4ey5] trong bản nhạc này tạo ra một bảng âm thanh phong phú và sống động, thu hút sự chú ý của người nghe. Tuy nhiên, [ti0me1 s2ig3na4tu5re6] của bài hát không đều đặn, càng làm tăng thêm sự phức tạp và hấp dẫn của bài hát. [ti0me1 s2ig3na4tu5re6] độc đáo bổ sung chất lượng độc đáo cho âm nhạc, thách thức sự mong đợi của người nghe và mời họ đắm mình trong khung cảnh âm thanh. Nhìn chung, sự kết hợp giữa [ti0me1 s2ig3na4tu5re6] khác thường và cách sử dụng biểu cảm của [[K01E12Y23]3 k4ey5] mang lại trải nghiệm âm nhạc quyến rũ và đáng nhớ.</v>
      </c>
    </row>
    <row r="715">
      <c r="A715" s="1" t="s">
        <v>1261</v>
      </c>
      <c r="B715" s="1" t="s">
        <v>1262</v>
      </c>
      <c r="C715" s="2" t="str">
        <f>IFERROR(__xludf.DUMMYFUNCTION("GoogleTranslate(B715, ""en"", ""vi"")"),"Bài hát có cảm giác nhịp độ chậm và âm nhạc tuân theo một nhịp [ti0me1 s2ig3na4tu5re6] cụ thể.")</f>
        <v>Bài hát có cảm giác nhịp độ chậm và âm nhạc tuân theo một nhịp [ti0me1 s2ig3na4tu5re6] cụ thể.</v>
      </c>
    </row>
    <row r="716">
      <c r="A716" s="1" t="s">
        <v>1263</v>
      </c>
      <c r="B716" s="1" t="s">
        <v>1264</v>
      </c>
      <c r="C716" s="2" t="str">
        <f>IFERROR(__xludf.DUMMYFUNCTION("GoogleTranslate(B716, ""en"", ""vi"")"),"Bản nhạc giai điệu có độ dài [T1M213] giây, không xoay quanh âm thanh của [I1N2S3T4R5U6M7E8N9T0]. Trên thực tế, bài hát này đã cố tình chọn không đưa [I1N2S3T4R5U6M7E8N9T0S1] vào phần phối khí của nó.")</f>
        <v>Bản nhạc giai điệu có độ dài [T1M213] giây, không xoay quanh âm thanh của [I1N2S3T4R5U6M7E8N9T0]. Trên thực tế, bài hát này đã cố tình chọn không đưa [I1N2S3T4R5U6M7E8N9T0S1] vào phần phối khí của nó.</v>
      </c>
    </row>
    <row r="717">
      <c r="A717" s="1" t="s">
        <v>897</v>
      </c>
      <c r="B717" s="1" t="s">
        <v>1265</v>
      </c>
      <c r="C717" s="2" t="str">
        <f>IFERROR(__xludf.DUMMYFUNCTION("GoogleTranslate(B717, ""en"", ""vi"")"),"Dải cao độ [R1A2N3G4E5] [oc0ta1ve2s3] của bản nhạc này mang lại trải nghiệm nghe độc ​​đáo và đáng nhớ, trong khi [[K01E12Y23]3 k4ey5] mang lại chất lượng cảm xúc đặc biệt. Bài hát kéo dài [T1M213] giây và có nhịp điệu rất mạnh mẽ và lôi cuốn. Được làm ph"&amp;"ong phú bởi [I1N2S3T4R5U6M7E8N9T0S1], âm nhạc được đặc trưng bởi [ti0me1 s2ig3na4tu5re6 o7f 8[T91I02M13E24_35S46I57G68N79A80T91U02R13E24]3] và [te0mp1o2] nhẹ nhàng. Bất chấp những yếu tố này, nó không gợi lên âm thanh [G1E2N3R4E5] cổ điển.")</f>
        <v>Dải cao độ [R1A2N3G4E5] [oc0ta1ve2s3] của bản nhạc này mang lại trải nghiệm nghe độc ​​đáo và đáng nhớ, trong khi [[K01E12Y23]3 k4ey5] mang lại chất lượng cảm xúc đặc biệt. Bài hát kéo dài [T1M213] giây và có nhịp điệu rất mạnh mẽ và lôi cuốn. Được làm phong phú bởi [I1N2S3T4R5U6M7E8N9T0S1], âm nhạc được đặc trưng bởi [ti0me1 s2ig3na4tu5re6 o7f 8[T91I02M13E24_35S46I57G68N79A80T91U02R13E24]3] và [te0mp1o2] nhẹ nhàng. Bất chấp những yếu tố này, nó không gợi lên âm thanh [G1E2N3R4E5] cổ điển.</v>
      </c>
    </row>
    <row r="718">
      <c r="A718" s="1" t="s">
        <v>1266</v>
      </c>
      <c r="B718" s="1" t="s">
        <v>1267</v>
      </c>
      <c r="C718" s="2" t="str">
        <f>IFERROR(__xludf.DUMMYFUNCTION("GoogleTranslate(B718, ""en"", ""vi"")"),"Bài hát có dải cao độ nhỏ gọn [R1A2N3G4E5] [oc0ta1ve2s3] khác với âm thanh [G1E2N3R4E5] điển hình và mang lại màn trình diễn âm nhạc tập trung và có tác động mạnh mẽ. Mặc dù khác xa với chuẩn mực nhưng nhịp điệu trong bài hát này rất nhẹ nhàng và êm dịu, "&amp;"mang lại trải nghiệm nghe thực sự độc đáo. Để nắm bắt được trọn vẹn bản chất của bản nhạc, nên đưa [I1N2S3T4R5U6M7E8N9T0S1] vào bản nhạc, để tạo ra âm thanh đầy đặn và phong phú.")</f>
        <v>Bài hát có dải cao độ nhỏ gọn [R1A2N3G4E5] [oc0ta1ve2s3] khác với âm thanh [G1E2N3R4E5] điển hình và mang lại màn trình diễn âm nhạc tập trung và có tác động mạnh mẽ. Mặc dù khác xa với chuẩn mực nhưng nhịp điệu trong bài hát này rất nhẹ nhàng và êm dịu, mang lại trải nghiệm nghe thực sự độc đáo. Để nắm bắt được trọn vẹn bản chất của bản nhạc, nên đưa [I1N2S3T4R5U6M7E8N9T0S1] vào bản nhạc, để tạo ra âm thanh đầy đặn và phong phú.</v>
      </c>
    </row>
    <row r="719">
      <c r="A719" s="1" t="s">
        <v>1268</v>
      </c>
      <c r="B719" s="1" t="s">
        <v>1269</v>
      </c>
      <c r="C719" s="2" t="str">
        <f>IFERROR(__xludf.DUMMYFUNCTION("GoogleTranslate(B719, ""en"", ""vi"")"),"Trong bản nhạc này, việc sử dụng dải cao độ cụ thể [R1A2N3G4E5] [oc0ta1ve2s3] tạo ra âm thanh gắn kết và thống nhất được duy trì trong suốt thời lượng của bài hát, kéo dài [T1M213] giây. Tốc độ nhẹ nhàng khi bài hát được phát càng củng cố thêm cảm giác gắ"&amp;"n kết này. Bản thân âm nhạc được đặc trưng bởi [E1M2O3T4I5O6N7], được truyền tải thông qua sự kết hợp giữa dải cao độ đã chọn và [te0mp1o2]. Nhìn chung, kết quả là một tác phẩm âm nhạc đầy cảm xúc và được chế tác cẩn thận, được đánh dấu bằng việc sử dụng "&amp;"cao độ và nhịp điệu một cách nhất quán và có chủ ý.")</f>
        <v>Trong bản nhạc này, việc sử dụng dải cao độ cụ thể [R1A2N3G4E5] [oc0ta1ve2s3] tạo ra âm thanh gắn kết và thống nhất được duy trì trong suốt thời lượng của bài hát, kéo dài [T1M213] giây. Tốc độ nhẹ nhàng khi bài hát được phát càng củng cố thêm cảm giác gắn kết này. Bản thân âm nhạc được đặc trưng bởi [E1M2O3T4I5O6N7], được truyền tải thông qua sự kết hợp giữa dải cao độ đã chọn và [te0mp1o2]. Nhìn chung, kết quả là một tác phẩm âm nhạc đầy cảm xúc và được chế tác cẩn thận, được đánh dấu bằng việc sử dụng cao độ và nhịp điệu một cách nhất quán và có chủ ý.</v>
      </c>
    </row>
    <row r="720">
      <c r="A720" s="1" t="s">
        <v>217</v>
      </c>
      <c r="B720" s="1" t="s">
        <v>1270</v>
      </c>
      <c r="C720" s="2" t="str">
        <f>IFERROR(__xludf.DUMMYFUNCTION("GoogleTranslate(B720, ""en"", ""vi"")"),"Việc sử dụng [[K01E12Y23]3 k4ey5] trong bản nhạc này rất đáng chú ý vì bầu không khí độc đáo mà nó tạo ra.")</f>
        <v>Việc sử dụng [[K01E12Y23]3 k4ey5] trong bản nhạc này rất đáng chú ý vì bầu không khí độc đáo mà nó tạo ra.</v>
      </c>
    </row>
    <row r="721">
      <c r="A721" s="1" t="s">
        <v>316</v>
      </c>
      <c r="B721" s="1" t="s">
        <v>1271</v>
      </c>
      <c r="C721" s="2" t="str">
        <f>IFERROR(__xludf.DUMMYFUNCTION("GoogleTranslate(B721, ""en"", ""vi"")"),"Âm nhạc là ví dụ điển hình cho phong cách [G1E2N3R4E5]. Thể loại đặc biệt này được đặc trưng bởi các yếu tố âm nhạc cụ thể, chẳng hạn như nhạc cụ, nhịp điệu và giai điệu. Nhiều nhạc sĩ đã góp phần vào sự phát triển và tiến hóa của thể loại này, thể loại n"&amp;"ày ngày càng trở nên phổ biến trong những năm qua. Những người hâm mộ dòng nhạc này đánh giá cao âm thanh độc đáo của nó và thường tham dự các buổi hòa nhạc và lễ hội để trải nghiệm trực tiếp nó. Thể loại này cũng ảnh hưởng đến các phong cách âm nhạc khác"&amp;" và trở thành một phần quan trọng của ngành công nghiệp âm nhạc.")</f>
        <v>Âm nhạc là ví dụ điển hình cho phong cách [G1E2N3R4E5]. Thể loại đặc biệt này được đặc trưng bởi các yếu tố âm nhạc cụ thể, chẳng hạn như nhạc cụ, nhịp điệu và giai điệu. Nhiều nhạc sĩ đã góp phần vào sự phát triển và tiến hóa của thể loại này, thể loại này ngày càng trở nên phổ biến trong những năm qua. Những người hâm mộ dòng nhạc này đánh giá cao âm thanh độc đáo của nó và thường tham dự các buổi hòa nhạc và lễ hội để trải nghiệm trực tiếp nó. Thể loại này cũng ảnh hưởng đến các phong cách âm nhạc khác và trở thành một phần quan trọng của ngành công nghiệp âm nhạc.</v>
      </c>
    </row>
    <row r="722">
      <c r="A722" s="1" t="s">
        <v>1272</v>
      </c>
      <c r="B722" s="1" t="s">
        <v>1273</v>
      </c>
      <c r="C722" s="2" t="str">
        <f>IFERROR(__xludf.DUMMYFUNCTION("GoogleTranslate(B722, ""en"", ""vi"")"),"Với phạm vi cao độ trải dài [R1A2N3G4E5] [oc0ta1ve2s3], bản nhạc này mang đến trải nghiệm nghe đa dạng và sống động được sáng tác trong [[K01E12Y23]3 k4ey5]. Thời gian chạy của bài hát là [T1M213] giây, có nhịp điệu rõ rệt và không bao gồm bất kỳ [I1N2S3T"&amp;"4R5U6M7E8N9T0S1] nào. Thành phần bao gồm [[N01U12M23_34B45A56R67S78]8 b9ar0s1].")</f>
        <v>Với phạm vi cao độ trải dài [R1A2N3G4E5] [oc0ta1ve2s3], bản nhạc này mang đến trải nghiệm nghe đa dạng và sống động được sáng tác trong [[K01E12Y23]3 k4ey5]. Thời gian chạy của bài hát là [T1M213] giây, có nhịp điệu rõ rệt và không bao gồm bất kỳ [I1N2S3T4R5U6M7E8N9T0S1] nào. Thành phần bao gồm [[N01U12M23_34B45A56R67S78]8 b9ar0s1].</v>
      </c>
    </row>
    <row r="723">
      <c r="A723" s="1" t="s">
        <v>273</v>
      </c>
      <c r="B723" s="1" t="s">
        <v>1274</v>
      </c>
      <c r="C723" s="2" t="str">
        <f>IFERROR(__xludf.DUMMYFUNCTION("GoogleTranslate(B723, ""en"", ""vi"")"),"Âm nhạc có đồng hồ đo [T1I2M3E4_5S6I7G8N9A0T1U2R3E4]. Điều này có nghĩa là nhịp điệu của âm nhạc được tổ chức xung quanh một mẫu nhịp mạnh và yếu cụ thể. [ti0me1 s2ig3na4tu5re6] cho biết số nhịp trong mỗi ô nhịp và giá trị nốt nào nhận được một nhịp. Ví d"&amp;"ụ: [ti0me1 s2ig3na4tu5re6] thông thường là 4/4, nghĩa là có bốn nhịp cho mỗi ô nhịp và nốt đen nhận được một nhịp. Các [ti0me1 s2ig3na4tu5re6] phổ biến khác bao gồm 3/4, có ba nhịp trên mỗi ô nhịp và 6/8, có sáu nhịp trên mỗi ô nhịp, trong đó nốt thứ tám "&amp;"nhận được một nhịp. Việc hiểu [ti0me1 s2ig3na4tu5re6] rất quan trọng đối với các nhạc sĩ khi học và biểu diễn âm nhạc, vì nó giúp thiết lập cấu trúc nhịp điệu cơ bản.")</f>
        <v>Âm nhạc có đồng hồ đo [T1I2M3E4_5S6I7G8N9A0T1U2R3E4]. Điều này có nghĩa là nhịp điệu của âm nhạc được tổ chức xung quanh một mẫu nhịp mạnh và yếu cụ thể. [ti0me1 s2ig3na4tu5re6] cho biết số nhịp trong mỗi ô nhịp và giá trị nốt nào nhận được một nhịp. Ví dụ: [ti0me1 s2ig3na4tu5re6] thông thường là 4/4, nghĩa là có bốn nhịp cho mỗi ô nhịp và nốt đen nhận được một nhịp. Các [ti0me1 s2ig3na4tu5re6] phổ biến khác bao gồm 3/4, có ba nhịp trên mỗi ô nhịp và 6/8, có sáu nhịp trên mỗi ô nhịp, trong đó nốt thứ tám nhận được một nhịp. Việc hiểu [ti0me1 s2ig3na4tu5re6] rất quan trọng đối với các nhạc sĩ khi học và biểu diễn âm nhạc, vì nó giúp thiết lập cấu trúc nhịp điệu cơ bản.</v>
      </c>
    </row>
    <row r="724">
      <c r="A724" s="1" t="s">
        <v>273</v>
      </c>
      <c r="B724" s="1" t="s">
        <v>1275</v>
      </c>
      <c r="C724" s="2" t="str">
        <f>IFERROR(__xludf.DUMMYFUNCTION("GoogleTranslate(B724, ""en"", ""vi"")"),"Thuật ngữ ""[ti0me1 s2ig3na4tu5re6]"" dùng để chỉ thước đo của âm nhạc. Trong ký hiệu âm nhạc, nó xuất hiện dưới dạng biểu tượng giống như phân số ở đầu bản nhạc, cho biết số nhịp trong mỗi ô nhịp và loại nốt nhận được một nhịp. [ti0me1 s2ig3na4tu5re6] là"&amp;" một khía cạnh quan trọng của sáng tác và biểu diễn âm nhạc, vì nó giúp các nhạc sĩ đồng bộ với nhau và tạo ra âm thanh gắn kết và nhịp nhàng. Nó cũng là một công cụ thiết yếu để phân tích âm nhạc, cho phép người nghe hiểu và đánh giá cao cấu trúc và nhịp"&amp;" điệu cơ bản của một bản nhạc.")</f>
        <v>Thuật ngữ "[ti0me1 s2ig3na4tu5re6]" dùng để chỉ thước đo của âm nhạc. Trong ký hiệu âm nhạc, nó xuất hiện dưới dạng biểu tượng giống như phân số ở đầu bản nhạc, cho biết số nhịp trong mỗi ô nhịp và loại nốt nhận được một nhịp. [ti0me1 s2ig3na4tu5re6] là một khía cạnh quan trọng của sáng tác và biểu diễn âm nhạc, vì nó giúp các nhạc sĩ đồng bộ với nhau và tạo ra âm thanh gắn kết và nhịp nhàng. Nó cũng là một công cụ thiết yếu để phân tích âm nhạc, cho phép người nghe hiểu và đánh giá cao cấu trúc và nhịp điệu cơ bản của một bản nhạc.</v>
      </c>
    </row>
    <row r="725">
      <c r="A725" s="1" t="s">
        <v>1276</v>
      </c>
      <c r="B725" s="1" t="s">
        <v>1277</v>
      </c>
      <c r="C725" s="2" t="str">
        <f>IFERROR(__xludf.DUMMYFUNCTION("GoogleTranslate(B725, ""en"", ""vi"")"),"Âm nhạc được đề cập thể hiện thể loại [G1E2N3R4E5] và tạo ra bầu không khí khác biệt thông qua việc sử dụng [[K01E12Y23]3 k4ey5]. Với thời lượng chạy [T1M213] giây, bản nhạc này mang đến trải nghiệm tinh túy của thể loại này, thể hiện các yếu tố phong các"&amp;"h khiến nó trở nên độc đáo và quyến rũ. Cho dù bạn là người hâm mộ thể loại đặc biệt này hay chỉ đơn giản là thưởng thức âm nhạc khiến bạn đắm chìm trong một tâm trạng hoặc rung cảm nhất định, thì bài hát này là một bài hát phải nghe đối với bất kỳ ai muố"&amp;"n khám phá thế giới âm nhạc đa dạng.")</f>
        <v>Âm nhạc được đề cập thể hiện thể loại [G1E2N3R4E5] và tạo ra bầu không khí khác biệt thông qua việc sử dụng [[K01E12Y23]3 k4ey5]. Với thời lượng chạy [T1M213] giây, bản nhạc này mang đến trải nghiệm tinh túy của thể loại này, thể hiện các yếu tố phong cách khiến nó trở nên độc đáo và quyến rũ. Cho dù bạn là người hâm mộ thể loại đặc biệt này hay chỉ đơn giản là thưởng thức âm nhạc khiến bạn đắm chìm trong một tâm trạng hoặc rung cảm nhất định, thì bài hát này là một bài hát phải nghe đối với bất kỳ ai muốn khám phá thế giới âm nhạc đa dạng.</v>
      </c>
    </row>
    <row r="726">
      <c r="A726" s="1" t="s">
        <v>1278</v>
      </c>
      <c r="B726" s="1" t="s">
        <v>1279</v>
      </c>
      <c r="C726" s="2" t="str">
        <f>IFERROR(__xludf.DUMMYFUNCTION("GoogleTranslate(B726, ""en"", ""vi"")"),"Việc sử dụng [[K01E12Y23]3 k4ey5] trong âm nhạc tạo ra một bảng âm thanh phong phú và sống động, bảng màu này còn được làm phong phú thêm nhờ [I1N2S3T4R5U6M7E8N9T0S1]. Bản nhạc này bao gồm [[N01U12M23_34B45A56R67S78]8 b9ar0s1], cho phép phát triển và tiến"&amp;" triển âm nhạc ở mức độ lớn.")</f>
        <v>Việc sử dụng [[K01E12Y23]3 k4ey5] trong âm nhạc tạo ra một bảng âm thanh phong phú và sống động, bảng màu này còn được làm phong phú thêm nhờ [I1N2S3T4R5U6M7E8N9T0S1]. Bản nhạc này bao gồm [[N01U12M23_34B45A56R67S78]8 b9ar0s1], cho phép phát triển và tiến triển âm nhạc ở mức độ lớn.</v>
      </c>
    </row>
    <row r="727">
      <c r="A727" s="1" t="s">
        <v>122</v>
      </c>
      <c r="B727" s="1" t="s">
        <v>1280</v>
      </c>
      <c r="C727" s="2" t="str">
        <f>IFERROR(__xludf.DUMMYFUNCTION("GoogleTranslate(B727, ""en"", ""vi"")"),"Phạm vi cao độ nhỏ gọn của [R1A2N3G4E5] [oc0ta1ve2s3] mang lại màn trình diễn âm nhạc tập trung và có tác động mạnh mẽ, được bổ sung bằng việc sử dụng [[K01E12Y23]3 k4ey5] của âm nhạc, tạo ra bảng âm thanh phong phú và sống động. Với thời lượng chạy [T1M2"&amp;"13] giây, bài hát này gây ấn tượng với nhịp điệu mạnh mẽ, trong đó [I1N2S3T4R5U6M7E8N9T0S1] đóng vai trò quan trọng trong việc định hình âm thanh tổng thể. Phá vỡ quy ước, [ti0me1 s2ig3na4tu5re6] [T1I2M3E4_5S6I7G8N9A0T1U2R3E4] thêm nét độc đáo vào bố cục."&amp;" Với [te0mp1o2] nhanh chóng, bản nhạc này truyền tải [E1M2O3T4I5O6N7], để lại ấn tượng lâu dài cho người nghe.")</f>
        <v>Phạm vi cao độ nhỏ gọn của [R1A2N3G4E5] [oc0ta1ve2s3] mang lại màn trình diễn âm nhạc tập trung và có tác động mạnh mẽ, được bổ sung bằng việc sử dụng [[K01E12Y23]3 k4ey5] của âm nhạc, tạo ra bảng âm thanh phong phú và sống động. Với thời lượng chạy [T1M213] giây, bài hát này gây ấn tượng với nhịp điệu mạnh mẽ, trong đó [I1N2S3T4R5U6M7E8N9T0S1] đóng vai trò quan trọng trong việc định hình âm thanh tổng thể. Phá vỡ quy ước, [ti0me1 s2ig3na4tu5re6] [T1I2M3E4_5S6I7G8N9A0T1U2R3E4] thêm nét độc đáo vào bố cục. Với [te0mp1o2] nhanh chóng, bản nhạc này truyền tải [E1M2O3T4I5O6N7], để lại ấn tượng lâu dài cho người nghe.</v>
      </c>
    </row>
    <row r="728">
      <c r="A728" s="1" t="s">
        <v>1281</v>
      </c>
      <c r="B728" s="1" t="s">
        <v>1282</v>
      </c>
      <c r="C728" s="2" t="str">
        <f>IFERROR(__xludf.DUMMYFUNCTION("GoogleTranslate(B728, ""en"", ""vi"")"),"Bản nhạc quyến rũ và đáng nhớ này, không có nhạc cụ, được chơi ở tốc độ vừa phải với âm thanh [te0mp1o2] nhẹ nhàng và mượt mà. Phạm vi cao độ của nó nằm trong [R1A2N3G4E5] [oc0ta1ve2s3] và nó được cấu thành trong [ke0y1] của [K1E2Y3]. [ti0me1 s2ig3na4tu5r"&amp;"e6], [T1I2M3E4_5S6I7G8N9A0T1U2R3E4] của bài hát, nằm ngoài chuẩn mực, thách thức các quy ước âm nhạc thông thường của phong cách [G1E2N3R4E5]. Với thời gian phát [T1M213] giây và thời lượng [[N01U12M23_34B45A56R67S78]8 b9ar0s1], bài hát này mang đến trải "&amp;"nghiệm độc đáo và hấp dẫn.")</f>
        <v>Bản nhạc quyến rũ và đáng nhớ này, không có nhạc cụ, được chơi ở tốc độ vừa phải với âm thanh [te0mp1o2] nhẹ nhàng và mượt mà. Phạm vi cao độ của nó nằm trong [R1A2N3G4E5] [oc0ta1ve2s3] và nó được cấu thành trong [ke0y1] của [K1E2Y3]. [ti0me1 s2ig3na4tu5re6], [T1I2M3E4_5S6I7G8N9A0T1U2R3E4] của bài hát, nằm ngoài chuẩn mực, thách thức các quy ước âm nhạc thông thường của phong cách [G1E2N3R4E5]. Với thời gian phát [T1M213] giây và thời lượng [[N01U12M23_34B45A56R67S78]8 b9ar0s1], bài hát này mang đến trải nghiệm độc đáo và hấp dẫn.</v>
      </c>
    </row>
    <row r="729">
      <c r="A729" s="1" t="s">
        <v>1283</v>
      </c>
      <c r="B729" s="1" t="s">
        <v>1284</v>
      </c>
      <c r="C729" s="2" t="str">
        <f>IFERROR(__xludf.DUMMYFUNCTION("GoogleTranslate(B729, ""en"", ""vi"")"),"Phạm vi cao độ nhỏ gọn của [R1A2N3G4E5] [oc0ta1ve2s3] mang lại màn trình diễn âm nhạc tập trung và có tác động mạnh mẽ, đi kèm với nhịp mạnh mẽ và [ti0me1 s2ig3na4tu5re6 o7f 8[T91I02M13E24_35S46I57G68N79A80T91U02R13E24]3]. Di chuyển với tốc độ vừa phải, p"&amp;"hong cách riêng biệt của bài hát này khác xa với những chuẩn mực dễ nhận biết của [G1E2N3R4E5]. Bao gồm [[N01U12M23_34B45A56R67S78]8 b9ar0s1], âm nhạc chinh phục người nghe bằng cách sáng tác độc đáo.")</f>
        <v>Phạm vi cao độ nhỏ gọn của [R1A2N3G4E5] [oc0ta1ve2s3] mang lại màn trình diễn âm nhạc tập trung và có tác động mạnh mẽ, đi kèm với nhịp mạnh mẽ và [ti0me1 s2ig3na4tu5re6 o7f 8[T91I02M13E24_35S46I57G68N79A80T91U02R13E24]3]. Di chuyển với tốc độ vừa phải, phong cách riêng biệt của bài hát này khác xa với những chuẩn mực dễ nhận biết của [G1E2N3R4E5]. Bao gồm [[N01U12M23_34B45A56R67S78]8 b9ar0s1], âm nhạc chinh phục người nghe bằng cách sáng tác độc đáo.</v>
      </c>
    </row>
    <row r="730">
      <c r="A730" s="1" t="s">
        <v>1285</v>
      </c>
      <c r="B730" s="1" t="s">
        <v>1286</v>
      </c>
      <c r="C730" s="2" t="str">
        <f>IFERROR(__xludf.DUMMYFUNCTION("GoogleTranslate(B730, ""en"", ""vi"")"),"Bản nhạc này được phát ở mức thấp [te0mp1o2] và âm thanh đặc trưng của giai điệu của nó được tạo bởi [I1N2S3T4R5U6M7E8N9T0]. Nó truyền tải âm thanh độc đáo và cộng hưởng bằng cách sử dụng [[K01E12Y23]3 k4ey5]. Tuy nhiên, bài hát này cố tình loại trừ một s"&amp;"ố nhạc cụ nhất định để tạo ra một bầu không khí hoặc tâm trạng cụ thể.")</f>
        <v>Bản nhạc này được phát ở mức thấp [te0mp1o2] và âm thanh đặc trưng của giai điệu của nó được tạo bởi [I1N2S3T4R5U6M7E8N9T0]. Nó truyền tải âm thanh độc đáo và cộng hưởng bằng cách sử dụng [[K01E12Y23]3 k4ey5]. Tuy nhiên, bài hát này cố tình loại trừ một số nhạc cụ nhất định để tạo ra một bầu không khí hoặc tâm trạng cụ thể.</v>
      </c>
    </row>
    <row r="731">
      <c r="A731" s="1" t="s">
        <v>1287</v>
      </c>
      <c r="B731" s="1" t="s">
        <v>1288</v>
      </c>
      <c r="C731" s="2" t="str">
        <f>IFERROR(__xludf.DUMMYFUNCTION("GoogleTranslate(B731, ""en"", ""vi"")"),"Với dải cao độ trải dài [R1A2N3G4E5] [oc0ta1ve2s3], bản nhạc này mang đến trải nghiệm nghe đa dạng và sống động. Nhịp điệu trong bài hát này rất thư giãn và yên tĩnh, với [ti0me1 s2ig3na4tu5re6] được chọn không phổ biến [T1I2M3E4_5S6I7G8N9A0T1U2R3E4]. Âm "&amp;"nhạc phải có [I1N2S3T4R5U6M7E8N9T0S1] và được phát ở nhịp độ thoải mái, chứa đầy [E1M2O3T4I5O6N7]. Nó bao gồm [[N01U12M23_34B45A56R67S78]8 b9ar0s1], mang đến một hành trình âm nhạc hấp dẫn và đắm chìm.")</f>
        <v>Với dải cao độ trải dài [R1A2N3G4E5] [oc0ta1ve2s3], bản nhạc này mang đến trải nghiệm nghe đa dạng và sống động. Nhịp điệu trong bài hát này rất thư giãn và yên tĩnh, với [ti0me1 s2ig3na4tu5re6] được chọn không phổ biến [T1I2M3E4_5S6I7G8N9A0T1U2R3E4]. Âm nhạc phải có [I1N2S3T4R5U6M7E8N9T0S1] và được phát ở nhịp độ thoải mái, chứa đầy [E1M2O3T4I5O6N7]. Nó bao gồm [[N01U12M23_34B45A56R67S78]8 b9ar0s1], mang đến một hành trình âm nhạc hấp dẫn và đắm chìm.</v>
      </c>
    </row>
    <row r="732">
      <c r="A732" s="1" t="s">
        <v>400</v>
      </c>
      <c r="B732" s="1" t="s">
        <v>1289</v>
      </c>
      <c r="C732" s="2" t="str">
        <f>IFERROR(__xludf.DUMMYFUNCTION("GoogleTranslate(B732, ""en"", ""vi"")"),"Thời gian chạy của bài hát được tính bằng giây.")</f>
        <v>Thời gian chạy của bài hát được tính bằng giây.</v>
      </c>
    </row>
    <row r="733">
      <c r="A733" s="1" t="s">
        <v>1290</v>
      </c>
      <c r="B733" s="1" t="s">
        <v>1291</v>
      </c>
      <c r="C733" s="2" t="str">
        <f>IFERROR(__xludf.DUMMYFUNCTION("GoogleTranslate(B733, ""en"", ""vi"")"),"[ke0y1] được chọn cho bài hát này mang lại cho bài hát một chất lượng cảm xúc đặc biệt, đồng thời thời lượng của nó kéo dài [T1M213] giây. [ti0me1 s2ig3na4tu5re6] được chọn cho phần này không được sử dụng phổ biến và không có nhạc cụ. Mặc dù thiếu nhạc đệ"&amp;"m nhưng bản nhạc này vẫn duy trì mức [te0mp1o2] vừa phải.")</f>
        <v>[ke0y1] được chọn cho bài hát này mang lại cho bài hát một chất lượng cảm xúc đặc biệt, đồng thời thời lượng của nó kéo dài [T1M213] giây. [ti0me1 s2ig3na4tu5re6] được chọn cho phần này không được sử dụng phổ biến và không có nhạc cụ. Mặc dù thiếu nhạc đệm nhưng bản nhạc này vẫn duy trì mức [te0mp1o2] vừa phải.</v>
      </c>
    </row>
    <row r="734">
      <c r="A734" s="1" t="s">
        <v>715</v>
      </c>
      <c r="B734" s="1" t="s">
        <v>1292</v>
      </c>
      <c r="C734" s="2" t="str">
        <f>IFERROR(__xludf.DUMMYFUNCTION("GoogleTranslate(B734, ""en"", ""vi"")"),"Bài hát tôi đang mô tả có một số đặc điểm độc đáo. Thứ nhất, [ti0me1 s2ig3na4tu5re6] được chọn cho phần này là không chuẩn. Thứ hai, phạm vi cao độ của nó nằm trong [R1A2N3G4E5] [oc0ta1ve2s3]. Cuối cùng, bài hát này khác biệt ở chỗ nó hoàn toàn không có b"&amp;"ất kỳ nhạc cụ đi kèm nào. Nhìn chung, những phẩm chất này góp phần tạo nên sự khác biệt và cá tính của bản nhạc đặc biệt này.")</f>
        <v>Bài hát tôi đang mô tả có một số đặc điểm độc đáo. Thứ nhất, [ti0me1 s2ig3na4tu5re6] được chọn cho phần này là không chuẩn. Thứ hai, phạm vi cao độ của nó nằm trong [R1A2N3G4E5] [oc0ta1ve2s3]. Cuối cùng, bài hát này khác biệt ở chỗ nó hoàn toàn không có bất kỳ nhạc cụ đi kèm nào. Nhìn chung, những phẩm chất này góp phần tạo nên sự khác biệt và cá tính của bản nhạc đặc biệt này.</v>
      </c>
    </row>
    <row r="735">
      <c r="A735" s="1" t="s">
        <v>81</v>
      </c>
      <c r="B735" s="1" t="s">
        <v>1293</v>
      </c>
      <c r="C735" s="2" t="str">
        <f>IFERROR(__xludf.DUMMYFUNCTION("GoogleTranslate(B735, ""en"", ""vi"")"),"Với dải cao độ trải dài [R1A2N3G4E5] [oc0ta1ve2s3], bản nhạc này mang đến trải nghiệm nghe đa dạng và sống động. Việc sử dụng [[K01E12Y23]3 k4ey5] tạo ra bầu không khí khác biệt, trong khi thời lượng chạy của bài hát là [T1M213] giây, mang đến một hành tr"&amp;"ình đắm chìm. Nhịp điệu thanh thản của bài hát bổ sung cho [I1N2S3T4R5U6M7E8N9T0S1], nâng cao bầu không khí yên tĩnh của nó. Lấy bối cảnh [T1I2M3E4_5S6I7G8N9A0T1U2R3E4] và với [te0mp1o2] vừa phải, bài hát này bắt nguồn từ các quy ước của âm nhạc [G1E2N3R4"&amp;"E5], mang đến một bố cục hài hòa và quyến rũ.")</f>
        <v>Với dải cao độ trải dài [R1A2N3G4E5] [oc0ta1ve2s3], bản nhạc này mang đến trải nghiệm nghe đa dạng và sống động. Việc sử dụng [[K01E12Y23]3 k4ey5] tạo ra bầu không khí khác biệt, trong khi thời lượng chạy của bài hát là [T1M213] giây, mang đến một hành trình đắm chìm. Nhịp điệu thanh thản của bài hát bổ sung cho [I1N2S3T4R5U6M7E8N9T0S1], nâng cao bầu không khí yên tĩnh của nó. Lấy bối cảnh [T1I2M3E4_5S6I7G8N9A0T1U2R3E4] và với [te0mp1o2] vừa phải, bài hát này bắt nguồn từ các quy ước của âm nhạc [G1E2N3R4E5], mang đến một bố cục hài hòa và quyến rũ.</v>
      </c>
    </row>
    <row r="736">
      <c r="A736" s="1" t="s">
        <v>1294</v>
      </c>
      <c r="B736" s="1" t="s">
        <v>1295</v>
      </c>
      <c r="C736" s="2" t="str">
        <f>IFERROR(__xludf.DUMMYFUNCTION("GoogleTranslate(B736, ""en"", ""vi"")"),"Bài hát này có thời lượng [T1M213] giây và nhịp điệu nhẹ nhàng, với [ti0me1 s2ig3na4tu5re6] không được sử dụng phổ biến. Nó có môi trường [te0mp1o2] và được đặc trưng bởi [E1M2O3T4I5O6N7].")</f>
        <v>Bài hát này có thời lượng [T1M213] giây và nhịp điệu nhẹ nhàng, với [ti0me1 s2ig3na4tu5re6] không được sử dụng phổ biến. Nó có môi trường [te0mp1o2] và được đặc trưng bởi [E1M2O3T4I5O6N7].</v>
      </c>
    </row>
    <row r="737">
      <c r="A737" s="1" t="s">
        <v>1296</v>
      </c>
      <c r="B737" s="1" t="s">
        <v>1297</v>
      </c>
      <c r="C737" s="2" t="str">
        <f>IFERROR(__xludf.DUMMYFUNCTION("GoogleTranslate(B737, ""en"", ""vi"")"),"Với phạm vi cao độ trải dài [R1A2N3G4E5] [oc0ta1ve2s3], bản nhạc này mang đến trải nghiệm nghe đa dạng và sống động, được bổ sung bằng cách sử dụng [[K01E12Y23]3 k4ey5], tạo ra bảng âm thanh phong phú và sống động. Nhịp điệu trong bài hát này rất sôi động"&amp;", kèm theo nhịp [T1I2M3E4_5S6I7G8N9A0T1U2R3E4], góp phần tạo nên tính chất tiết tấu nhanh. Là đại diện tiêu biểu cho phong cách [G1E2N3R4E5], bản nhạc này thu hút người nghe bằng phạm vi, sự biến đổi âm sắc và màn trình diễn tràn đầy năng lượng.")</f>
        <v>Với phạm vi cao độ trải dài [R1A2N3G4E5] [oc0ta1ve2s3], bản nhạc này mang đến trải nghiệm nghe đa dạng và sống động, được bổ sung bằng cách sử dụng [[K01E12Y23]3 k4ey5], tạo ra bảng âm thanh phong phú và sống động. Nhịp điệu trong bài hát này rất sôi động, kèm theo nhịp [T1I2M3E4_5S6I7G8N9A0T1U2R3E4], góp phần tạo nên tính chất tiết tấu nhanh. Là đại diện tiêu biểu cho phong cách [G1E2N3R4E5], bản nhạc này thu hút người nghe bằng phạm vi, sự biến đổi âm sắc và màn trình diễn tràn đầy năng lượng.</v>
      </c>
    </row>
    <row r="738">
      <c r="A738" s="1" t="s">
        <v>1298</v>
      </c>
      <c r="B738" s="1" t="s">
        <v>1299</v>
      </c>
      <c r="C738" s="2" t="str">
        <f>IFERROR(__xludf.DUMMYFUNCTION("GoogleTranslate(B738, ""en"", ""vi"")"),"Với dải cao độ kéo dài [R1A2N3G4E5] [oc0ta1ve2s3], bản nhạc này mang đến trải nghiệm nghe đa dạng và sống động, chạy trong [T1M213] giây. Nhịp điệu trong bài hát này rất dễ nghe, kèm theo [ti0me1 s2ig3na4tu5re6] được chọn không hề bình thường, [T1I2M3E4_5"&amp;"S6I7G8N9A0T1U2R3E4]. Âm thanh của bài hát không phản ánh phong cách đặc trưng của [A1R2T3I4S5T6], nhưng lại thu hút nhờ bố cục độc đáo. Bài hát này được chia thành [[N01U12M23_34B45A56R67S78]8 b9ar0s1], thể hiện sự sắp xếp có cấu trúc tốt.")</f>
        <v>Với dải cao độ kéo dài [R1A2N3G4E5] [oc0ta1ve2s3], bản nhạc này mang đến trải nghiệm nghe đa dạng và sống động, chạy trong [T1M213] giây. Nhịp điệu trong bài hát này rất dễ nghe, kèm theo [ti0me1 s2ig3na4tu5re6] được chọn không hề bình thường, [T1I2M3E4_5S6I7G8N9A0T1U2R3E4]. Âm thanh của bài hát không phản ánh phong cách đặc trưng của [A1R2T3I4S5T6], nhưng lại thu hút nhờ bố cục độc đáo. Bài hát này được chia thành [[N01U12M23_34B45A56R67S78]8 b9ar0s1], thể hiện sự sắp xếp có cấu trúc tốt.</v>
      </c>
    </row>
    <row r="739">
      <c r="A739" s="1" t="s">
        <v>1300</v>
      </c>
      <c r="B739" s="1" t="s">
        <v>1301</v>
      </c>
      <c r="C739" s="2" t="str">
        <f>IFERROR(__xludf.DUMMYFUNCTION("GoogleTranslate(B739, ""en"", ""vi"")"),"Loại nhạc này mang đến trải nghiệm nghe đa dạng và sống động với dải cao độ trải dài [R1A2N3G4E5] [oc0ta1ve2s3]. Nó truyền tải âm thanh độc đáo và vang dội thông qua việc sử dụng [[K01E12Y23]3 k4ey5] và tôn vinh phong cách của [A1R2T3I4S5T6]. Bản nhạc dài"&amp;" [T1M213] giây và được phát ở tốc độ vừa phải, với [te0mp1o2] rất nhanh. Âm thanh của âm nhạc được tạo ra thông qua việc sử dụng [I1N2S3T4R5U6M7E8N9T0S1]. Mặc dù nó không phải là âm thanh điển hình của [G1E2N3R4E5] cổ điển, nhưng nó mang lại sự mới mẻ cho"&amp;" thể loại này, thể hiện sự sáng tạo và tính nghệ thuật của người nghệ sĩ.")</f>
        <v>Loại nhạc này mang đến trải nghiệm nghe đa dạng và sống động với dải cao độ trải dài [R1A2N3G4E5] [oc0ta1ve2s3]. Nó truyền tải âm thanh độc đáo và vang dội thông qua việc sử dụng [[K01E12Y23]3 k4ey5] và tôn vinh phong cách của [A1R2T3I4S5T6]. Bản nhạc dài [T1M213] giây và được phát ở tốc độ vừa phải, với [te0mp1o2] rất nhanh. Âm thanh của âm nhạc được tạo ra thông qua việc sử dụng [I1N2S3T4R5U6M7E8N9T0S1]. Mặc dù nó không phải là âm thanh điển hình của [G1E2N3R4E5] cổ điển, nhưng nó mang lại sự mới mẻ cho thể loại này, thể hiện sự sáng tạo và tính nghệ thuật của người nghệ sĩ.</v>
      </c>
    </row>
    <row r="740">
      <c r="A740" s="1" t="s">
        <v>891</v>
      </c>
      <c r="B740" s="1" t="s">
        <v>1302</v>
      </c>
      <c r="C740" s="2" t="str">
        <f>IFERROR(__xludf.DUMMYFUNCTION("GoogleTranslate(B740, ""en"", ""vi"")"),"Thay vào đó, nó kết hợp các yếu tố của [ THỂ LOẠI KHÁC], tạo ra âm thanh độc đáo và mới mẻ. Sự thử nghiệm của nghệ sĩ với các thể loại khác nhau đã được cả người hâm mộ và giới phê bình đón nhận nồng nhiệt.")</f>
        <v>Thay vào đó, nó kết hợp các yếu tố của [ THỂ LOẠI KHÁC], tạo ra âm thanh độc đáo và mới mẻ. Sự thử nghiệm của nghệ sĩ với các thể loại khác nhau đã được cả người hâm mộ và giới phê bình đón nhận nồng nhiệt.</v>
      </c>
    </row>
    <row r="741">
      <c r="A741" s="1" t="s">
        <v>202</v>
      </c>
      <c r="B741" s="1" t="s">
        <v>1303</v>
      </c>
      <c r="C741" s="2" t="str">
        <f>IFERROR(__xludf.DUMMYFUNCTION("GoogleTranslate(B741, ""en"", ""vi"")"),"Việc sử dụng [[K01E12Y23]3 k4ey5] trong bản nhạc này tạo ra một bầu không khí khác biệt và càng được nâng cao nhờ nhịp điệu cực kỳ sôi động của bài hát. Cùng với nhau, những yếu tố âm nhạc này phối hợp hài hòa để thu hút người nghe và tạo ra trải nghiệm â"&amp;"m nhạc đáng nhớ. Việc lựa chọn [ke0y1] có thể tác động lớn đến tâm trạng và cảm xúc tổng thể được truyền tải trong một bản nhạc, trong khi nhịp điệu tạo thành xương sống đưa giai điệu tiến về phía trước và mang lại cho giai điệu cảm giác cấp bách và tràn "&amp;"đầy năng lượng. Khi được kết hợp một cách hiệu quả, như trường hợp của bài hát này, những yếu tố này có thể nâng một tác phẩm âm nhạc lên một tầm cao mới và để lại ấn tượng lâu dài cho khán giả.")</f>
        <v>Việc sử dụng [[K01E12Y23]3 k4ey5] trong bản nhạc này tạo ra một bầu không khí khác biệt và càng được nâng cao nhờ nhịp điệu cực kỳ sôi động của bài hát. Cùng với nhau, những yếu tố âm nhạc này phối hợp hài hòa để thu hút người nghe và tạo ra trải nghiệm âm nhạc đáng nhớ. Việc lựa chọn [ke0y1] có thể tác động lớn đến tâm trạng và cảm xúc tổng thể được truyền tải trong một bản nhạc, trong khi nhịp điệu tạo thành xương sống đưa giai điệu tiến về phía trước và mang lại cho giai điệu cảm giác cấp bách và tràn đầy năng lượng. Khi được kết hợp một cách hiệu quả, như trường hợp của bài hát này, những yếu tố này có thể nâng một tác phẩm âm nhạc lên một tầm cao mới và để lại ấn tượng lâu dài cho khán giả.</v>
      </c>
    </row>
    <row r="742">
      <c r="A742" s="1" t="s">
        <v>1304</v>
      </c>
      <c r="B742" s="1" t="s">
        <v>1305</v>
      </c>
      <c r="C742" s="2" t="str">
        <f>IFERROR(__xludf.DUMMYFUNCTION("GoogleTranslate(B742, ""en"", ""vi"")"),"Phần trình diễn âm nhạc của bài hát này tập trung và có tác động mạnh nhờ dải cao độ nhỏ gọn [R1A2N3G4E5] [oc0ta1ve2s3]. Âm thanh mạnh mẽ và đáng nhớ của nó được nhấn mạnh bằng cách nằm trong [ke0y1] của [K1E2Y3]. Bài hát chạy trong [T1M213] giây và có nh"&amp;"ịp điệu rất yên bình và dễ dàng, điều này đạt được bằng cách sử dụng [I1N2S3T4R5U6M7E8N9T0S1] trong phần trình diễn. Đồng hồ đo của âm nhạc là [T1I2M3E4_5S6I7G8N9A0T1U2R3E4] và nó di chuyển với tốc độ vừa phải. Ngoài ra, bản nhạc này còn thấm nhuần [E1M2O"&amp;"3T4I5O6N7], càng nâng cao hơn nữa tác động tổng thể của nó đối với người nghe.")</f>
        <v>Phần trình diễn âm nhạc của bài hát này tập trung và có tác động mạnh nhờ dải cao độ nhỏ gọn [R1A2N3G4E5] [oc0ta1ve2s3]. Âm thanh mạnh mẽ và đáng nhớ của nó được nhấn mạnh bằng cách nằm trong [ke0y1] của [K1E2Y3]. Bài hát chạy trong [T1M213] giây và có nhịp điệu rất yên bình và dễ dàng, điều này đạt được bằng cách sử dụng [I1N2S3T4R5U6M7E8N9T0S1] trong phần trình diễn. Đồng hồ đo của âm nhạc là [T1I2M3E4_5S6I7G8N9A0T1U2R3E4] và nó di chuyển với tốc độ vừa phải. Ngoài ra, bản nhạc này còn thấm nhuần [E1M2O3T4I5O6N7], càng nâng cao hơn nữa tác động tổng thể của nó đối với người nghe.</v>
      </c>
    </row>
    <row r="743">
      <c r="A743" s="1" t="s">
        <v>1306</v>
      </c>
      <c r="B743" s="1" t="s">
        <v>1307</v>
      </c>
      <c r="C743" s="2" t="str">
        <f>IFERROR(__xludf.DUMMYFUNCTION("GoogleTranslate(B743, ""en"", ""vi"")"),"Bản nhạc cao [te0mp1o2] này có chất lượng cảm xúc đặc biệt nhờ [[K01E12Y23]3 k4ey5].")</f>
        <v>Bản nhạc cao [te0mp1o2] này có chất lượng cảm xúc đặc biệt nhờ [[K01E12Y23]3 k4ey5].</v>
      </c>
    </row>
    <row r="744">
      <c r="A744" s="1" t="s">
        <v>1308</v>
      </c>
      <c r="B744" s="1" t="s">
        <v>1309</v>
      </c>
      <c r="C744" s="2" t="str">
        <f>IFERROR(__xludf.DUMMYFUNCTION("GoogleTranslate(B744, ""en"", ""vi"")"),"Âm nhạc này tạo ra trải nghiệm quyến rũ và đáng nhớ bằng cách sử dụng [[K01E12Y23]3 k4ey5]. Thời lượng của bài hát là [T1M213] giây và có [te0mp1o2] chậm rãi, điều này góp phần tạo nên tâm trạng chung của bài hát. Ngoài ra, [te0mp1o2] mềm mại và mượt mà c"&amp;"ủa bài hát tạo nên bầu không khí êm dịu. Điều đáng chú ý là bạn sẽ không nghe thấy bất kỳ [I1N2S3T4R5U6M7E8N9T0S1] nào trong tác phẩm này, điều này làm tăng thêm nét độc đáo của nó và phân biệt nó với các bản nhạc khác cùng thể loại. Nhìn chung, sự kết hợ"&amp;"p của những yếu tố này tạo nên trải nghiệm nghe khác biệt và đáng nhớ.")</f>
        <v>Âm nhạc này tạo ra trải nghiệm quyến rũ và đáng nhớ bằng cách sử dụng [[K01E12Y23]3 k4ey5]. Thời lượng của bài hát là [T1M213] giây và có [te0mp1o2] chậm rãi, điều này góp phần tạo nên tâm trạng chung của bài hát. Ngoài ra, [te0mp1o2] mềm mại và mượt mà của bài hát tạo nên bầu không khí êm dịu. Điều đáng chú ý là bạn sẽ không nghe thấy bất kỳ [I1N2S3T4R5U6M7E8N9T0S1] nào trong tác phẩm này, điều này làm tăng thêm nét độc đáo của nó và phân biệt nó với các bản nhạc khác cùng thể loại. Nhìn chung, sự kết hợp của những yếu tố này tạo nên trải nghiệm nghe khác biệt và đáng nhớ.</v>
      </c>
    </row>
    <row r="745">
      <c r="A745" s="1" t="s">
        <v>1140</v>
      </c>
      <c r="B745" s="1" t="s">
        <v>1310</v>
      </c>
      <c r="C745" s="2" t="str">
        <f>IFERROR(__xludf.DUMMYFUNCTION("GoogleTranslate(B745,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chạy [T1M213] g"&amp;"iây, bài hát thể hiện nhịp điệu sống động, được làm phong phú hơn nhờ có thêm [I1N2S3T4R5U6M7E8N9T0S1]. Điều thú vị là [ti0me1 s2ig3na4tu5re6] được sử dụng trong bài hát này không phải là điển hình, điều này càng làm tăng thêm nét độc đáo của nó. Ngoài ra"&amp;", bài hát được trình diễn chậm rãi, cho phép âm nhạc phát ra [E1M2O3T4I5O6N7].")</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chạy [T1M213] giây, bài hát thể hiện nhịp điệu sống động, được làm phong phú hơn nhờ có thêm [I1N2S3T4R5U6M7E8N9T0S1]. Điều thú vị là [ti0me1 s2ig3na4tu5re6] được sử dụng trong bài hát này không phải là điển hình, điều này càng làm tăng thêm nét độc đáo của nó. Ngoài ra, bài hát được trình diễn chậm rãi, cho phép âm nhạc phát ra [E1M2O3T4I5O6N7].</v>
      </c>
    </row>
    <row r="746">
      <c r="A746" s="1" t="s">
        <v>1311</v>
      </c>
      <c r="B746" s="1" t="s">
        <v>1312</v>
      </c>
      <c r="C746" s="2" t="str">
        <f>IFERROR(__xludf.DUMMYFUNCTION("GoogleTranslate(B746, ""en"", ""vi"")"),"Bài hát là sự thể hiện cổ điển của nhạc [G1E2N3R4E5], được chơi chậm rãi với nhịp điệu cực kỳ mạnh mẽ trong nhịp [T1I2M3E4_5S6I7G8N9A0T1U2R3E4]. [I1N2S3T4R5U6M7E8N9T0S1] không nằm trong phần nhạc cụ trong bài hát này.")</f>
        <v>Bài hát là sự thể hiện cổ điển của nhạc [G1E2N3R4E5], được chơi chậm rãi với nhịp điệu cực kỳ mạnh mẽ trong nhịp [T1I2M3E4_5S6I7G8N9A0T1U2R3E4]. [I1N2S3T4R5U6M7E8N9T0S1] không nằm trong phần nhạc cụ trong bài hát này.</v>
      </c>
    </row>
    <row r="747">
      <c r="A747" s="1" t="s">
        <v>1227</v>
      </c>
      <c r="B747" s="1" t="s">
        <v>1313</v>
      </c>
      <c r="C747" s="2" t="str">
        <f>IFERROR(__xludf.DUMMYFUNCTION("GoogleTranslate(B747, ""en"", ""vi"")"),"Bản nhạc này có dải cao độ [R1A2N3G4E5] [oc0ta1ve2s3] và sử dụng [[K01E12Y23]3 k4ey5], tạo ra bảng âm thanh phong phú và sống động. Bài hát dài [T1M213] giây và có nhịp điệu đều đặn và vừa phải. Ngoài ra, [ti0me1 s2ig3na4tu5re6] được chọn cho bài hát này "&amp;"không hề bình thường, vì nó là [T1I2M3E4_5S6I7G8N9A0T1U2R3E4].")</f>
        <v>Bản nhạc này có dải cao độ [R1A2N3G4E5] [oc0ta1ve2s3] và sử dụng [[K01E12Y23]3 k4ey5], tạo ra bảng âm thanh phong phú và sống động. Bài hát dài [T1M213] giây và có nhịp điệu đều đặn và vừa phải. Ngoài ra, [ti0me1 s2ig3na4tu5re6] được chọn cho bài hát này không hề bình thường, vì nó là [T1I2M3E4_5S6I7G8N9A0T1U2R3E4].</v>
      </c>
    </row>
    <row r="748">
      <c r="A748" s="1" t="s">
        <v>1314</v>
      </c>
      <c r="B748" s="1" t="s">
        <v>1315</v>
      </c>
      <c r="C748" s="2" t="str">
        <f>IFERROR(__xludf.DUMMYFUNCTION("GoogleTranslate(B748, ""en"", ""vi"")"),"Bản nhạc thể hiện phạm vi cao độ trong [R1A2N3G4E5] [oc0ta1ve2s3] và có [ti0me1 s2ig3na4tu5re6 o7f 8[T91I02M13E24_35S46I57G68N79A80T91U02R13E24]3 duy nhất. [I1N2S3T4R5U6M7E8N9T0S1] tạo thêm chiều sâu cho bản nhạc, nâng cao tác động tổng thể của bản nhạc. "&amp;"Thông qua giai điệu và hòa âm quyến rũ, âm nhạc thể hiện [E1M2O3T4I5O6N7], gợi lên phản ứng cảm xúc mạnh mẽ. Bài hát có độ dài khoảng [[N01U12M23_34B45A56R67S78]8 b9ar0s1], tạo nên trải nghiệm nghe lôi cuốn và đắm chìm.")</f>
        <v>Bản nhạc thể hiện phạm vi cao độ trong [R1A2N3G4E5] [oc0ta1ve2s3] và có [ti0me1 s2ig3na4tu5re6 o7f 8[T91I02M13E24_35S46I57G68N79A80T91U02R13E24]3 duy nhất. [I1N2S3T4R5U6M7E8N9T0S1] tạo thêm chiều sâu cho bản nhạc, nâng cao tác động tổng thể của bản nhạc. Thông qua giai điệu và hòa âm quyến rũ, âm nhạc thể hiện [E1M2O3T4I5O6N7], gợi lên phản ứng cảm xúc mạnh mẽ. Bài hát có độ dài khoảng [[N01U12M23_34B45A56R67S78]8 b9ar0s1], tạo nên trải nghiệm nghe lôi cuốn và đắm chìm.</v>
      </c>
    </row>
    <row r="749">
      <c r="A749" s="1" t="s">
        <v>1316</v>
      </c>
      <c r="B749" s="1" t="s">
        <v>1317</v>
      </c>
      <c r="C749" s="2" t="str">
        <f>IFERROR(__xludf.DUMMYFUNCTION("GoogleTranslate(B749, ""en"", ""vi"")"),"Bản nhạc này sử dụng [[K01E12Y23]3 k4ey5] tạo ra bảng âm thanh phong phú và sống động, trong khi bài hát kéo dài [T1M213] giây. Nhịp điệu trong bài hát sôi động này được bổ sung bằng việc không có [I1N2S3T4R5U6M7E8N9T0S1], tạo ra trải nghiệm thính giác độ"&amp;"c đáo. Với [te0mp1o2] thoải mái, âm nhạc bao gồm [[N01U12M23_34B45A56R67S78]8 b9ar0s1].")</f>
        <v>Bản nhạc này sử dụng [[K01E12Y23]3 k4ey5] tạo ra bảng âm thanh phong phú và sống động, trong khi bài hát kéo dài [T1M213] giây. Nhịp điệu trong bài hát sôi động này được bổ sung bằng việc không có [I1N2S3T4R5U6M7E8N9T0S1], tạo ra trải nghiệm thính giác độc đáo. Với [te0mp1o2] thoải mái, âm nhạc bao gồm [[N01U12M23_34B45A56R67S78]8 b9ar0s1].</v>
      </c>
    </row>
    <row r="750">
      <c r="A750" s="1" t="s">
        <v>1318</v>
      </c>
      <c r="B750" s="1" t="s">
        <v>1319</v>
      </c>
      <c r="C750" s="2" t="str">
        <f>IFERROR(__xludf.DUMMYFUNCTION("GoogleTranslate(B750, ""en"", ""vi"")"),"Bản nhạc này có đặc điểm là âm thanh mạnh mẽ và đáng nhớ, chủ yếu là do [[K01E12Y23]3 k4ey5] được sử dụng xuyên suốt bản nhạc. Bài hát có thời lượng [T1M213] giây và có nhịp điệu sôi động thu hút người nghe. Điều thú vị là [ti0me1 s2ig3na4tu5re6] được chọ"&amp;"n cho bài hát này là không chuẩn, càng làm tăng thêm chất lượng độc đáo của nó. Mặc dù có [ti0me1 s2ig3na4tu5re6] khác thường nhưng âm nhạc lại có [te0mp1o2] nhẹ nhàng bổ sung cho giai điệu. Nhìn chung, có khoảng [[N01U12M23_34B45A56R67S78]8 b9ar0s1] tron"&amp;"g bài hát này, khiến nó trở thành một bản nhạc có cấu trúc tốt và mạch lạc.")</f>
        <v>Bản nhạc này có đặc điểm là âm thanh mạnh mẽ và đáng nhớ, chủ yếu là do [[K01E12Y23]3 k4ey5] được sử dụng xuyên suốt bản nhạc. Bài hát có thời lượng [T1M213] giây và có nhịp điệu sôi động thu hút người nghe. Điều thú vị là [ti0me1 s2ig3na4tu5re6] được chọn cho bài hát này là không chuẩn, càng làm tăng thêm chất lượng độc đáo của nó. Mặc dù có [ti0me1 s2ig3na4tu5re6] khác thường nhưng âm nhạc lại có [te0mp1o2] nhẹ nhàng bổ sung cho giai điệu. Nhìn chung, có khoảng [[N01U12M23_34B45A56R67S78]8 b9ar0s1] trong bài hát này, khiến nó trở thành một bản nhạc có cấu trúc tốt và mạch lạc.</v>
      </c>
    </row>
    <row r="751">
      <c r="A751" s="1" t="s">
        <v>381</v>
      </c>
      <c r="B751" s="1" t="s">
        <v>1320</v>
      </c>
      <c r="C751" s="2" t="str">
        <f>IFERROR(__xludf.DUMMYFUNCTION("GoogleTranslate(B751, ""en"", ""vi"")"),"Phạm vi cao độ giới hạn của âm nhạc là [R1A2N3G4E5] [oc0ta1ve2s3] cho phép nhấn mạnh hơn vào các sắc thái của giai điệu và nhịp điệu, đồng thời nó còn được làm phong phú thêm nhờ [I1N2S3T4R5U6M7E8N9T0S1]. Phạm vi nốt hạn chế cho phép nhạc sĩ tập trung vào"&amp;" sự tinh tế trong cách biểu đạt, đồng thời việc đưa vào [I1N2S3T4R5U6M7E8N9T0S1] mang lại kết cấu và chiều sâu bổ sung cho âm thanh tổng thể. Cùng với nhau, những yếu tố này tạo nên trải nghiệm âm nhạc phong phú, làm nổi bật sự phức tạp của cách biểu diễn"&amp;" và sáng tác trong bối cảnh của tác phẩm.")</f>
        <v>Phạm vi cao độ giới hạn của âm nhạc là [R1A2N3G4E5] [oc0ta1ve2s3] cho phép nhấn mạnh hơn vào các sắc thái của giai điệu và nhịp điệu, đồng thời nó còn được làm phong phú thêm nhờ [I1N2S3T4R5U6M7E8N9T0S1]. Phạm vi nốt hạn chế cho phép nhạc sĩ tập trung vào sự tinh tế trong cách biểu đạt, đồng thời việc đưa vào [I1N2S3T4R5U6M7E8N9T0S1] mang lại kết cấu và chiều sâu bổ sung cho âm thanh tổng thể. Cùng với nhau, những yếu tố này tạo nên trải nghiệm âm nhạc phong phú, làm nổi bật sự phức tạp của cách biểu diễn và sáng tác trong bối cảnh của tác phẩm.</v>
      </c>
    </row>
    <row r="752">
      <c r="A752" s="1" t="s">
        <v>1321</v>
      </c>
      <c r="B752" s="1" t="s">
        <v>1322</v>
      </c>
      <c r="C752" s="2" t="str">
        <f>IFERROR(__xludf.DUMMYFUNCTION("GoogleTranslate(B752, ""en"", ""vi"")"),"[ti0me1 s2ig3na4tu5re6] của âm nhạc, cùng với các nhạc cụ, đóng vai trò quan trọng trong cách trình diễn âm nhạc. [te0mp1o2] nhanh của bản nhạc, được biểu thị bằng [ti0me1 s2ig3na4tu5re6], góp phần tạo nên năng lượng và cảm giác tổng thể cho âm nhạc. Ngoà"&amp;"i ra, các nhạc cụ được sử dụng trong sáng tác ảnh hưởng rất lớn đến âm thanh và giai điệu tổng thể, làm nổi bật tầm quan trọng của vai trò của từng nhạc cụ trong âm nhạc.")</f>
        <v>[ti0me1 s2ig3na4tu5re6] của âm nhạc, cùng với các nhạc cụ, đóng vai trò quan trọng trong cách trình diễn âm nhạc. [te0mp1o2] nhanh của bản nhạc, được biểu thị bằng [ti0me1 s2ig3na4tu5re6], góp phần tạo nên năng lượng và cảm giác tổng thể cho âm nhạc. Ngoài ra, các nhạc cụ được sử dụng trong sáng tác ảnh hưởng rất lớn đến âm thanh và giai điệu tổng thể, làm nổi bật tầm quan trọng của vai trò của từng nhạc cụ trong âm nhạc.</v>
      </c>
    </row>
    <row r="753">
      <c r="A753" s="1" t="s">
        <v>889</v>
      </c>
      <c r="B753" s="1" t="s">
        <v>1323</v>
      </c>
      <c r="C753" s="2" t="str">
        <f>IFERROR(__xludf.DUMMYFUNCTION("GoogleTranslate(B753, ""en"", ""vi"")"),"Nó không quá nhanh hoặc quá chậm, giúp bạn dễ dàng nhảy theo. Dải trung [te0mp1o2] cho phép thực hiện nhiều chuyển động và phong cách khác nhau, khiến nó trở nên linh hoạt với nhiều loại nhạc khác nhau.")</f>
        <v>Nó không quá nhanh hoặc quá chậm, giúp bạn dễ dàng nhảy theo. Dải trung [te0mp1o2] cho phép thực hiện nhiều chuyển động và phong cách khác nhau, khiến nó trở nên linh hoạt với nhiều loại nhạc khác nhau.</v>
      </c>
    </row>
    <row r="754">
      <c r="A754" s="1" t="s">
        <v>1324</v>
      </c>
      <c r="B754" s="1" t="s">
        <v>1325</v>
      </c>
      <c r="C754" s="2" t="str">
        <f>IFERROR(__xludf.DUMMYFUNCTION("GoogleTranslate(B754, ""en"", ""vi"")"),"Âm nhạc được sáng tác trong [[K01E12Y23]3 k4ey5] với dải cao độ nhỏ gọn [R1A2N3G4E5] [oc0ta1ve2s3] mang lại hiệu suất tập trung và ấn tượng. [te0mp1o2] của bài hát này rất thoải mái và sử dụng [ti0me1 s2ig3na4tu5re6 o7f 8[T91I02M13E24_35S46I57G68N79A80T91"&amp;"U02R13E24]3 không chuẩn. Âm nhạc truyền tải [E1M2O3T4I5O6N7] thông qua cách thể hiện, khiến người nghe đắm mình trong chiều sâu cảm xúc của âm nhạc.")</f>
        <v>Âm nhạc được sáng tác trong [[K01E12Y23]3 k4ey5] với dải cao độ nhỏ gọn [R1A2N3G4E5] [oc0ta1ve2s3] mang lại hiệu suất tập trung và ấn tượng. [te0mp1o2] của bài hát này rất thoải mái và sử dụng [ti0me1 s2ig3na4tu5re6 o7f 8[T91I02M13E24_35S46I57G68N79A80T91U02R13E24]3 không chuẩn. Âm nhạc truyền tải [E1M2O3T4I5O6N7] thông qua cách thể hiện, khiến người nghe đắm mình trong chiều sâu cảm xúc của âm nhạc.</v>
      </c>
    </row>
    <row r="755">
      <c r="A755" s="1" t="s">
        <v>1326</v>
      </c>
      <c r="B755" s="1" t="s">
        <v>1327</v>
      </c>
      <c r="C755" s="2" t="str">
        <f>IFERROR(__xludf.DUMMYFUNCTION("GoogleTranslate(B755, ""en"", ""vi"")"),"Bản nhạc này có [[K01E12Y23]3 k4ey5], mang đến âm thanh mạnh mẽ và đáng nhớ được bổ sung bởi [te0mp1o2] vừa phải. Độ dài của bản nhạc là [T1M213] giây và kéo dài tổng cộng [[N01U12M23_34B45A56R67S78]8 b9ar0s1]. Để đạt được hiệu quả mong muốn, âm nhạc phải"&amp;" có tính năng [I1N2S3T4R5U6M7E8N9T0S1]. Cảm xúc chung mà âm nhạc thể hiện là [E1M2O3T4I5O6N7].")</f>
        <v>Bản nhạc này có [[K01E12Y23]3 k4ey5], mang đến âm thanh mạnh mẽ và đáng nhớ được bổ sung bởi [te0mp1o2] vừa phải. Độ dài của bản nhạc là [T1M213] giây và kéo dài tổng cộng [[N01U12M23_34B45A56R67S78]8 b9ar0s1]. Để đạt được hiệu quả mong muốn, âm nhạc phải có tính năng [I1N2S3T4R5U6M7E8N9T0S1]. Cảm xúc chung mà âm nhạc thể hiện là [E1M2O3T4I5O6N7].</v>
      </c>
    </row>
    <row r="756">
      <c r="A756" s="1" t="s">
        <v>1328</v>
      </c>
      <c r="B756" s="1" t="s">
        <v>1329</v>
      </c>
      <c r="C756" s="2" t="str">
        <f>IFERROR(__xludf.DUMMYFUNCTION("GoogleTranslate(B756, ""en"", ""vi"")"),"Bản nhạc này là ví dụ hoàn hảo về âm thanh [G1E2N3R4E5], với dải cao độ [R1A2N3G4E5] [oc0ta1ve2s3] và việc sử dụng [[K01E12Y23]3 k4ey5] để tạo ra bảng âm thanh phong phú và sống động. Mặc dù nó chỉ phát trong [T1M213] giây nhưng [te0mp1o2] chậm rãi và thư"&amp;" giãn sẽ tạo nên giai điệu cho toàn bộ bài hát. Sự vắng mặt của [I1N2S3T4R5U6M7E8N9T0S1] trong bài hát này càng làm tăng thêm nét độc đáo của nó, cũng như việc lựa chọn [[T01I12M23E34_45S56I67G78N89A90T01U12R23E34]4 t5im6e 7si8gn9at0ur1e2] không bình thườ"&amp;"ng. Bất chấp yếu tố độc đáo này, âm nhạc vẫn duy trì nhịp độ nhanh xuyên suốt.")</f>
        <v>Bản nhạc này là ví dụ hoàn hảo về âm thanh [G1E2N3R4E5], với dải cao độ [R1A2N3G4E5] [oc0ta1ve2s3] và việc sử dụng [[K01E12Y23]3 k4ey5] để tạo ra bảng âm thanh phong phú và sống động. Mặc dù nó chỉ phát trong [T1M213] giây nhưng [te0mp1o2] chậm rãi và thư giãn sẽ tạo nên giai điệu cho toàn bộ bài hát. Sự vắng mặt của [I1N2S3T4R5U6M7E8N9T0S1] trong bài hát này càng làm tăng thêm nét độc đáo của nó, cũng như việc lựa chọn [[T01I12M23E34_45S56I67G78N89A90T01U12R23E34]4 t5im6e 7si8gn9at0ur1e2] không bình thường. Bất chấp yếu tố độc đáo này, âm nhạc vẫn duy trì nhịp độ nhanh xuyên suốt.</v>
      </c>
    </row>
    <row r="757">
      <c r="A757" s="1" t="s">
        <v>1243</v>
      </c>
      <c r="B757" s="1" t="s">
        <v>1330</v>
      </c>
      <c r="C757" s="2" t="str">
        <f>IFERROR(__xludf.DUMMYFUNCTION("GoogleTranslate(B757, ""en"", ""vi"")"),"Màn trình diễn âm nhạc trong [[K01E12Y23]3 k4ey5] tập trung và có tác động mạnh nhờ dải cao độ nhỏ gọn trải dài [R1A2N3G4E5] [oc0ta1ve2s3]. Bài hát có nhịp điệu yên bình và tiết tấu nhanh, kéo dài trong [T1M213] giây, không có bất kỳ [I1N2S3T4R5U6M7E8N9T0"&amp;"S1] nào. Dựa trên [[T01I12M23E34_45S56I67G78N89A90T01U12R23E34]4 t5im6e 7si8gn9at0ur1e2], bài hát này phá vỡ các quy ước điển hình của thể loại [G1E2N3R4E5].")</f>
        <v>Màn trình diễn âm nhạc trong [[K01E12Y23]3 k4ey5] tập trung và có tác động mạnh nhờ dải cao độ nhỏ gọn trải dài [R1A2N3G4E5] [oc0ta1ve2s3]. Bài hát có nhịp điệu yên bình và tiết tấu nhanh, kéo dài trong [T1M213] giây, không có bất kỳ [I1N2S3T4R5U6M7E8N9T0S1] nào. Dựa trên [[T01I12M23E34_45S56I67G78N89A90T01U12R23E34]4 t5im6e 7si8gn9at0ur1e2], bài hát này phá vỡ các quy ước điển hình của thể loại [G1E2N3R4E5].</v>
      </c>
    </row>
    <row r="758">
      <c r="A758" s="1" t="s">
        <v>1331</v>
      </c>
      <c r="B758" s="1" t="s">
        <v>1332</v>
      </c>
      <c r="C758" s="2" t="str">
        <f>IFERROR(__xludf.DUMMYFUNCTION("GoogleTranslate(B758, ""en"", ""vi"")"),"Việc sử dụng dải cao độ cụ thể [R1A2N3G4E5] [oc0ta1ve2s3] tạo ra âm thanh gắn kết và thống nhất xuyên suốt bản nhạc, trong khi [[K01E12Y23]3 k4ey5] tạo thêm hương vị độc đáo. Mặc dù không điển hình [T1I2M3E4_5S6I7G8N9A0T1U2R3E4], bài hát này kéo dài [T1M2"&amp;"13] giây, có nhịp rất êm dịu và nhẹ nhàng tỏa ra [E1M2O3T4I5O6N7]. Điều thú vị là [I1N2S3T4R5U6M7E8N9T0S1] không phải là một phần của nhạc cụ nhưng âm nhạc được trình diễn ở tốc độ vừa phải, mang lại cảm giác nhất quán và cân bằng. Nhìn chung, bài hát này"&amp;" là minh chứng cho sức mạnh của sự đơn giản, khi nó kết hợp nhiều yếu tố khác nhau để tạo ra trải nghiệm nghe liền mạch và lôi cuốn.")</f>
        <v>Việc sử dụng dải cao độ cụ thể [R1A2N3G4E5] [oc0ta1ve2s3] tạo ra âm thanh gắn kết và thống nhất xuyên suốt bản nhạc, trong khi [[K01E12Y23]3 k4ey5] tạo thêm hương vị độc đáo. Mặc dù không điển hình [T1I2M3E4_5S6I7G8N9A0T1U2R3E4], bài hát này kéo dài [T1M213] giây, có nhịp rất êm dịu và nhẹ nhàng tỏa ra [E1M2O3T4I5O6N7]. Điều thú vị là [I1N2S3T4R5U6M7E8N9T0S1] không phải là một phần của nhạc cụ nhưng âm nhạc được trình diễn ở tốc độ vừa phải, mang lại cảm giác nhất quán và cân bằng. Nhìn chung, bài hát này là minh chứng cho sức mạnh của sự đơn giản, khi nó kết hợp nhiều yếu tố khác nhau để tạo ra trải nghiệm nghe liền mạch và lôi cuốn.</v>
      </c>
    </row>
    <row r="759">
      <c r="A759" s="1" t="s">
        <v>1333</v>
      </c>
      <c r="B759" s="1" t="s">
        <v>1334</v>
      </c>
      <c r="C759" s="2" t="str">
        <f>IFERROR(__xludf.DUMMYFUNCTION("GoogleTranslate(B759, ""en"", ""vi"")"),"Âm nhạc được đề cập có một số yếu tố đáng chú ý góp phần tạo nên âm thanh và bầu không khí tổng thể. Một yếu tố như vậy là phạm vi cao độ cụ thể của [R1A2N3G4E5] [oc0ta1ve2s3], được sử dụng xuyên suốt bản nhạc để tạo ra âm thanh gắn kết và thống nhất. Ngo"&amp;"ài ra, việc sử dụng [[K01E12Y23]3 k4ey5] mang lại cho âm nhạc chất lượng độc đáo và cộng hưởng, góp phần hơn nữa vào tác động tổng thể của nó. Bài hát này có thời lượng [T1M213] giây và được phát trong máy đo [T1I2M3E4_5S6I7G8N9A0T1U2R3E4], bổ sung thêm c"&amp;"ấu trúc và chiều sâu cho bố cục. Cuối cùng, âm nhạc trở nên sống động hơn thông qua việc sử dụng [I1N2S3T4R5U6M7E8N9T0S1], đóng vai trò quan trọng trong việc định hình âm thanh và cảm nhận tổng thể của bản nhạc.")</f>
        <v>Âm nhạc được đề cập có một số yếu tố đáng chú ý góp phần tạo nên âm thanh và bầu không khí tổng thể. Một yếu tố như vậy là phạm vi cao độ cụ thể của [R1A2N3G4E5] [oc0ta1ve2s3], được sử dụng xuyên suốt bản nhạc để tạo ra âm thanh gắn kết và thống nhất. Ngoài ra, việc sử dụng [[K01E12Y23]3 k4ey5] mang lại cho âm nhạc chất lượng độc đáo và cộng hưởng, góp phần hơn nữa vào tác động tổng thể của nó. Bài hát này có thời lượng [T1M213] giây và được phát trong máy đo [T1I2M3E4_5S6I7G8N9A0T1U2R3E4], bổ sung thêm cấu trúc và chiều sâu cho bố cục. Cuối cùng, âm nhạc trở nên sống động hơn thông qua việc sử dụng [I1N2S3T4R5U6M7E8N9T0S1], đóng vai trò quan trọng trong việc định hình âm thanh và cảm nhận tổng thể của bản nhạc.</v>
      </c>
    </row>
    <row r="760">
      <c r="A760" s="1" t="s">
        <v>1335</v>
      </c>
      <c r="B760" s="1" t="s">
        <v>1336</v>
      </c>
      <c r="C760" s="2" t="str">
        <f>IFERROR(__xludf.DUMMYFUNCTION("GoogleTranslate(B760, ""en"", ""vi"")"),"Bản nhạc thể hiện phạm vi cao độ trong [R1A2N3G4E5] [oc0ta1ve2s3] và sử dụng [I1N2S3T4R5U6M7E8N9T0S1] trong phần trình diễn âm nhạc. Với việc sử dụng [[K01E12Y23]3 k4ey5], bản nhạc này truyền tải âm thanh độc đáo và vang dội. Thời gian chạy của bài hát là"&amp;" [T1M213] giây và có [[N01U12M23_34B45A56R67S78]8 b9ar0s1] trong phần sáng tác. Nhịp điệu của bài hát này thoải mái và vừa phải, trong khi [ti0me1 s2ig3na4tu5re6] [T1I2M3E4_5S6I7G8N9A0T1U2R3E4] của nó không phổ biến. Mặc dù có nhịp độ nhanh nhưng bản nhạc"&amp;" này không đại diện cho âm thanh [G1E2N3R4E5] thông thường.")</f>
        <v>Bản nhạc thể hiện phạm vi cao độ trong [R1A2N3G4E5] [oc0ta1ve2s3] và sử dụng [I1N2S3T4R5U6M7E8N9T0S1] trong phần trình diễn âm nhạc. Với việc sử dụng [[K01E12Y23]3 k4ey5], bản nhạc này truyền tải âm thanh độc đáo và vang dội. Thời gian chạy của bài hát là [T1M213] giây và có [[N01U12M23_34B45A56R67S78]8 b9ar0s1] trong phần sáng tác. Nhịp điệu của bài hát này thoải mái và vừa phải, trong khi [ti0me1 s2ig3na4tu5re6] [T1I2M3E4_5S6I7G8N9A0T1U2R3E4] của nó không phổ biến. Mặc dù có nhịp độ nhanh nhưng bản nhạc này không đại diện cho âm thanh [G1E2N3R4E5] thông thường.</v>
      </c>
    </row>
    <row r="761">
      <c r="A761" s="1" t="s">
        <v>1337</v>
      </c>
      <c r="B761" s="1" t="s">
        <v>1338</v>
      </c>
      <c r="C761" s="2" t="str">
        <f>IFERROR(__xludf.DUMMYFUNCTION("GoogleTranslate(B761, ""en"", ""vi"")"),"Dải cao độ của [R1A2N3G4E5] [oc0ta1ve2s3] tạo thêm nét đặc biệt cho âm nhạc, nhấn mạnh chiều sâu cảm xúc của nó. Ngoài ra, việc lựa chọn [[K01E12Y23]3 k4ey5] sẽ mang lại trải nghiệm hấp dẫn và đáng nhớ. Với thời lượng [T1M213] giây, bài hát này thể hiện n"&amp;"hịp điệu rất mượt mà và thư giãn. Việc sử dụng [I1N2S3T4R5U6M7E8N9T0S1] rất quan trọng đối với âm nhạc, trong khi việc kết hợp [[T01I12M23E34_45S56I67G78N89A90T01U12R23E34]4 t5im6e 7si8gn9at0ur1e2] và [te0mp1o2] nhanh sẽ nâng cao hơn nữa bố cục của nó. Kh"&amp;"ông bắt nguồn từ truyền thống của phong cách [G1E2N3R4E5] cổ điển, bản nhạc này nổi bật với khoảng [[N01U12M23_34B45A56R67S78]8 b9ar0s1] góp phần tạo nên sức hấp dẫn độc đáo và mới mẻ.")</f>
        <v>Dải cao độ của [R1A2N3G4E5] [oc0ta1ve2s3] tạo thêm nét đặc biệt cho âm nhạc, nhấn mạnh chiều sâu cảm xúc của nó. Ngoài ra, việc lựa chọn [[K01E12Y23]3 k4ey5] sẽ mang lại trải nghiệm hấp dẫn và đáng nhớ. Với thời lượng [T1M213] giây, bài hát này thể hiện nhịp điệu rất mượt mà và thư giãn. Việc sử dụng [I1N2S3T4R5U6M7E8N9T0S1] rất quan trọng đối với âm nhạc, trong khi việc kết hợp [[T01I12M23E34_45S56I67G78N89A90T01U12R23E34]4 t5im6e 7si8gn9at0ur1e2] và [te0mp1o2] nhanh sẽ nâng cao hơn nữa bố cục của nó. Không bắt nguồn từ truyền thống của phong cách [G1E2N3R4E5] cổ điển, bản nhạc này nổi bật với khoảng [[N01U12M23_34B45A56R67S78]8 b9ar0s1] góp phần tạo nên sức hấp dẫn độc đáo và mới mẻ.</v>
      </c>
    </row>
    <row r="762">
      <c r="A762" s="1" t="s">
        <v>614</v>
      </c>
      <c r="B762" s="1" t="s">
        <v>1339</v>
      </c>
      <c r="C762" s="2" t="str">
        <f>IFERROR(__xludf.DUMMYFUNCTION("GoogleTranslate(B762, ""en"", ""vi"")"),"Đoạn nhạc được sáng tác trong [[K01E12Y23]3 k4ey5] và sử dụng dải cao độ cụ thể là [R1A2N3G4E5] [oc0ta1ve2s3], mang lại âm thanh gắn kết và thống nhất trong suốt bài hát. Nhịp điệu trong bố cục sống động này được chơi ở tốc độ chậm [te0mp1o2] và theo nhịp"&amp;" [T1I2M3E4_5S6I7G8N9A0T1U2R3E4] với cấu trúc [[N01U12M23_34B45A56R67S78]8 b9ar0s1]. Mặc dù sáng tác không liên quan đến việc sử dụng [I1N2S3T4R5U6M7E8N9T0S1], âm nhạc vẫn chiếu [E1M2O3T4I5O6N7] và có thời lượng [T1M213] giây.")</f>
        <v>Đoạn nhạc được sáng tác trong [[K01E12Y23]3 k4ey5] và sử dụng dải cao độ cụ thể là [R1A2N3G4E5] [oc0ta1ve2s3], mang lại âm thanh gắn kết và thống nhất trong suốt bài hát. Nhịp điệu trong bố cục sống động này được chơi ở tốc độ chậm [te0mp1o2] và theo nhịp [T1I2M3E4_5S6I7G8N9A0T1U2R3E4] với cấu trúc [[N01U12M23_34B45A56R67S78]8 b9ar0s1]. Mặc dù sáng tác không liên quan đến việc sử dụng [I1N2S3T4R5U6M7E8N9T0S1], âm nhạc vẫn chiếu [E1M2O3T4I5O6N7] và có thời lượng [T1M213] giây.</v>
      </c>
    </row>
    <row r="763">
      <c r="A763" s="1" t="s">
        <v>1340</v>
      </c>
      <c r="B763" s="1" t="s">
        <v>1341</v>
      </c>
      <c r="C763" s="2" t="str">
        <f>IFERROR(__xludf.DUMMYFUNCTION("GoogleTranslate(B763, ""en"", ""vi"")"),"Bạn có thể nghe thấy các sáng tác của [A1R2T3I4S5T6] vang vọng trong âm nhạc, theo một mét [T1I2M3E4_5S6I7G8N9A0T1U2R3E4]. Sự kết hợp giữa âm thanh quen thuộc và nhịp điệu tạo nên trải nghiệm nghe gắn kết và lôi cuốn.")</f>
        <v>Bạn có thể nghe thấy các sáng tác của [A1R2T3I4S5T6] vang vọng trong âm nhạc, theo một mét [T1I2M3E4_5S6I7G8N9A0T1U2R3E4]. Sự kết hợp giữa âm thanh quen thuộc và nhịp điệu tạo nên trải nghiệm nghe gắn kết và lôi cuốn.</v>
      </c>
    </row>
    <row r="764">
      <c r="A764" s="1" t="s">
        <v>168</v>
      </c>
      <c r="B764" s="1" t="s">
        <v>1342</v>
      </c>
      <c r="C764" s="2" t="str">
        <f>IFERROR(__xludf.DUMMYFUNCTION("GoogleTranslate(B764, ""en"", ""vi"")"),"Bản nhạc này sử dụng dải cao độ cụ thể là [R1A2N3G4E5] [oc0ta1ve2s3] để tạo ra âm thanh gắn kết và thống nhất được duy trì xuyên suốt toàn bộ bài hát. [[K01E12Y23]3 k4ey5] cũng được sử dụng, góp phần tạo ra bầu không khí khác biệt. Với độ dài [T1M213] giâ"&amp;"y, bài hát là một sáng tác được trau chuốt kỹ lưỡng nên không tạo cảm giác vội vã hoặc quá chậm trong [te0mp1o2]. Việc đưa vào [I1N2S3T4R5U6M7E8N9T0S1] làm tăng thêm đặc tính tổng thể của âm nhạc. [ti0me1 s2ig3na4tu5re6] của bản nhạc là [T1I2M3E4_5S6I7G8N"&amp;"9A0T1U2R3E4] và nhịp nhanh duy trì cảm giác tràn đầy năng lượng và động lượng. Về đặc điểm, âm nhạc không thể nhầm lẫn là [G1E2N3R4E5], thể hiện tất cả các đặc điểm [ke0y1] khiến nó có thể nhận dạng được như vậy.")</f>
        <v>Bản nhạc này sử dụng dải cao độ cụ thể là [R1A2N3G4E5] [oc0ta1ve2s3] để tạo ra âm thanh gắn kết và thống nhất được duy trì xuyên suốt toàn bộ bài hát. [[K01E12Y23]3 k4ey5] cũng được sử dụng, góp phần tạo ra bầu không khí khác biệt. Với độ dài [T1M213] giây, bài hát là một sáng tác được trau chuốt kỹ lưỡng nên không tạo cảm giác vội vã hoặc quá chậm trong [te0mp1o2]. Việc đưa vào [I1N2S3T4R5U6M7E8N9T0S1] làm tăng thêm đặc tính tổng thể của âm nhạc. [ti0me1 s2ig3na4tu5re6] của bản nhạc là [T1I2M3E4_5S6I7G8N9A0T1U2R3E4] và nhịp nhanh duy trì cảm giác tràn đầy năng lượng và động lượng. Về đặc điểm, âm nhạc không thể nhầm lẫn là [G1E2N3R4E5], thể hiện tất cả các đặc điểm [ke0y1] khiến nó có thể nhận dạng được như vậy.</v>
      </c>
    </row>
    <row r="765">
      <c r="A765" s="1" t="s">
        <v>1343</v>
      </c>
      <c r="B765" s="1" t="s">
        <v>1344</v>
      </c>
      <c r="C765" s="2" t="str">
        <f>IFERROR(__xludf.DUMMYFUNCTION("GoogleTranslate(B765, ""en"", ""vi"")"),"Loại nhạc này mang đến trải nghiệm nghe đa dạng và sống động với dải cao độ trải dài [R1A2N3G4E5] [oc0ta1ve2s3]. Việc sử dụng [[K01E12Y23]3 k4ey5] tạo ra một bảng âm thanh phong phú và sống động, bắt nguồn từ các quy ước của âm nhạc [G1E2N3R4E5]. Nhịp điệ"&amp;"u của bài hát ở mức vừa phải, thoải mái và phát trong [T1M213] giây với nhịp độ nhanh. Buổi biểu diễn âm nhạc sử dụng [I1N2S3T4R5U6M7E8N9T0S1] và có [[T01I12M23E34_45S56I67G78N89A90T01U12R23E34]4 t5im6e 7si8gn9at0ur1e2] khác thường, khiến nó trở thành một"&amp;" tác phẩm âm nhạc độc đáo và thú vị.")</f>
        <v>Loại nhạc này mang đến trải nghiệm nghe đa dạng và sống động với dải cao độ trải dài [R1A2N3G4E5] [oc0ta1ve2s3]. Việc sử dụng [[K01E12Y23]3 k4ey5] tạo ra một bảng âm thanh phong phú và sống động, bắt nguồn từ các quy ước của âm nhạc [G1E2N3R4E5]. Nhịp điệu của bài hát ở mức vừa phải, thoải mái và phát trong [T1M213] giây với nhịp độ nhanh. Buổi biểu diễn âm nhạc sử dụng [I1N2S3T4R5U6M7E8N9T0S1] và có [[T01I12M23E34_45S56I67G78N89A90T01U12R23E34]4 t5im6e 7si8gn9at0ur1e2] khác thường, khiến nó trở thành một tác phẩm âm nhạc độc đáo và thú vị.</v>
      </c>
    </row>
    <row r="766">
      <c r="A766" s="1" t="s">
        <v>1345</v>
      </c>
      <c r="B766" s="1" t="s">
        <v>1346</v>
      </c>
      <c r="C766" s="2" t="str">
        <f>IFERROR(__xludf.DUMMYFUNCTION("GoogleTranslate(B766, ""en"", ""vi"")"),"Âm nhạc được đề cập mang lại trải nghiệm nghe độc ​​đáo và đáng nhớ nhờ dải cao độ [R1A2N3G4E5] [oc0ta1ve2s3]. Việc sử dụng [[K01E12Y23]3 k4ey5] mang lại ấn tượng mạnh mẽ và lâu dài, trong khi nhịp điệu yên bình và dễ chịu của bài hát giúp tạo ra bầu khôn"&amp;"g khí êm dịu. [ti0me1 s2ig3na4tu5re6 o7f 8[T91I02M13E24_35S46I57G68N79A80T91U02R13E24]3] được chọn không hề bình thường, điều này càng làm tăng thêm nét độc đáo của bài hát. Thành phần âm nhạc được nâng cao bằng cách sử dụng [I1N2S3T4R5U6M7E8N9T0S1], góp "&amp;"phần tạo nên âm thanh và cảm nhận tổng thể của âm nhạc. Với tiết tấu vừa phải và tổng [[N01U12M23_34B45A56R67S78]8 b9ar0s1], bản nhạc này là một bản nhạc hấp dẫn và lôi cuốn, chắc chắn sẽ làm người nghe thích thú và giải trí.")</f>
        <v>Âm nhạc được đề cập mang lại trải nghiệm nghe độc ​​đáo và đáng nhớ nhờ dải cao độ [R1A2N3G4E5] [oc0ta1ve2s3]. Việc sử dụng [[K01E12Y23]3 k4ey5] mang lại ấn tượng mạnh mẽ và lâu dài, trong khi nhịp điệu yên bình và dễ chịu của bài hát giúp tạo ra bầu không khí êm dịu. [ti0me1 s2ig3na4tu5re6 o7f 8[T91I02M13E24_35S46I57G68N79A80T91U02R13E24]3] được chọn không hề bình thường, điều này càng làm tăng thêm nét độc đáo của bài hát. Thành phần âm nhạc được nâng cao bằng cách sử dụng [I1N2S3T4R5U6M7E8N9T0S1], góp phần tạo nên âm thanh và cảm nhận tổng thể của âm nhạc. Với tiết tấu vừa phải và tổng [[N01U12M23_34B45A56R67S78]8 b9ar0s1], bản nhạc này là một bản nhạc hấp dẫn và lôi cuốn, chắc chắn sẽ làm người nghe thích thú và giải trí.</v>
      </c>
    </row>
    <row r="767">
      <c r="A767" s="1" t="s">
        <v>1347</v>
      </c>
      <c r="B767" s="1" t="s">
        <v>1348</v>
      </c>
      <c r="C767" s="2" t="str">
        <f>IFERROR(__xludf.DUMMYFUNCTION("GoogleTranslate(B767, ""en"", ""vi"")"),"Âm nhạc mang đến trải nghiệm nghe độc ​​đáo và đáng nhớ với dải cao độ [R1A2N3G4E5] [oc0ta1ve2s3]. Nó được phát ở mức [te0mp1o2] thấp và độ dài của nó được xác định bởi [[N01U12M23_34B45A56R67S78]8 b9ar0s1]. Trong bài hát này, bạn sẽ không nghe thấy bất k"&amp;"ỳ [I1N2S3T4R5U6M7E8N9T0S1] nào, điều này làm tăng thêm chất lượng đặc biệt của nó.")</f>
        <v>Âm nhạc mang đến trải nghiệm nghe độc ​​đáo và đáng nhớ với dải cao độ [R1A2N3G4E5] [oc0ta1ve2s3]. Nó được phát ở mức [te0mp1o2] thấp và độ dài của nó được xác định bởi [[N01U12M23_34B45A56R67S78]8 b9ar0s1]. Trong bài hát này, bạn sẽ không nghe thấy bất kỳ [I1N2S3T4R5U6M7E8N9T0S1] nào, điều này làm tăng thêm chất lượng đặc biệt của nó.</v>
      </c>
    </row>
    <row r="768">
      <c r="A768" s="1" t="s">
        <v>906</v>
      </c>
      <c r="B768" s="1" t="s">
        <v>1349</v>
      </c>
      <c r="C768" s="2" t="str">
        <f>IFERROR(__xludf.DUMMYFUNCTION("GoogleTranslate(B768, ""en"", ""vi"")"),"[ti0me1 s2ig3na4tu5re6] của bài hát này không bình thường, có nghĩa là nó khác với các mẫu nhịp điệu tiêu chuẩn thường được sử dụng trong âm nhạc. Ký hiệu thời gian là một yếu tố quan trọng của ký hiệu âm nhạc cho biết số nhịp trong mỗi ô nhịp và loại nốt"&amp;" nhận được một nhịp. Các [ti0me1 s2ig3na4tu5re6] khác thường có thể tạo ra các cấu trúc nhịp điệu độc đáo và phức tạp, điều này có thể gây khó khăn cho các nhạc sĩ chơi và người nghe theo dõi. Tuy nhiên, chúng cũng có thể tạo thêm sự thú vị và chiều sâu c"&amp;"ho một bản nhạc, khiến nó nổi bật so với các tác phẩm truyền thống hơn.")</f>
        <v>[ti0me1 s2ig3na4tu5re6] của bài hát này không bình thường, có nghĩa là nó khác với các mẫu nhịp điệu tiêu chuẩn thường được sử dụng trong âm nhạc. Ký hiệu thời gian là một yếu tố quan trọng của ký hiệu âm nhạc cho biết số nhịp trong mỗi ô nhịp và loại nốt nhận được một nhịp. Các [ti0me1 s2ig3na4tu5re6] khác thường có thể tạo ra các cấu trúc nhịp điệu độc đáo và phức tạp, điều này có thể gây khó khăn cho các nhạc sĩ chơi và người nghe theo dõi. Tuy nhiên, chúng cũng có thể tạo thêm sự thú vị và chiều sâu cho một bản nhạc, khiến nó nổi bật so với các tác phẩm truyền thống hơn.</v>
      </c>
    </row>
    <row r="769">
      <c r="A769" s="1" t="s">
        <v>487</v>
      </c>
      <c r="B769" s="1" t="s">
        <v>1350</v>
      </c>
      <c r="C769" s="2" t="str">
        <f>IFERROR(__xludf.DUMMYFUNCTION("GoogleTranslate(B769, ""en"", ""vi"")"),"Nó tràn đầy năng lượng và lạc quan, với [te0mp1o2] nhanh và sống động. Giai điệu hấp dẫn và nhịp điệu có sức lan tỏa. Khi nghe nó, bạn có thể cảm thấy nhịp tim mình tăng lên và cơ thể bắt đầu chuyển động theo nhịp điệu. Âm nhạc này hoàn hảo để khiêu vũ, t"&amp;"ập thể dục hoặc chỉ để nạp năng lượng cho ngày mới. Cho dù bạn là người hâm mộ nhạc pop, rock hay nhạc điện tử, âm thanh có nhịp độ nhanh và sống động này chắc chắn sẽ giúp bạn vận động và tiếp thêm năng lượng cho bạn.")</f>
        <v>Nó tràn đầy năng lượng và lạc quan, với [te0mp1o2] nhanh và sống động. Giai điệu hấp dẫn và nhịp điệu có sức lan tỏa. Khi nghe nó, bạn có thể cảm thấy nhịp tim mình tăng lên và cơ thể bắt đầu chuyển động theo nhịp điệu. Âm nhạc này hoàn hảo để khiêu vũ, tập thể dục hoặc chỉ để nạp năng lượng cho ngày mới. Cho dù bạn là người hâm mộ nhạc pop, rock hay nhạc điện tử, âm thanh có nhịp độ nhanh và sống động này chắc chắn sẽ giúp bạn vận động và tiếp thêm năng lượng cho bạn.</v>
      </c>
    </row>
    <row r="770">
      <c r="A770" s="1" t="s">
        <v>381</v>
      </c>
      <c r="B770" s="1" t="s">
        <v>1351</v>
      </c>
      <c r="C770" s="2" t="str">
        <f>IFERROR(__xludf.DUMMYFUNCTION("GoogleTranslate(B770, ""en"", ""vi"")"),"Phạm vi cao độ của âm nhạc nằm trong [R1A2N3G4E5] [oc0ta1ve2s3] và việc sử dụng [I1N2S3T4R5U6M7E8N9T0S1] là rất quan trọng đối với âm nhạc. Cùng với nhau, những yếu tố này tạo ra âm thanh độc đáo, là một phần không thể thiếu trong bố cục âm nhạc. Phạm vi "&amp;"cao độ cho phép thay đổi giai điệu và hòa âm, trong khi việc lựa chọn nhạc cụ có thể mang lại kết cấu, nhịp điệu và giai điệu. Nếu không có những thành phần này, âm nhạc sẽ thiếu chiều sâu và độ phức tạp khiến người nghe trở nên hấp dẫn và thú vị. Nói tóm"&amp;" lại, phạm vi cao độ và nhạc cụ được sử dụng trong âm nhạc đều là những yếu tố thiết yếu góp phần tạo nên chất lượng và đặc điểm chung của tác phẩm.")</f>
        <v>Phạm vi cao độ của âm nhạc nằm trong [R1A2N3G4E5] [oc0ta1ve2s3] và việc sử dụng [I1N2S3T4R5U6M7E8N9T0S1] là rất quan trọng đối với âm nhạc. Cùng với nhau, những yếu tố này tạo ra âm thanh độc đáo, là một phần không thể thiếu trong bố cục âm nhạc. Phạm vi cao độ cho phép thay đổi giai điệu và hòa âm, trong khi việc lựa chọn nhạc cụ có thể mang lại kết cấu, nhịp điệu và giai điệu. Nếu không có những thành phần này, âm nhạc sẽ thiếu chiều sâu và độ phức tạp khiến người nghe trở nên hấp dẫn và thú vị. Nói tóm lại, phạm vi cao độ và nhạc cụ được sử dụng trong âm nhạc đều là những yếu tố thiết yếu góp phần tạo nên chất lượng và đặc điểm chung của tác phẩm.</v>
      </c>
    </row>
    <row r="771">
      <c r="A771" s="1" t="s">
        <v>1352</v>
      </c>
      <c r="B771" s="1" t="s">
        <v>1353</v>
      </c>
      <c r="C771" s="2" t="str">
        <f>IFERROR(__xludf.DUMMYFUNCTION("GoogleTranslate(B771, ""en"", ""vi"")"),"Phạm vi cao độ của [R1A2N3G4E5] [oc0ta1ve2s3] trong bài hát [T1M213] giây này bổ sung thêm nét đặc biệt, nhấn mạnh chiều sâu cảm xúc của nó. [[K01E12Y23]3 k4ey5] góp phần tạo nên âm thanh mạnh mẽ và đáng nhớ cho bản nhạc. Nhịp điệu nhẹ nhàng và êm dịu, kè"&amp;"m theo [I1N2S3T4R5U6M7E8N9T0S1], tạo ra một bầu không khí độc đáo. Đoạn [ti0me1 s2ig3na4tu5re6] của bài hát không bình thường, được đánh dấu bằng [T1I2M3E4_5S6I7G8N9A0T1U2R3E4]. Mặc dù được phát ở tốc độ nhanh [te0mp1o2] nhưng âm nhạc vẫn thể hiện thành c"&amp;"ông [E1M2O3T4I5O6N7].")</f>
        <v>Phạm vi cao độ của [R1A2N3G4E5] [oc0ta1ve2s3] trong bài hát [T1M213] giây này bổ sung thêm nét đặc biệt, nhấn mạnh chiều sâu cảm xúc của nó. [[K01E12Y23]3 k4ey5] góp phần tạo nên âm thanh mạnh mẽ và đáng nhớ cho bản nhạc. Nhịp điệu nhẹ nhàng và êm dịu, kèm theo [I1N2S3T4R5U6M7E8N9T0S1], tạo ra một bầu không khí độc đáo. Đoạn [ti0me1 s2ig3na4tu5re6] của bài hát không bình thường, được đánh dấu bằng [T1I2M3E4_5S6I7G8N9A0T1U2R3E4]. Mặc dù được phát ở tốc độ nhanh [te0mp1o2] nhưng âm nhạc vẫn thể hiện thành công [E1M2O3T4I5O6N7].</v>
      </c>
    </row>
    <row r="772">
      <c r="A772" s="1" t="s">
        <v>1354</v>
      </c>
      <c r="B772" s="1" t="s">
        <v>1355</v>
      </c>
      <c r="C772" s="2" t="str">
        <f>IFERROR(__xludf.DUMMYFUNCTION("GoogleTranslate(B772, ""en"", ""vi"")"),"Loại nhạc này mang đến trải nghiệm nghe đa dạng và sống động với dải cao độ trải dài [R1A2N3G4E5] [oc0ta1ve2s3]. [[K01E12Y23]3 k4ey5] mang đến cho âm nhạc chất lượng cảm xúc đặc biệt, trong khi [te0mp1o2] nhanh giúp âm nhạc sống động và tràn đầy năng lượn"&amp;"g trong suốt thời gian chạy [T1M213]-giây. Âm nhạc trở nên sống động hơn nhờ sử dụng [I1N2S3T4R5U6M7E8N9T0S1] và [[T01I12M23E34_45S56I67G78N89A90T01U12R23E34]4 t5im6e 7si8gn9at0ur1e2 của nó. Mặc dù có [te0mp1o2] nhanh nhưng bản nhạc này không phải là sự t"&amp;"hể hiện điển hình của âm thanh [G1E2N3R4E5] cổ điển, khiến nó trở thành một trải nghiệm nghe độc ​​đáo và mới mẻ.")</f>
        <v>Loại nhạc này mang đến trải nghiệm nghe đa dạng và sống động với dải cao độ trải dài [R1A2N3G4E5] [oc0ta1ve2s3]. [[K01E12Y23]3 k4ey5] mang đến cho âm nhạc chất lượng cảm xúc đặc biệt, trong khi [te0mp1o2] nhanh giúp âm nhạc sống động và tràn đầy năng lượng trong suốt thời gian chạy [T1M213]-giây. Âm nhạc trở nên sống động hơn nhờ sử dụng [I1N2S3T4R5U6M7E8N9T0S1] và [[T01I12M23E34_45S56I67G78N89A90T01U12R23E34]4 t5im6e 7si8gn9at0ur1e2 của nó. Mặc dù có [te0mp1o2] nhanh nhưng bản nhạc này không phải là sự thể hiện điển hình của âm thanh [G1E2N3R4E5] cổ điển, khiến nó trở thành một trải nghiệm nghe độc ​​đáo và mới mẻ.</v>
      </c>
    </row>
    <row r="773">
      <c r="A773" s="1" t="s">
        <v>1356</v>
      </c>
      <c r="B773" s="1" t="s">
        <v>1357</v>
      </c>
      <c r="C773" s="2" t="str">
        <f>IFERROR(__xludf.DUMMYFUNCTION("GoogleTranslate(B773, ""en"", ""vi"")"),"Với phạm vi cao độ trải dài [R1A2N3G4E5] [oc0ta1ve2s3], bản nhạc này mang đến trải nghiệm nghe đa dạng và sống động, bắt nguồn từ truyền thống âm nhạc [G1E2N3R4E5]. Bài hát có thời lượng [T1M213] giây và được phát ở tốc độ nhanh, có [te0mp1o2] tràn đầy nă"&amp;"ng lượng, rất phù hợp để khiêu vũ. Thành phần âm nhạc được nâng cao bằng cách bổ sung [I1N2S3T4R5U6M7E8N9T0S1], thêm chiều sâu và kết cấu cho âm thanh tổng thể. Cho dù bạn đang nghe lần đầu hay nghe lại bài hát này, sự kết hợp độc đáo giữa cao độ [te0mp1o"&amp;"2] và nhạc cụ sẽ tạo ra trải nghiệm âm nhạc khó quên.")</f>
        <v>Với phạm vi cao độ trải dài [R1A2N3G4E5] [oc0ta1ve2s3], bản nhạc này mang đến trải nghiệm nghe đa dạng và sống động, bắt nguồn từ truyền thống âm nhạc [G1E2N3R4E5]. Bài hát có thời lượng [T1M213] giây và được phát ở tốc độ nhanh, có [te0mp1o2] tràn đầy năng lượng, rất phù hợp để khiêu vũ. Thành phần âm nhạc được nâng cao bằng cách bổ sung [I1N2S3T4R5U6M7E8N9T0S1], thêm chiều sâu và kết cấu cho âm thanh tổng thể. Cho dù bạn đang nghe lần đầu hay nghe lại bài hát này, sự kết hợp độc đáo giữa cao độ [te0mp1o2] và nhạc cụ sẽ tạo ra trải nghiệm âm nhạc khó quên.</v>
      </c>
    </row>
    <row r="774">
      <c r="A774" s="1" t="s">
        <v>1358</v>
      </c>
      <c r="B774" s="1" t="s">
        <v>1359</v>
      </c>
      <c r="C774" s="2" t="str">
        <f>IFERROR(__xludf.DUMMYFUNCTION("GoogleTranslate(B774, ""en"", ""vi"")"),"Âm nhạc trong bài hát này được làm phong phú bởi nhiều loại nhạc cụ và thấm đẫm cảm xúc sâu sắc. Dải cao độ của [R1A2N3G4E5] [oc0ta1ve2s3] thêm nét đặc biệt, nhấn mạnh chiều sâu cảm xúc của âm nhạc. Với nhịp điệu yên bình, dễ chịu, thước đo của bản nhạc l"&amp;"à [T1I2M3E4_5S6I7G8N9A0T1U2R3E4]. Nhìn chung, sự kết hợp của các yếu tố âm nhạc này tạo ra trải nghiệm nghe mạnh mẽ và cảm động.")</f>
        <v>Âm nhạc trong bài hát này được làm phong phú bởi nhiều loại nhạc cụ và thấm đẫm cảm xúc sâu sắc. Dải cao độ của [R1A2N3G4E5] [oc0ta1ve2s3] thêm nét đặc biệt, nhấn mạnh chiều sâu cảm xúc của âm nhạc. Với nhịp điệu yên bình, dễ chịu, thước đo của bản nhạc là [T1I2M3E4_5S6I7G8N9A0T1U2R3E4]. Nhìn chung, sự kết hợp của các yếu tố âm nhạc này tạo ra trải nghiệm nghe mạnh mẽ và cảm động.</v>
      </c>
    </row>
    <row r="775">
      <c r="A775" s="1" t="s">
        <v>110</v>
      </c>
      <c r="B775" s="1" t="s">
        <v>1360</v>
      </c>
      <c r="C775" s="2" t="str">
        <f>IFERROR(__xludf.DUMMYFUNCTION("GoogleTranslate(B775, ""en"", ""vi"")"),"Dải cao độ của một nhạc cụ đề cập đến dải tần số mà nhạc cụ đó có thể tạo ra. Nó thường được đo bằng [oc0ta1ve2s3], với một [oc0ta1ve2] là khoảng cách giữa hai nốt cùng tên (ví dụ: C4 đến C5). Tùy thuộc vào loại nhạc cụ, phạm vi cao độ có thể khác nhau rấ"&amp;"t nhiều, từ chỉ một vài nốt đến vài [oc0ta1ve2s3]. Phạm vi chính xác của một nhạc cụ cụ thể phụ thuộc vào các yếu tố như thiết kế, kích thước và hệ thống điều chỉnh của nó. Tuy nhiên, bất kể những biến số này, mọi nhạc cụ đều có cao độ tối đa và tối thiểu"&amp;" mà nó có thể tạo ra và phạm vi cao độ của nó nằm trong phạm vi này. Do đó, phạm vi cao độ của một nhạc cụ có thể được mô tả là nằm trong [R1A2N3G4E5] [oc0ta1ve2s3].")</f>
        <v>Dải cao độ của một nhạc cụ đề cập đến dải tần số mà nhạc cụ đó có thể tạo ra. Nó thường được đo bằng [oc0ta1ve2s3], với một [oc0ta1ve2] là khoảng cách giữa hai nốt cùng tên (ví dụ: C4 đến C5). Tùy thuộc vào loại nhạc cụ, phạm vi cao độ có thể khác nhau rất nhiều, từ chỉ một vài nốt đến vài [oc0ta1ve2s3]. Phạm vi chính xác của một nhạc cụ cụ thể phụ thuộc vào các yếu tố như thiết kế, kích thước và hệ thống điều chỉnh của nó. Tuy nhiên, bất kể những biến số này, mọi nhạc cụ đều có cao độ tối đa và tối thiểu mà nó có thể tạo ra và phạm vi cao độ của nó nằm trong phạm vi này. Do đó, phạm vi cao độ của một nhạc cụ có thể được mô tả là nằm trong [R1A2N3G4E5] [oc0ta1ve2s3].</v>
      </c>
    </row>
    <row r="776">
      <c r="A776" s="1" t="s">
        <v>1361</v>
      </c>
      <c r="B776" s="1" t="s">
        <v>1362</v>
      </c>
      <c r="C776" s="2" t="str">
        <f>IFERROR(__xludf.DUMMYFUNCTION("GoogleTranslate(B776, ""en"", ""vi"")"),"Đoạn nhạc là bản nhạc [T1M213] giây thể hiện phạm vi cao độ trong [R1A2N3G4E5] [oc0ta1ve2s3]. Nhịp điệu của bài hát vừa phải và nhất quán, với [[T01I12M23E34_45S56I67G78N89A90T01U12R23E34]4 t5im6e 7si8gn9at0ur1e2] được sử dụng xuyên suốt. Độ dài của bài h"&amp;"át được xác định bởi [[N01U12M23_34B45A56R67S78]8 b9ar0s1], với mỗi ô nhịp theo sau [ti0me1 s2ig3na4tu5re6] đã thiết lập. Nhìn chung, tác phẩm là một tác phẩm có cấu trúc tốt, cân bằng cao độ, nhịp điệu và thời lượng để tạo ra trải nghiệm âm nhạc hài hòa.")</f>
        <v>Đoạn nhạc là bản nhạc [T1M213] giây thể hiện phạm vi cao độ trong [R1A2N3G4E5] [oc0ta1ve2s3]. Nhịp điệu của bài hát vừa phải và nhất quán, với [[T01I12M23E34_45S56I67G78N89A90T01U12R23E34]4 t5im6e 7si8gn9at0ur1e2] được sử dụng xuyên suốt. Độ dài của bài hát được xác định bởi [[N01U12M23_34B45A56R67S78]8 b9ar0s1], với mỗi ô nhịp theo sau [ti0me1 s2ig3na4tu5re6] đã thiết lập. Nhìn chung, tác phẩm là một tác phẩm có cấu trúc tốt, cân bằng cao độ, nhịp điệu và thời lượng để tạo ra trải nghiệm âm nhạc hài hòa.</v>
      </c>
    </row>
    <row r="777">
      <c r="A777" s="1" t="s">
        <v>1363</v>
      </c>
      <c r="B777" s="1" t="s">
        <v>1364</v>
      </c>
      <c r="C777" s="2" t="str">
        <f>IFERROR(__xludf.DUMMYFUNCTION("GoogleTranslate(B777, ""en"", ""vi"")"),"Bản nhạc giai điệu được phát ở mức cao [te0mp1o2] và có [I1N2S3T4R5U6M7E8N9T0] làm nhạc cụ chính.")</f>
        <v>Bản nhạc giai điệu được phát ở mức cao [te0mp1o2] và có [I1N2S3T4R5U6M7E8N9T0] làm nhạc cụ chính.</v>
      </c>
    </row>
    <row r="778">
      <c r="A778" s="1" t="s">
        <v>1365</v>
      </c>
      <c r="B778" s="1" t="s">
        <v>1366</v>
      </c>
      <c r="C778" s="2" t="str">
        <f>IFERROR(__xludf.DUMMYFUNCTION("GoogleTranslate(B778, ""en"", ""vi"")"),"Điều này có nghĩa là trọng tâm của giai điệu là ở giọng hát hoặc dòng nhạc cụ mang giai điệu chính. Các nhạc cụ khác có thể được sử dụng để đệm hoặc đối âm, nhưng chúng không chơi giai điệu chính. Việc lựa chọn nhạc cụ cho bản nhạc có thể có tác động đáng"&amp;" kể đến âm thanh và cảm nhận tổng thể của bản nhạc cũng như cách người nghe cảm nhận bản nhạc đó. Bằng cách loại bỏ một số nhạc cụ nhất định khỏi bản giai điệu, các nhà soạn nhạc và nhà sản xuất có thể tạo ra một dấu ấn âm thanh đặc biệt khiến âm nhạc của"&amp;" họ trở nên khác biệt so với những nhạc cụ khác.")</f>
        <v>Điều này có nghĩa là trọng tâm của giai điệu là ở giọng hát hoặc dòng nhạc cụ mang giai điệu chính. Các nhạc cụ khác có thể được sử dụng để đệm hoặc đối âm, nhưng chúng không chơi giai điệu chính. Việc lựa chọn nhạc cụ cho bản nhạc có thể có tác động đáng kể đến âm thanh và cảm nhận tổng thể của bản nhạc cũng như cách người nghe cảm nhận bản nhạc đó. Bằng cách loại bỏ một số nhạc cụ nhất định khỏi bản giai điệu, các nhà soạn nhạc và nhà sản xuất có thể tạo ra một dấu ấn âm thanh đặc biệt khiến âm nhạc của họ trở nên khác biệt so với những nhạc cụ khác.</v>
      </c>
    </row>
    <row r="779">
      <c r="A779" s="1" t="s">
        <v>217</v>
      </c>
      <c r="B779" s="1" t="s">
        <v>1367</v>
      </c>
      <c r="C779" s="2" t="str">
        <f>IFERROR(__xludf.DUMMYFUNCTION("GoogleTranslate(B779, ""en"", ""vi"")"),"Việc sử dụng [[K01E12Y23]3 k4ey5] trong bản nhạc này mang lại bảng âm thanh phong phú và sống động. Chữ ký [ke0y1] của một bản nhạc xác định nốt nào được sử dụng thường xuyên hơn và cung cấp âm trung cho người nghe. Trong trường hợp này, việc sử dụng [[K0"&amp;"1E12Y23]3 k4ey5] cho phép tạo ra nhiều hợp âm và hòa âm khác nhau góp phần tạo nên kết cấu tổng thể của bản nhạc. Việc sử dụng [key0y1] này cũng tạo ra một tâm trạng hoặc cảm giác nhất định giúp nâng cao tác động cảm xúc của âm nhạc. Nhìn chung, việc sử d"&amp;"ụng [[K01E12Y23]3 k4ey5] là một khía cạnh thiết yếu của tác phẩm âm nhạc, góp phần tạo nên độ phức tạp và chiều sâu của tác phẩm.")</f>
        <v>Việc sử dụng [[K01E12Y23]3 k4ey5] trong bản nhạc này mang lại bảng âm thanh phong phú và sống động. Chữ ký [ke0y1] của một bản nhạc xác định nốt nào được sử dụng thường xuyên hơn và cung cấp âm trung cho người nghe. Trong trường hợp này, việc sử dụng [[K01E12Y23]3 k4ey5] cho phép tạo ra nhiều hợp âm và hòa âm khác nhau góp phần tạo nên kết cấu tổng thể của bản nhạc. Việc sử dụng [key0y1] này cũng tạo ra một tâm trạng hoặc cảm giác nhất định giúp nâng cao tác động cảm xúc của âm nhạc. Nhìn chung, việc sử dụng [[K01E12Y23]3 k4ey5] là một khía cạnh thiết yếu của tác phẩm âm nhạc, góp phần tạo nên độ phức tạp và chiều sâu của tác phẩm.</v>
      </c>
    </row>
    <row r="780">
      <c r="A780" s="1" t="s">
        <v>1306</v>
      </c>
      <c r="B780" s="1" t="s">
        <v>1368</v>
      </c>
      <c r="C780" s="2" t="str">
        <f>IFERROR(__xludf.DUMMYFUNCTION("GoogleTranslate(B780, ""en"", ""vi"")"),"Bài hát có nhịp nhanh được nâng cao bằng cách sử dụng [[K01E12Y23]3 k4ey5], tạo ra bảng âm thanh phong phú và sống động.")</f>
        <v>Bài hát có nhịp nhanh được nâng cao bằng cách sử dụng [[K01E12Y23]3 k4ey5], tạo ra bảng âm thanh phong phú và sống động.</v>
      </c>
    </row>
    <row r="781">
      <c r="A781" s="1" t="s">
        <v>637</v>
      </c>
      <c r="B781" s="1" t="s">
        <v>1369</v>
      </c>
      <c r="C781" s="2" t="str">
        <f>IFERROR(__xludf.DUMMYFUNCTION("GoogleTranslate(B781, ""en"", ""vi"")"),"Thật khó để không bắt đầu nhảy múa khi bạn nghe thấy nó. Nhịp điệu có tính lan truyền và khiến bạn cảm thấy tràn đầy sinh lực. Sự kết hợp giữa tiết tấu nhanh và giai điệu bắt tai tạo nên không khí vui tươi khó cưỡng. Nhìn chung, bài hát này hoàn hảo để nâ"&amp;"ng cao tâm trạng và khiến cơ thể bạn vận động.")</f>
        <v>Thật khó để không bắt đầu nhảy múa khi bạn nghe thấy nó. Nhịp điệu có tính lan truyền và khiến bạn cảm thấy tràn đầy sinh lực. Sự kết hợp giữa tiết tấu nhanh và giai điệu bắt tai tạo nên không khí vui tươi khó cưỡng. Nhìn chung, bài hát này hoàn hảo để nâng cao tâm trạng và khiến cơ thể bạn vận động.</v>
      </c>
    </row>
    <row r="782">
      <c r="A782" s="1" t="s">
        <v>1370</v>
      </c>
      <c r="B782" s="1" t="s">
        <v>1371</v>
      </c>
      <c r="C782" s="2" t="str">
        <f>IFERROR(__xludf.DUMMYFUNCTION("GoogleTranslate(B782, ""en"", ""vi"")"),"Với dải cao độ trải dài [R1A2N3G4E5] [oc0ta1ve2s3], bản nhạc này mang đến trải nghiệm nghe đa dạng và sống động, kèm theo [te0mp1o2] vừa phải. Bài hát chạy trong [T1M213] giây, cho phép bạn có nhiều thời gian để đắm mình trong những giai điệu và nhịp điệu"&amp;" quyến rũ của nó.")</f>
        <v>Với dải cao độ trải dài [R1A2N3G4E5] [oc0ta1ve2s3], bản nhạc này mang đến trải nghiệm nghe đa dạng và sống động, kèm theo [te0mp1o2] vừa phải. Bài hát chạy trong [T1M213] giây, cho phép bạn có nhiều thời gian để đắm mình trong những giai điệu và nhịp điệu quyến rũ của nó.</v>
      </c>
    </row>
    <row r="783">
      <c r="A783" s="1" t="s">
        <v>110</v>
      </c>
      <c r="B783" s="1" t="s">
        <v>1372</v>
      </c>
      <c r="C783" s="2" t="str">
        <f>IFERROR(__xludf.DUMMYFUNCTION("GoogleTranslate(B783, ""en"", ""vi"")"),"Với dải cao độ trải dài [R1A2N3G4E5] [oc0ta1ve2s3], bản nhạc này mang đến trải nghiệm nghe đa dạng và sống động. Người nghe được thưởng thức một tấm thảm âm thanh phong phú trải dài từ trầm và vang đến cao và tinh tế. Phạm vi cao độ rộng cho phép tạo ra n"&amp;"hiều sự đa dạng trong giai điệu, hòa âm và cấu trúc tổng thể của âm nhạc. Dù được thưởng thức dưới dạng nhạc nền hay trọng tâm chính của buổi nghe, bản nhạc này chắc chắn sẽ thu hút và thu hút người nghe nhờ phạm vi ấn tượng và sự đa dạng về âm thanh.")</f>
        <v>Với dải cao độ trải dài [R1A2N3G4E5] [oc0ta1ve2s3], bản nhạc này mang đến trải nghiệm nghe đa dạng và sống động. Người nghe được thưởng thức một tấm thảm âm thanh phong phú trải dài từ trầm và vang đến cao và tinh tế. Phạm vi cao độ rộng cho phép tạo ra nhiều sự đa dạng trong giai điệu, hòa âm và cấu trúc tổng thể của âm nhạc. Dù được thưởng thức dưới dạng nhạc nền hay trọng tâm chính của buổi nghe, bản nhạc này chắc chắn sẽ thu hút và thu hút người nghe nhờ phạm vi ấn tượng và sự đa dạng về âm thanh.</v>
      </c>
    </row>
    <row r="784">
      <c r="A784" s="1" t="s">
        <v>154</v>
      </c>
      <c r="B784" s="1" t="s">
        <v>1373</v>
      </c>
      <c r="C784" s="2" t="str">
        <f>IFERROR(__xludf.DUMMYFUNCTION("GoogleTranslate(B784, ""en"", ""vi"")"),"Nhạc cụ đóng một vai trò quan trọng trong biểu diễn âm nhạc. Chúng được sử dụng để tạo ra nhiều loại âm thanh và kết cấu góp phần tạo nên tác động tổng thể của một bản nhạc. Từ đại dương cầm đến kazoo khiêm tốn, mỗi nhạc cụ đều có những đặc tính và khả nă"&amp;"ng riêng biệt khiến nó phù hợp với các phong cách âm nhạc và bối cảnh khác nhau. Cho dù đó là nhịp điệu của trống, giai điệu cao vút của violin hay nền tảng hài hòa của guitar bass, các nhạc cụ đều cung cấp nền tảng cho sự biểu đạt và sáng tạo âm nhạc. Nế"&amp;"u không có chúng, phần lớn sự phong phú và phức tạp của âm nhạc sẽ bị mất đi, và loại hình nghệ thuật mà chúng ta biết về cơ bản sẽ khác đi.")</f>
        <v>Nhạc cụ đóng một vai trò quan trọng trong biểu diễn âm nhạc. Chúng được sử dụng để tạo ra nhiều loại âm thanh và kết cấu góp phần tạo nên tác động tổng thể của một bản nhạc. Từ đại dương cầm đến kazoo khiêm tốn, mỗi nhạc cụ đều có những đặc tính và khả năng riêng biệt khiến nó phù hợp với các phong cách âm nhạc và bối cảnh khác nhau. Cho dù đó là nhịp điệu của trống, giai điệu cao vút của violin hay nền tảng hài hòa của guitar bass, các nhạc cụ đều cung cấp nền tảng cho sự biểu đạt và sáng tạo âm nhạc. Nếu không có chúng, phần lớn sự phong phú và phức tạp của âm nhạc sẽ bị mất đi, và loại hình nghệ thuật mà chúng ta biết về cơ bản sẽ khác đi.</v>
      </c>
    </row>
    <row r="785">
      <c r="A785" s="1" t="s">
        <v>335</v>
      </c>
      <c r="B785" s="1" t="s">
        <v>1374</v>
      </c>
      <c r="C785" s="2" t="str">
        <f>IFERROR(__xludf.DUMMYFUNCTION("GoogleTranslate(B785, ""en"", ""vi"")"),"Âm nhạc mang đến trải nghiệm nghe độc ​​đáo và đáng nhớ với dải cao độ [R1A2N3G4E5] [oc0ta1ve2s3] và bầu không khí khác biệt được tạo ra bằng cách sử dụng [[K01E12Y23]3 k4ey5]. Nó có thời gian chạy là [T1M213] giây và nhịp điệu rất nhanh và sống động, có "&amp;"[I1N2S3T4R5U6M7E8N9T0S1] được đưa vào bố cục. Bài hát được viết bằng [[T01I12M23E34_45S56I67G78N89A90T01U12R23E34]4 t5im6e 7si8gn9at0ur1e2] và di chuyển với tốc độ nhẹ nhàng trong khi tỏa ra [E1M2O3T4I5O6N7].")</f>
        <v>Âm nhạc mang đến trải nghiệm nghe độc ​​đáo và đáng nhớ với dải cao độ [R1A2N3G4E5] [oc0ta1ve2s3] và bầu không khí khác biệt được tạo ra bằng cách sử dụng [[K01E12Y23]3 k4ey5]. Nó có thời gian chạy là [T1M213] giây và nhịp điệu rất nhanh và sống động, có [I1N2S3T4R5U6M7E8N9T0S1] được đưa vào bố cục. Bài hát được viết bằng [[T01I12M23E34_45S56I67G78N89A90T01U12R23E34]4 t5im6e 7si8gn9at0ur1e2] và di chuyển với tốc độ nhẹ nhàng trong khi tỏa ra [E1M2O3T4I5O6N7].</v>
      </c>
    </row>
    <row r="786">
      <c r="A786" s="1" t="s">
        <v>1375</v>
      </c>
      <c r="B786" s="1" t="s">
        <v>1376</v>
      </c>
      <c r="C786" s="2" t="str">
        <f>IFERROR(__xludf.DUMMYFUNCTION("GoogleTranslate(B786, ""en"", ""vi"")"),"Việc sử dụng [[T01I12M23E34_45S56I67G78N89A90T01U12R23E34]4 t5im6e 7si8gn9at0ur1e2] trong nhạc có nhịp độ nhanh, kết hợp với dải cao độ nhỏ gọn [R1A2N3G4E5] [oc0ta1ve2s3], mang lại hiệu suất âm nhạc tập trung và có tác động mạnh mẽ. Phạm vi giới hạn tạo r"&amp;"a cảm giác gắn kết và cường độ, trong khi [te0mp1o2] và [ti0me1 s2ig3na4tu5re6] nhanh tạo thêm yếu tố phấn khích và khẩn trương cho âm thanh tổng thể. Những yếu tố này phối hợp với nhau để tạo ra trải nghiệm âm nhạc mạnh mẽ cho người nghe, thể hiện kỹ năn"&amp;"g và tính nghệ thuật của người biểu diễn.")</f>
        <v>Việc sử dụng [[T01I12M23E34_45S56I67G78N89A90T01U12R23E34]4 t5im6e 7si8gn9at0ur1e2] trong nhạc có nhịp độ nhanh, kết hợp với dải cao độ nhỏ gọn [R1A2N3G4E5] [oc0ta1ve2s3], mang lại hiệu suất âm nhạc tập trung và có tác động mạnh mẽ. Phạm vi giới hạn tạo ra cảm giác gắn kết và cường độ, trong khi [te0mp1o2] và [ti0me1 s2ig3na4tu5re6] nhanh tạo thêm yếu tố phấn khích và khẩn trương cho âm thanh tổng thể. Những yếu tố này phối hợp với nhau để tạo ra trải nghiệm âm nhạc mạnh mẽ cho người nghe, thể hiện kỹ năng và tính nghệ thuật của người biểu diễn.</v>
      </c>
    </row>
    <row r="787">
      <c r="A787" s="1" t="s">
        <v>1377</v>
      </c>
      <c r="B787" s="1" t="s">
        <v>1378</v>
      </c>
      <c r="C787" s="2" t="str">
        <f>IFERROR(__xludf.DUMMYFUNCTION("GoogleTranslate(B787, ""en"", ""vi"")"),"Bài hát với tiết tấu nhanh và sôi động tạo cảm giác tràn đầy năng lượng cho người nghe.")</f>
        <v>Bài hát với tiết tấu nhanh và sôi động tạo cảm giác tràn đầy năng lượng cho người nghe.</v>
      </c>
    </row>
    <row r="788">
      <c r="A788" s="1" t="s">
        <v>1379</v>
      </c>
      <c r="B788" s="1" t="s">
        <v>1380</v>
      </c>
      <c r="C788" s="2" t="str">
        <f>IFERROR(__xludf.DUMMYFUNCTION("GoogleTranslate(B788, ""en"", ""vi"")"),"Âm nhạc trong bài hát này có một số đặc điểm đáng chú ý. Thứ nhất, phạm vi cao độ của nó trải dài [R1A2N3G4E5] [oc0ta1ve2s3], điều này bổ sung thêm nét đặc biệt và nhấn mạnh chiều sâu cảm xúc của nó. Ngoài ra, bài hát có [te0mp1o2] vừa phải, góp phần tạo "&amp;"nên cảm giác tổng thể. Nhắc mới nhớ, bản thân âm nhạc đã mang lại cảm giác [E1M2O3T4I5O6N7], khiến nó có tác động đặc biệt đến người nghe. Cuối cùng, cấu trúc bài hát bao gồm [[N01U12M23_34B45A56R67S78]8 b9ar0s1], mang lại cảm giác về cấu trúc và sự gắn k"&amp;"ết trong suốt thời lượng [T1M213] giây của nó. Tất cả những yếu tố đó kết hợp lại khiến bài hát này trở thành một bản nhạc độc đáo và gây được tiếng vang đầy cảm xúc.")</f>
        <v>Âm nhạc trong bài hát này có một số đặc điểm đáng chú ý. Thứ nhất, phạm vi cao độ của nó trải dài [R1A2N3G4E5] [oc0ta1ve2s3], điều này bổ sung thêm nét đặc biệt và nhấn mạnh chiều sâu cảm xúc của nó. Ngoài ra, bài hát có [te0mp1o2] vừa phải, góp phần tạo nên cảm giác tổng thể. Nhắc mới nhớ, bản thân âm nhạc đã mang lại cảm giác [E1M2O3T4I5O6N7], khiến nó có tác động đặc biệt đến người nghe. Cuối cùng, cấu trúc bài hát bao gồm [[N01U12M23_34B45A56R67S78]8 b9ar0s1], mang lại cảm giác về cấu trúc và sự gắn kết trong suốt thời lượng [T1M213] giây của nó. Tất cả những yếu tố đó kết hợp lại khiến bài hát này trở thành một bản nhạc độc đáo và gây được tiếng vang đầy cảm xúc.</v>
      </c>
    </row>
    <row r="789">
      <c r="A789" s="1" t="s">
        <v>1381</v>
      </c>
      <c r="B789" s="1" t="s">
        <v>1382</v>
      </c>
      <c r="C789" s="2" t="str">
        <f>IFERROR(__xludf.DUMMYFUNCTION("GoogleTranslate(B789, ""en"", ""vi"")"),"Phạm vi cao độ giới hạn của bản nhạc này là [R1A2N3G4E5] [oc0ta1ve2s3] cho phép nhấn mạnh hơn vào các sắc thái của giai điệu và nhịp điệu, kết hợp với việc lựa chọn [[K01E12Y23]3 k4ey5], mang lại trải nghiệm quyến rũ và đáng nhớ. Bài hát có độ dài [T1M213"&amp;"] giây, có nhịp điệu rất mượt mà và thư giãn, cố tình loại trừ [I1N2S3T4R5U6M7E8N9T0S1]. Sự khác biệt này so với âm thanh [G1E2N3R4E5] điển hình được thể hiện rõ trong [[N01U12M23_34B45A56R67S78]8 b9ar0s1] có thể được nghe thấy trong suốt bài hát.")</f>
        <v>Phạm vi cao độ giới hạn của bản nhạc này là [R1A2N3G4E5] [oc0ta1ve2s3] cho phép nhấn mạnh hơn vào các sắc thái của giai điệu và nhịp điệu, kết hợp với việc lựa chọn [[K01E12Y23]3 k4ey5], mang lại trải nghiệm quyến rũ và đáng nhớ. Bài hát có độ dài [T1M213] giây, có nhịp điệu rất mượt mà và thư giãn, cố tình loại trừ [I1N2S3T4R5U6M7E8N9T0S1]. Sự khác biệt này so với âm thanh [G1E2N3R4E5] điển hình được thể hiện rõ trong [[N01U12M23_34B45A56R67S78]8 b9ar0s1] có thể được nghe thấy trong suốt bài hát.</v>
      </c>
    </row>
    <row r="790">
      <c r="A790" s="1" t="s">
        <v>273</v>
      </c>
      <c r="B790" s="1" t="s">
        <v>1383</v>
      </c>
      <c r="C790" s="2" t="str">
        <f>IFERROR(__xludf.DUMMYFUNCTION("GoogleTranslate(B790, ""en"", ""vi"")"),"[ti0me1 s2ig3na4tu5re6] của bản nhạc đề cập đến số nhịp trong mỗi ô nhịp và loại nốt nhận được một nhịp. Nó được biểu thị bằng hai số được viết dưới dạng phân số, số trên cùng biểu thị số nhịp trên mỗi ô nhịp và số dưới cùng biểu thị loại nốt nhận được mộ"&amp;"t nhịp. [ti0me1 s2ig3na4tu5re6] là một khía cạnh quan trọng của ký hiệu âm nhạc, vì nó cung cấp khuôn khổ cho nhịp điệu và thời gian của một bản nhạc. Các [ti0me1 s2ig3na4tu5re6] khác nhau có thể tạo ra các cảm giác và [te0mp1o2] khác nhau trong âm nhạc v"&amp;"à các nhạc sĩ phải có khả năng đọc và diễn giải chính xác các [ti0me1 s2ig3na4tu5re6] để phát nhạc một cách chính xác.")</f>
        <v>[ti0me1 s2ig3na4tu5re6] của bản nhạc đề cập đến số nhịp trong mỗi ô nhịp và loại nốt nhận được một nhịp. Nó được biểu thị bằng hai số được viết dưới dạng phân số, số trên cùng biểu thị số nhịp trên mỗi ô nhịp và số dưới cùng biểu thị loại nốt nhận được một nhịp. [ti0me1 s2ig3na4tu5re6] là một khía cạnh quan trọng của ký hiệu âm nhạc, vì nó cung cấp khuôn khổ cho nhịp điệu và thời gian của một bản nhạc. Các [ti0me1 s2ig3na4tu5re6] khác nhau có thể tạo ra các cảm giác và [te0mp1o2] khác nhau trong âm nhạc và các nhạc sĩ phải có khả năng đọc và diễn giải chính xác các [ti0me1 s2ig3na4tu5re6] để phát nhạc một cách chính xác.</v>
      </c>
    </row>
    <row r="791">
      <c r="A791" s="1" t="s">
        <v>1384</v>
      </c>
      <c r="B791" s="1" t="s">
        <v>1385</v>
      </c>
      <c r="C791" s="2" t="str">
        <f>IFERROR(__xludf.DUMMYFUNCTION("GoogleTranslate(B791, ""en"", ""vi"")"),"Đoạn nhạc mà tôi đang mô tả ở đây là một ví dụ hoàn hảo về âm thanh [G1E2N3R4E5]. Nó hiển thị phạm vi cao độ trong [R1A2N3G4E5] [oc0ta1ve2s3] và sử dụng [ti0me1 s2ig3na4tu5re6 o7f 8[T91I02M13E24_35S46I57G68N79A80T91U02R13E24]3 khác thường. Việc sử dụng [["&amp;"K01E12Y23]3 k4ey5] tạo ra một bầu không khí khác biệt và [te0mp1o2] nhanh của bài hát đi kèm với nhịp điệu nặng nề. Điều thú vị là, [I1N2S3T4R5U6M7E8N9T0S1] lại vắng mặt một cách đáng chú ý trong bài hát này, điều này càng làm tăng thêm nét độc đáo của nó"&amp;". Với độ dài [T1M213] giây, bản nhạc này chắc chắn sẽ để lại ấn tượng khó phai cho bất cứ ai nghe nó.")</f>
        <v>Đoạn nhạc mà tôi đang mô tả ở đây là một ví dụ hoàn hảo về âm thanh [G1E2N3R4E5]. Nó hiển thị phạm vi cao độ trong [R1A2N3G4E5] [oc0ta1ve2s3] và sử dụng [ti0me1 s2ig3na4tu5re6 o7f 8[T91I02M13E24_35S46I57G68N79A80T91U02R13E24]3 khác thường. Việc sử dụng [[K01E12Y23]3 k4ey5] tạo ra một bầu không khí khác biệt và [te0mp1o2] nhanh của bài hát đi kèm với nhịp điệu nặng nề. Điều thú vị là, [I1N2S3T4R5U6M7E8N9T0S1] lại vắng mặt một cách đáng chú ý trong bài hát này, điều này càng làm tăng thêm nét độc đáo của nó. Với độ dài [T1M213] giây, bản nhạc này chắc chắn sẽ để lại ấn tượng khó phai cho bất cứ ai nghe nó.</v>
      </c>
    </row>
    <row r="792">
      <c r="A792" s="1" t="s">
        <v>308</v>
      </c>
      <c r="B792" s="1" t="s">
        <v>1386</v>
      </c>
      <c r="C792" s="2" t="str">
        <f>IFERROR(__xludf.DUMMYFUNCTION("GoogleTranslate(B792, ""en"", ""vi"")"),"Phạm vi cao độ giới hạn của âm nhạc là [R1A2N3G4E5] [oc0ta1ve2s3] cho phép nhấn mạnh hơn vào các sắc thái của giai điệu và nhịp điệu, trong khi việc lựa chọn [[K01E12Y23]3 k4ey5] mang lại trải nghiệm quyến rũ và đáng nhớ. Chạy trong [T1M213] giây, nhịp đi"&amp;"ệu thiền định của bài hát này giúp nâng cao bầu không khí tổng thể. Được làm phong phú bởi [I1N2S3T4R5U6M7E8N9T0S1], âm nhạc còn được nâng cao hơn nữa bởi [[T01I12M23E34_45S56I67G78N89A90T01U12R23E34]4 t5im6e 7si8gn9at0ur1e2], góp phần tạo nên nét độc đáo"&amp;" của nó. Bài hát được trình diễn với nhịp độ nhàn nhã, truyền tải hiệu quả [E1M2O3T4I5O6N7].")</f>
        <v>Phạm vi cao độ giới hạn của âm nhạc là [R1A2N3G4E5] [oc0ta1ve2s3] cho phép nhấn mạnh hơn vào các sắc thái của giai điệu và nhịp điệu, trong khi việc lựa chọn [[K01E12Y23]3 k4ey5] mang lại trải nghiệm quyến rũ và đáng nhớ. Chạy trong [T1M213] giây, nhịp điệu thiền định của bài hát này giúp nâng cao bầu không khí tổng thể. Được làm phong phú bởi [I1N2S3T4R5U6M7E8N9T0S1], âm nhạc còn được nâng cao hơn nữa bởi [[T01I12M23E34_45S56I67G78N89A90T01U12R23E34]4 t5im6e 7si8gn9at0ur1e2], góp phần tạo nên nét độc đáo của nó. Bài hát được trình diễn với nhịp độ nhàn nhã, truyền tải hiệu quả [E1M2O3T4I5O6N7].</v>
      </c>
    </row>
    <row r="793">
      <c r="A793" s="1" t="s">
        <v>1387</v>
      </c>
      <c r="B793" s="1" t="s">
        <v>1388</v>
      </c>
      <c r="C793" s="2" t="str">
        <f>IFERROR(__xludf.DUMMYFUNCTION("GoogleTranslate(B793, ""en"", ""vi"")"),"[ke0y1] mang đến cho bản nhạc này một chất lượng cảm xúc đặc biệt, với [te0mp1o2] chậm rãi không gợi đến âm thanh [G1E2N3R4E5] cổ điển. Ngoài ra, [I1N2S3T4R5U6M7E8N9T0S1] bổ sung vào bản nhạc, nâng cao hiệu ứng tổng thể của bản nhạc.")</f>
        <v>[ke0y1] mang đến cho bản nhạc này một chất lượng cảm xúc đặc biệt, với [te0mp1o2] chậm rãi không gợi đến âm thanh [G1E2N3R4E5] cổ điển. Ngoài ra, [I1N2S3T4R5U6M7E8N9T0S1] bổ sung vào bản nhạc, nâng cao hiệu ứng tổng thể của bản nhạc.</v>
      </c>
    </row>
    <row r="794">
      <c r="A794" s="1" t="s">
        <v>400</v>
      </c>
      <c r="B794" s="1" t="s">
        <v>1389</v>
      </c>
      <c r="C794" s="2" t="str">
        <f>IFERROR(__xludf.DUMMYFUNCTION("GoogleTranslate(B794, ""en"", ""vi"")"),"Sẽ rất hữu ích nếu có thêm thông tin để tạo một đoạn văn có câu ""Bài hát có thời lượng [T1M213] giây"". Vui lòng cung cấp thêm ngữ cảnh hoặc thông tin để đưa vào đoạn văn.")</f>
        <v>Sẽ rất hữu ích nếu có thêm thông tin để tạo một đoạn văn có câu "Bài hát có thời lượng [T1M213] giây". Vui lòng cung cấp thêm ngữ cảnh hoặc thông tin để đưa vào đoạn văn.</v>
      </c>
    </row>
    <row r="795">
      <c r="A795" s="1" t="s">
        <v>1390</v>
      </c>
      <c r="B795" s="1" t="s">
        <v>1391</v>
      </c>
      <c r="C795" s="2" t="str">
        <f>IFERROR(__xludf.DUMMYFUNCTION("GoogleTranslate(B795, ""en"", ""vi"")"),"[[K01E12Y23]3 k4ey5] trong bản nhạc này mang đến âm thanh mạnh mẽ và đáng nhớ, phát trong [T1M213] giây. Nhịp điệu trong bài hát rất sôi động và phần sáng tác không liên quan đến việc sử dụng [I1N2S3T4R5U6M7E8N9T0S1]. Dù không có nhạc cụ nhưng bài hát vẫn"&amp;" tạo được âm thanh lôi cuốn và độc đáo, đọng lại trong lòng người nghe rất lâu sau khi kết thúc. Sự kết hợp giữa [ke0y1] mạnh mẽ và nhịp điệu sôi động tạo ra tác động cảm xúc mạnh mẽ khiến bài hát này trở nên khác biệt so với những bài hát khác cùng thể l"&amp;"oại.")</f>
        <v>[[K01E12Y23]3 k4ey5] trong bản nhạc này mang đến âm thanh mạnh mẽ và đáng nhớ, phát trong [T1M213] giây. Nhịp điệu trong bài hát rất sôi động và phần sáng tác không liên quan đến việc sử dụng [I1N2S3T4R5U6M7E8N9T0S1]. Dù không có nhạc cụ nhưng bài hát vẫn tạo được âm thanh lôi cuốn và độc đáo, đọng lại trong lòng người nghe rất lâu sau khi kết thúc. Sự kết hợp giữa [ke0y1] mạnh mẽ và nhịp điệu sôi động tạo ra tác động cảm xúc mạnh mẽ khiến bài hát này trở nên khác biệt so với những bài hát khác cùng thể loại.</v>
      </c>
    </row>
    <row r="796">
      <c r="A796" s="1" t="s">
        <v>1392</v>
      </c>
      <c r="B796" s="1" t="s">
        <v>1393</v>
      </c>
      <c r="C796" s="2" t="str">
        <f>IFERROR(__xludf.DUMMYFUNCTION("GoogleTranslate(B796, ""en"", ""vi"")"),"Việc sử dụng [[K01E12Y23]3 k4ey5] trong bản nhạc này tạo ra một bầu không khí khác biệt không gợi nhớ đến âm thanh [G1E2N3R4E5] cổ điển.")</f>
        <v>Việc sử dụng [[K01E12Y23]3 k4ey5] trong bản nhạc này tạo ra một bầu không khí khác biệt không gợi nhớ đến âm thanh [G1E2N3R4E5] cổ điển.</v>
      </c>
    </row>
    <row r="797">
      <c r="A797" s="1" t="s">
        <v>1394</v>
      </c>
      <c r="B797" s="1" t="s">
        <v>1395</v>
      </c>
      <c r="C797" s="2" t="str">
        <f>IFERROR(__xludf.DUMMYFUNCTION("GoogleTranslate(B797, ""en"", ""vi"")"),"Âm nhạc gợi lên cảm giác [E1M2O3T4I5O6N7] và điều thú vị là phần sáng tác của bài hát này không liên quan đến việc sử dụng bất kỳ [I1N2S3T4R5U6M7E8N9T0S1] nào. Dù thiếu nhạc cụ truyền thống nhưng âm nhạc vẫn truyền tải được thông điệp mạnh mẽ, giàu cảm xú"&amp;"c, thể hiện tài năng và sự sáng tạo của người sáng tác. Đó là minh chứng cho sức mạnh của âm nhạc và cách nó có thể lay động chúng ta theo những cách không ngờ tới, bất kể công cụ nào được sử dụng để tạo ra nó.")</f>
        <v>Âm nhạc gợi lên cảm giác [E1M2O3T4I5O6N7] và điều thú vị là phần sáng tác của bài hát này không liên quan đến việc sử dụng bất kỳ [I1N2S3T4R5U6M7E8N9T0S1] nào. Dù thiếu nhạc cụ truyền thống nhưng âm nhạc vẫn truyền tải được thông điệp mạnh mẽ, giàu cảm xúc, thể hiện tài năng và sự sáng tạo của người sáng tác. Đó là minh chứng cho sức mạnh của âm nhạc và cách nó có thể lay động chúng ta theo những cách không ngờ tới, bất kể công cụ nào được sử dụng để tạo ra nó.</v>
      </c>
    </row>
    <row r="798">
      <c r="A798" s="1" t="s">
        <v>1396</v>
      </c>
      <c r="B798" s="1" t="s">
        <v>1397</v>
      </c>
      <c r="C798" s="2" t="str">
        <f>IFERROR(__xludf.DUMMYFUNCTION("GoogleTranslate(B798, ""en"", ""vi"")"),"Với phạm vi cao độ trải dài [R1A2N3G4E5] [oc0ta1ve2s3], bản nhạc này mang đến trải nghiệm nghe đa dạng và sống động, đồng thời truyền tải âm thanh cộng hưởng và độc đáo thông qua việc sử dụng [[K01E12Y23]3 k4ey5]. Thời lượng của bài hát là [T1M213] giây v"&amp;"à nhịp điệu thoải mái của nó, trong nhịp [T1I2M3E4_5S6I7G8N9A0T1U2R3E4], truyền qua [[N01U12M23_34B45A56R67S78]8 b9ar0s1].")</f>
        <v>Với phạm vi cao độ trải dài [R1A2N3G4E5] [oc0ta1ve2s3], bản nhạc này mang đến trải nghiệm nghe đa dạng và sống động, đồng thời truyền tải âm thanh cộng hưởng và độc đáo thông qua việc sử dụng [[K01E12Y23]3 k4ey5]. Thời lượng của bài hát là [T1M213] giây và nhịp điệu thoải mái của nó, trong nhịp [T1I2M3E4_5S6I7G8N9A0T1U2R3E4], truyền qua [[N01U12M23_34B45A56R67S78]8 b9ar0s1].</v>
      </c>
    </row>
    <row r="799">
      <c r="A799" s="1" t="s">
        <v>1398</v>
      </c>
      <c r="B799" s="1" t="s">
        <v>1399</v>
      </c>
      <c r="C799" s="2" t="str">
        <f>IFERROR(__xludf.DUMMYFUNCTION("GoogleTranslate(B799, ""en"", ""vi"")"),"Bài hát này có một [ti0me1 s2ig3na4tu5re6] không phổ biến và không được sử dụng thường xuyên. Mặc dù vậy, âm nhạc vẫn truyền tải một cảm xúc cụ thể một cách hiệu quả. Nhịp điệu trong bài hát rất êm dịu và êm dịu, đồng thời việc thiếu vắng một số nhạc cụ c"&amp;"àng làm tăng thêm tính chất yên tĩnh tổng thể của nó.")</f>
        <v>Bài hát này có một [ti0me1 s2ig3na4tu5re6] không phổ biến và không được sử dụng thường xuyên. Mặc dù vậy, âm nhạc vẫn truyền tải một cảm xúc cụ thể một cách hiệu quả. Nhịp điệu trong bài hát rất êm dịu và êm dịu, đồng thời việc thiếu vắng một số nhạc cụ càng làm tăng thêm tính chất yên tĩnh tổng thể của nó.</v>
      </c>
    </row>
    <row r="800">
      <c r="A800" s="1" t="s">
        <v>120</v>
      </c>
      <c r="B800" s="1" t="s">
        <v>1400</v>
      </c>
      <c r="C800" s="2" t="str">
        <f>IFERROR(__xludf.DUMMYFUNCTION("GoogleTranslate(B800, ""en"", ""vi"")"),"Bài này có [te0mp1o2] vừa phải, không quá nhanh cũng không quá chậm. Ngoài ra, sáng tác của bài hát này không có sự kết hợp của bất kỳ nhạc cụ nào.")</f>
        <v>Bài này có [te0mp1o2] vừa phải, không quá nhanh cũng không quá chậm. Ngoài ra, sáng tác của bài hát này không có sự kết hợp của bất kỳ nhạc cụ nào.</v>
      </c>
    </row>
    <row r="801">
      <c r="A801" s="1" t="s">
        <v>61</v>
      </c>
      <c r="B801" s="1" t="s">
        <v>1401</v>
      </c>
      <c r="C801" s="2" t="str">
        <f>IFERROR(__xludf.DUMMYFUNCTION("GoogleTranslate(B801, ""en"", ""vi"")"),"Bài hát này mang cảm giác [E1M2O3T4I5O6N7] với nhịp điệu rất ru và gần như [[N01U12M23_34B45A56R67S78]8 b9ar0s1].")</f>
        <v>Bài hát này mang cảm giác [E1M2O3T4I5O6N7] với nhịp điệu rất ru và gần như [[N01U12M23_34B45A56R67S78]8 b9ar0s1].</v>
      </c>
    </row>
    <row r="802">
      <c r="A802" s="1" t="s">
        <v>1375</v>
      </c>
      <c r="B802" s="1" t="s">
        <v>1402</v>
      </c>
      <c r="C802" s="2" t="str">
        <f>IFERROR(__xludf.DUMMYFUNCTION("GoogleTranslate(B802, ""en"", ""vi"")"),"Đoạn nhạc thể hiện nhịp điệu [te0mp1o2] nhanh và được đặt ở nhịp [T1I2M3E4_5S6I7G8N9A0T1U2R3E4]. Một trong những tính năng đáng chú ý của nó là phạm vi cao độ, trải dài [R1A2N3G4E5] [oc0ta1ve2s3].")</f>
        <v>Đoạn nhạc thể hiện nhịp điệu [te0mp1o2] nhanh và được đặt ở nhịp [T1I2M3E4_5S6I7G8N9A0T1U2R3E4]. Một trong những tính năng đáng chú ý của nó là phạm vi cao độ, trải dài [R1A2N3G4E5] [oc0ta1ve2s3].</v>
      </c>
    </row>
    <row r="803">
      <c r="A803" s="1" t="s">
        <v>1281</v>
      </c>
      <c r="B803" s="1" t="s">
        <v>1403</v>
      </c>
      <c r="C803" s="2" t="str">
        <f>IFERROR(__xludf.DUMMYFUNCTION("GoogleTranslate(B803, ""en"", ""vi"")"),"Bản nhạc sử dụng dải cao độ cụ thể là [R1A2N3G4E5] [oc0ta1ve2s3], tạo ra âm thanh gắn kết và thống nhất. Ngoài ra, [[K01E12Y23]3 k4ey5] góp phần tạo nên âm thanh mạnh mẽ và đáng nhớ cho âm nhạc. Bài hát có độ dài [T1M213] giây và có nhịp điệu thiền định. "&amp;"Điều thú vị là chế phẩm này không sử dụng bất kỳ [I1N2S3T4R5U6M7E8N9T0S1] nào. Bài hát có phong cách không điển hình [[T01I12M23E34_45S56I67G78N89A90T01U12R23E34]4 t5im6e 7si8gn9at0ur1e2], [te0mp1o2] vừa phải và phong cách bất chấp thể loại [G1E2N3R4E5] k"&amp;"hiến nó nổi bật so với các bài hát khác. Độ dài của bài hát được xác định bởi [[N01U12M23_34B45A56R67S78]8 b9ar0s1], khiến nó trở thành một bản nhạc độc đáo và hấp dẫn.")</f>
        <v>Bản nhạc sử dụng dải cao độ cụ thể là [R1A2N3G4E5] [oc0ta1ve2s3], tạo ra âm thanh gắn kết và thống nhất. Ngoài ra, [[K01E12Y23]3 k4ey5] góp phần tạo nên âm thanh mạnh mẽ và đáng nhớ cho âm nhạc. Bài hát có độ dài [T1M213] giây và có nhịp điệu thiền định. Điều thú vị là chế phẩm này không sử dụng bất kỳ [I1N2S3T4R5U6M7E8N9T0S1] nào. Bài hát có phong cách không điển hình [[T01I12M23E34_45S56I67G78N89A90T01U12R23E34]4 t5im6e 7si8gn9at0ur1e2], [te0mp1o2] vừa phải và phong cách bất chấp thể loại [G1E2N3R4E5] khiến nó nổi bật so với các bài hát khác. Độ dài của bài hát được xác định bởi [[N01U12M23_34B45A56R67S78]8 b9ar0s1], khiến nó trở thành một bản nhạc độc đáo và hấp dẫn.</v>
      </c>
    </row>
    <row r="804">
      <c r="A804" s="1" t="s">
        <v>1404</v>
      </c>
      <c r="B804" s="1" t="s">
        <v>1405</v>
      </c>
      <c r="C804" s="2" t="str">
        <f>IFERROR(__xludf.DUMMYFUNCTION("GoogleTranslate(B804, ""en"", ""vi"")"),"Âm nhạc được sáng tác trong [[K01E12Y23]3 k4ey5], thể hiện âm thanh gắn kết và thống nhất xuyên suốt bản nhạc bằng cách sử dụng dải cao độ cụ thể là [R1A2N3G4E5] [oc0ta1ve2s3]. Với thời gian chạy [T1M213] giây và [ti0me1 s2ig3na4tu5re6 o7f 8[T91I02M13E24_"&amp;"35S46I57G68N79A80T91U02R13E24]3], bài hát này thể hiện âm thanh [G1E2N3R4E5], kết hợp với [[N01U12M23_34B45A 56R67S78]8 b9ar0s1] trong thành phần của nó.")</f>
        <v>Âm nhạc được sáng tác trong [[K01E12Y23]3 k4ey5], thể hiện âm thanh gắn kết và thống nhất xuyên suốt bản nhạc bằng cách sử dụng dải cao độ cụ thể là [R1A2N3G4E5] [oc0ta1ve2s3]. Với thời gian chạy [T1M213] giây và [ti0me1 s2ig3na4tu5re6 o7f 8[T91I02M13E24_35S46I57G68N79A80T91U02R13E24]3], bài hát này thể hiện âm thanh [G1E2N3R4E5], kết hợp với [[N01U12M23_34B45A 56R67S78]8 b9ar0s1] trong thành phần của nó.</v>
      </c>
    </row>
    <row r="805">
      <c r="A805" s="1" t="s">
        <v>703</v>
      </c>
      <c r="B805" s="1" t="s">
        <v>1406</v>
      </c>
      <c r="C805" s="2" t="str">
        <f>IFERROR(__xludf.DUMMYFUNCTION("GoogleTranslate(B805, ""en"", ""vi"")"),"Bài hát này có [ti0me1 s2ig3na4tu5re6 o7f 8[T91I02M13E24_35S46I57G68N79A80T91U02R13E24]3] khác thường và được sáng tác trong [[K01E12Y23]3 k4ey5].")</f>
        <v>Bài hát này có [ti0me1 s2ig3na4tu5re6 o7f 8[T91I02M13E24_35S46I57G68N79A80T91U02R13E24]3] khác thường và được sáng tác trong [[K01E12Y23]3 k4ey5].</v>
      </c>
    </row>
    <row r="806">
      <c r="A806" s="1" t="s">
        <v>400</v>
      </c>
      <c r="B806" s="1" t="s">
        <v>1407</v>
      </c>
      <c r="C806" s="2" t="str">
        <f>IFERROR(__xludf.DUMMYFUNCTION("GoogleTranslate(B806, ""en"", ""vi"")"),"Tôi rất tiếc, nhưng dường như không có ngữ cảnh hoặc thông tin nào được cung cấp ngoài câu ""Bài hát này có thời gian chạy là [T1M213] giây"". Vì vậy, tôi không thể kết hợp nó với bất kỳ câu nào khác hoặc tạo một đoạn văn dựa trên nó. Nếu bạn có thể cung "&amp;"cấp thêm thông tin hoặc bối cảnh, tôi sẽ sẵn lòng hỗ trợ thêm cho bạn.")</f>
        <v>Tôi rất tiếc, nhưng dường như không có ngữ cảnh hoặc thông tin nào được cung cấp ngoài câu "Bài hát này có thời gian chạy là [T1M213] giây". Vì vậy, tôi không thể kết hợp nó với bất kỳ câu nào khác hoặc tạo một đoạn văn dựa trên nó. Nếu bạn có thể cung cấp thêm thông tin hoặc bối cảnh, tôi sẽ sẵn lòng hỗ trợ thêm cho bạn.</v>
      </c>
    </row>
    <row r="807">
      <c r="A807" s="1" t="s">
        <v>1408</v>
      </c>
      <c r="B807" s="1" t="s">
        <v>1409</v>
      </c>
      <c r="C807" s="2" t="str">
        <f>IFERROR(__xludf.DUMMYFUNCTION("GoogleTranslate(B807, ""en"", ""vi"")"),"Bài hát mà tôi đang đề cập đến mang đậm phong cách truyền thống của [G1E2N3R4E5] và tiến triển qua [[N01U12M23_34B45A56R67S78]8 b9ar0s1]. Nó phát trong [T1M213] giây và điều thú vị là thành phần của nó không liên quan đến việc sử dụng [I1N2S3T4R5U6M7E8N9T"&amp;"0S1].")</f>
        <v>Bài hát mà tôi đang đề cập đến mang đậm phong cách truyền thống của [G1E2N3R4E5] và tiến triển qua [[N01U12M23_34B45A56R67S78]8 b9ar0s1]. Nó phát trong [T1M213] giây và điều thú vị là thành phần của nó không liên quan đến việc sử dụng [I1N2S3T4R5U6M7E8N9T0S1].</v>
      </c>
    </row>
    <row r="808">
      <c r="A808" s="1" t="s">
        <v>1410</v>
      </c>
      <c r="B808" s="1" t="s">
        <v>1411</v>
      </c>
      <c r="C808" s="2" t="str">
        <f>IFERROR(__xludf.DUMMYFUNCTION("GoogleTranslate(B808, ""en"", ""vi"")"),"Bài hát này được sáng tác trong [[K01E12Y23]3 k4ey5] và bao gồm [[N01U12M23_34B45A56R67S78]8 b9ar0s1]. Nó có thời lượng [T1M213] giây và có [te0mp1o2] không quá nhanh cũng không quá chậm.")</f>
        <v>Bài hát này được sáng tác trong [[K01E12Y23]3 k4ey5] và bao gồm [[N01U12M23_34B45A56R67S78]8 b9ar0s1]. Nó có thời lượng [T1M213] giây và có [te0mp1o2] không quá nhanh cũng không quá chậm.</v>
      </c>
    </row>
    <row r="809">
      <c r="A809" s="1" t="s">
        <v>1412</v>
      </c>
      <c r="B809" s="1" t="s">
        <v>1413</v>
      </c>
      <c r="C809" s="2" t="str">
        <f>IFERROR(__xludf.DUMMYFUNCTION("GoogleTranslate(B809, ""en"", ""vi"")"),"[ti0me1 s2ig3na4tu5re6] của bản nhạc là [T1I2M3E4_5S6I7G8N9A0T1U2R3E4] và bài hát có thời lượng [[N01U12M23_34B45A56R67S78]8 b9ar0s1], phát trong [T1M213] giây. Ngoài ra, bài hát đặc biệt này không có bất kỳ [I1N2S3T4R5U6M7E8N9T0S1] nào, tạo ra âm thanh đ"&amp;"ộc đáo và đặc biệt.")</f>
        <v>[ti0me1 s2ig3na4tu5re6] của bản nhạc là [T1I2M3E4_5S6I7G8N9A0T1U2R3E4] và bài hát có thời lượng [[N01U12M23_34B45A56R67S78]8 b9ar0s1], phát trong [T1M213] giây. Ngoài ra, bài hát đặc biệt này không có bất kỳ [I1N2S3T4R5U6M7E8N9T0S1] nào, tạo ra âm thanh độc đáo và đặc biệt.</v>
      </c>
    </row>
    <row r="810">
      <c r="A810" s="1" t="s">
        <v>316</v>
      </c>
      <c r="B810" s="1" t="s">
        <v>1414</v>
      </c>
      <c r="C810" s="2" t="str">
        <f>IFERROR(__xludf.DUMMYFUNCTION("GoogleTranslate(B810, ""en"", ""vi"")"),"Phong cách của bài hát phản ánh truyền thống âm nhạc của [G1E2N3R4E5].")</f>
        <v>Phong cách của bài hát phản ánh truyền thống âm nhạc của [G1E2N3R4E5].</v>
      </c>
    </row>
    <row r="811">
      <c r="A811" s="1" t="s">
        <v>1415</v>
      </c>
      <c r="B811" s="1" t="s">
        <v>1416</v>
      </c>
      <c r="C811" s="2" t="str">
        <f>IFERROR(__xludf.DUMMYFUNCTION("GoogleTranslate(B811, ""en"", ""vi"")"),"Việc sử dụng dải cao độ cụ thể [R1A2N3G4E5] [oc0ta1ve2s3] tạo ra âm thanh gắn kết và thống nhất xuyên suốt bản nhạc, trong khi [[K01E12Y23]3 k4ey5] mang đến cho bản nhạc này chất lượng cảm xúc đặc biệt. Chạy trong [T1M213] giây, bản nhạc này thể hiện nhịp"&amp;" điệu sống động và có tính năng [I1N2S3T4R5U6M7E8N9T0S1]. Với [ti0me1 s2ig3na4tu5re6 o7f 8[T91I02M13E24_35S46I57G68N79A80T91U02R13E24]3], nhịp điệu chậm rãi của bài hát đã nắm bắt được bản chất của âm nhạc [G1E2N3R4E5], khiến nó trở thành một bản thể hiện"&amp;" cổ điển. Được chia thành [[N01U12M23_34B45A56R67S78]8 b9ar0s1], bài hát này mang đến trải nghiệm âm nhạc vượt thời gian.")</f>
        <v>Việc sử dụng dải cao độ cụ thể [R1A2N3G4E5] [oc0ta1ve2s3] tạo ra âm thanh gắn kết và thống nhất xuyên suốt bản nhạc, trong khi [[K01E12Y23]3 k4ey5] mang đến cho bản nhạc này chất lượng cảm xúc đặc biệt. Chạy trong [T1M213] giây, bản nhạc này thể hiện nhịp điệu sống động và có tính năng [I1N2S3T4R5U6M7E8N9T0S1]. Với [ti0me1 s2ig3na4tu5re6 o7f 8[T91I02M13E24_35S46I57G68N79A80T91U02R13E24]3], nhịp điệu chậm rãi của bài hát đã nắm bắt được bản chất của âm nhạc [G1E2N3R4E5], khiến nó trở thành một bản thể hiện cổ điển. Được chia thành [[N01U12M23_34B45A56R67S78]8 b9ar0s1], bài hát này mang đến trải nghiệm âm nhạc vượt thời gian.</v>
      </c>
    </row>
    <row r="812">
      <c r="A812" s="1" t="s">
        <v>310</v>
      </c>
      <c r="B812" s="1" t="s">
        <v>1417</v>
      </c>
      <c r="C812" s="2" t="str">
        <f>IFERROR(__xludf.DUMMYFUNCTION("GoogleTranslate(B812, ""en"", ""vi"")"),"Phạm vi cao độ của bản nhạc này là [R1A2N3G4E5] [oc0ta1ve2s3] mang lại trải nghiệm nghe độc ​​đáo và đáng nhớ, trong khi [[K01E12Y23]3 k4ey5] mang lại chất lượng cảm xúc đặc biệt. Bài hát phát trong [T1M213] giây, với [te0mp1o2] vừa phải. [I1N2S3T4R5U6M7E"&amp;"8N9T0S1] không phải là một phần của thiết bị đo và [ti0me1 s2ig3na4tu5re6] của nó là duy nhất ([T1I2M3E4_5S6I7G8N9A0T1U2R3E4]). Được phát ở mức cao [te0mp1o2], bản nhạc này khác với âm thanh đặc trưng của bản nhạc cổ điển [G1E2N3R4E5].")</f>
        <v>Phạm vi cao độ của bản nhạc này là [R1A2N3G4E5] [oc0ta1ve2s3] mang lại trải nghiệm nghe độc ​​đáo và đáng nhớ, trong khi [[K01E12Y23]3 k4ey5] mang lại chất lượng cảm xúc đặc biệt. Bài hát phát trong [T1M213] giây, với [te0mp1o2] vừa phải. [I1N2S3T4R5U6M7E8N9T0S1] không phải là một phần của thiết bị đo và [ti0me1 s2ig3na4tu5re6] của nó là duy nhất ([T1I2M3E4_5S6I7G8N9A0T1U2R3E4]). Được phát ở mức cao [te0mp1o2], bản nhạc này khác với âm thanh đặc trưng của bản nhạc cổ điển [G1E2N3R4E5].</v>
      </c>
    </row>
    <row r="813">
      <c r="A813" s="1" t="s">
        <v>1418</v>
      </c>
      <c r="B813" s="1" t="s">
        <v>1419</v>
      </c>
      <c r="C813" s="2" t="str">
        <f>IFERROR(__xludf.DUMMYFUNCTION("GoogleTranslate(B813, ""en"", ""vi"")"),"Bài hát có độ dài [T1M213] giây và có nhịp [T1I2M3E4_5S6I7G8N9A0T1U2R3E4]. Sự sắp xếp của nó bỏ qua việc sử dụng [I1N2S3T4R5U6M7E8N9T0S1] trong khi vẫn duy trì mức độ vừa phải [te0mp1o2]. Với cảm giác [E1M2O3T4I5O6N7], âm nhạc bao gồm tổng cộng [[N01U12M2"&amp;"3_34B45A56R67S78]8 b9ar0s1].")</f>
        <v>Bài hát có độ dài [T1M213] giây và có nhịp [T1I2M3E4_5S6I7G8N9A0T1U2R3E4]. Sự sắp xếp của nó bỏ qua việc sử dụng [I1N2S3T4R5U6M7E8N9T0S1] trong khi vẫn duy trì mức độ vừa phải [te0mp1o2]. Với cảm giác [E1M2O3T4I5O6N7], âm nhạc bao gồm tổng cộng [[N01U12M23_34B45A56R67S78]8 b9ar0s1].</v>
      </c>
    </row>
    <row r="814">
      <c r="A814" s="1" t="s">
        <v>337</v>
      </c>
      <c r="B814" s="1" t="s">
        <v>1420</v>
      </c>
      <c r="C814" s="2" t="str">
        <f>IFERROR(__xludf.DUMMYFUNCTION("GoogleTranslate(B814, ""en"", ""vi"")"),"Bản nhạc thể hiện phạm vi cao độ trong [R1A2N3G4E5] [oc0ta1ve2s3] và việc lựa chọn [[K01E12Y23]3 k4ey5] sẽ mang lại trải nghiệm quyến rũ và đáng nhớ. Bài hát này dài [T1M213] giây, có nhịp điệu rất êm dịu và nhẹ nhàng, đặc biệt là thiếu vắng [I1N2S3T4R5U6"&amp;"M7E8N9T0S1]. [ti0me1 s2ig3na4tu5re6] của nó khác với tiêu chuẩn, [T1I2M3E4_5S6I7G8N9A0T1U2R3E4], trong khi được chơi ở tốc độ thoải mái. Âm nhạc này là sự thể hiện thực sự của phong cách [G1E2N3R4E5] cổ điển, bao gồm [[N01U12M23_34B45A56R67S78]8 b9ar0s1].")</f>
        <v>Bản nhạc thể hiện phạm vi cao độ trong [R1A2N3G4E5] [oc0ta1ve2s3] và việc lựa chọn [[K01E12Y23]3 k4ey5] sẽ mang lại trải nghiệm quyến rũ và đáng nhớ. Bài hát này dài [T1M213] giây, có nhịp điệu rất êm dịu và nhẹ nhàng, đặc biệt là thiếu vắng [I1N2S3T4R5U6M7E8N9T0S1]. [ti0me1 s2ig3na4tu5re6] của nó khác với tiêu chuẩn, [T1I2M3E4_5S6I7G8N9A0T1U2R3E4], trong khi được chơi ở tốc độ thoải mái. Âm nhạc này là sự thể hiện thực sự của phong cách [G1E2N3R4E5] cổ điển, bao gồm [[N01U12M23_34B45A56R67S78]8 b9ar0s1].</v>
      </c>
    </row>
    <row r="815">
      <c r="A815" s="1" t="s">
        <v>1421</v>
      </c>
      <c r="B815" s="1" t="s">
        <v>1422</v>
      </c>
      <c r="C815" s="2" t="str">
        <f>IFERROR(__xludf.DUMMYFUNCTION("GoogleTranslate(B815, ""en"", ""vi"")"),"Bài hát có tiết tấu nhanh, kéo dài khoảng [[N01U12M23_34B45A56R67S78]8 b9ar0s1], sử dụng [I1N2S3T4R5U6M7E8N9T0S1] một cách quan trọng để thể hiện [E1M2O3T4I5O6N7] thông qua âm nhạc. Việc sử dụng những nhạc cụ này là một phần không thể thiếu trong âm thanh"&amp;" tổng thể của bài hát và giúp truyền tải giai điệu cảm xúc dự định. Dù là nhịp trống cuồng nhiệt hay giai điệu cao vút của guitar, mỗi nhạc cụ đều đóng một vai trò quan trọng trong việc đưa bài hát trở nên sống động và gợi lên những cảm xúc mong muốn ở ng"&amp;"ười nghe. Cùng với nhau, những yếu tố này kết hợp để tạo ra trải nghiệm âm nhạc mạnh mẽ, vừa hấp dẫn vừa cộng hưởng cảm xúc.")</f>
        <v>Bài hát có tiết tấu nhanh, kéo dài khoảng [[N01U12M23_34B45A56R67S78]8 b9ar0s1], sử dụng [I1N2S3T4R5U6M7E8N9T0S1] một cách quan trọng để thể hiện [E1M2O3T4I5O6N7] thông qua âm nhạc. Việc sử dụng những nhạc cụ này là một phần không thể thiếu trong âm thanh tổng thể của bài hát và giúp truyền tải giai điệu cảm xúc dự định. Dù là nhịp trống cuồng nhiệt hay giai điệu cao vút của guitar, mỗi nhạc cụ đều đóng một vai trò quan trọng trong việc đưa bài hát trở nên sống động và gợi lên những cảm xúc mong muốn ở người nghe. Cùng với nhau, những yếu tố này kết hợp để tạo ra trải nghiệm âm nhạc mạnh mẽ, vừa hấp dẫn vừa cộng hưởng cảm xúc.</v>
      </c>
    </row>
    <row r="816">
      <c r="A816" s="1" t="s">
        <v>371</v>
      </c>
      <c r="B816" s="1" t="s">
        <v>1423</v>
      </c>
      <c r="C816" s="2" t="str">
        <f>IFERROR(__xludf.DUMMYFUNCTION("GoogleTranslate(B816, ""en"", ""vi"")"),"Bài hát này sử dụng [ti0me1 s2ig3na4tu5re6] không phổ biến và có thời lượng [T1M213] giây.")</f>
        <v>Bài hát này sử dụng [ti0me1 s2ig3na4tu5re6] không phổ biến và có thời lượng [T1M213] giây.</v>
      </c>
    </row>
    <row r="817">
      <c r="A817" s="1" t="s">
        <v>35</v>
      </c>
      <c r="B817" s="1" t="s">
        <v>1424</v>
      </c>
      <c r="C817" s="2" t="str">
        <f>IFERROR(__xludf.DUMMYFUNCTION("GoogleTranslate(B817, ""en"", ""vi"")"),"Bài hát này có thời gian phát là [T1M213] giây và không có tính năng [I1N2S3T4R5U6M7E8N9T0S1].")</f>
        <v>Bài hát này có thời gian phát là [T1M213] giây và không có tính năng [I1N2S3T4R5U6M7E8N9T0S1].</v>
      </c>
    </row>
    <row r="818">
      <c r="A818" s="1" t="s">
        <v>1425</v>
      </c>
      <c r="B818" s="1" t="s">
        <v>1426</v>
      </c>
      <c r="C818" s="2" t="str">
        <f>IFERROR(__xludf.DUMMYFUNCTION("GoogleTranslate(B818, ""en"", ""vi"")"),"[ke0y1] của bản nhạc này mang đến cho nó một chất lượng cảm xúc đặc biệt được tăng cường hơn nữa bởi [te0mp1o2] nhanh và mãnh liệt. Ngoài ra, [ti0me1 s2ig3na4tu5re6] của bài hát không điển hình, làm tăng thêm nét độc đáo của nó.")</f>
        <v>[ke0y1] của bản nhạc này mang đến cho nó một chất lượng cảm xúc đặc biệt được tăng cường hơn nữa bởi [te0mp1o2] nhanh và mãnh liệt. Ngoài ra, [ti0me1 s2ig3na4tu5re6] của bài hát không điển hình, làm tăng thêm nét độc đáo của nó.</v>
      </c>
    </row>
    <row r="819">
      <c r="A819" s="1" t="s">
        <v>1427</v>
      </c>
      <c r="B819" s="1" t="s">
        <v>1428</v>
      </c>
      <c r="C819" s="2" t="str">
        <f>IFERROR(__xludf.DUMMYFUNCTION("GoogleTranslate(B819, ""en"", ""vi"")"),"Nhạc đang phát có tốc độ thấp và cấu trúc bài hát được tạo thành từ [[N01U12M23_34B45A56R67S78]8 b9ar0s1].")</f>
        <v>Nhạc đang phát có tốc độ thấp và cấu trúc bài hát được tạo thành từ [[N01U12M23_34B45A56R67S78]8 b9ar0s1].</v>
      </c>
    </row>
    <row r="820">
      <c r="A820" s="1" t="s">
        <v>1429</v>
      </c>
      <c r="B820" s="1" t="s">
        <v>1430</v>
      </c>
      <c r="C820" s="2" t="str">
        <f>IFERROR(__xludf.DUMMYFUNCTION("GoogleTranslate(B820, ""en"", ""vi"")"),"Âm nhạc trong bài hát này tuân theo một cấu trúc cụ thể, với [[N01U12M23_34B45A56R67S78]8 b9ar0s1] trong bố cục và nhịp điệu nhẹ nhàng, êm dịu. Phạm vi cao độ giới hạn của nó là [R1A2N3G4E5] [oc0ta1ve2s3] cho phép nhấn mạnh hơn vào các sắc thái của giai đ"&amp;"iệu và nhịp điệu, trong khi âm nhạc tuân theo thước đo [T1I2M3E4_5S6I7G8N9A0T1U2R3E4]. Nhìn chung, các yếu tố này phối hợp với nhau để tạo ra trải nghiệm nghe gắn kết và thú vị cho khán giả.")</f>
        <v>Âm nhạc trong bài hát này tuân theo một cấu trúc cụ thể, với [[N01U12M23_34B45A56R67S78]8 b9ar0s1] trong bố cục và nhịp điệu nhẹ nhàng, êm dịu. Phạm vi cao độ giới hạn của nó là [R1A2N3G4E5] [oc0ta1ve2s3] cho phép nhấn mạnh hơn vào các sắc thái của giai điệu và nhịp điệu, trong khi âm nhạc tuân theo thước đo [T1I2M3E4_5S6I7G8N9A0T1U2R3E4]. Nhìn chung, các yếu tố này phối hợp với nhau để tạo ra trải nghiệm nghe gắn kết và thú vị cho khán giả.</v>
      </c>
    </row>
    <row r="821">
      <c r="A821" s="1" t="s">
        <v>1431</v>
      </c>
      <c r="B821" s="1" t="s">
        <v>1432</v>
      </c>
      <c r="C821" s="2" t="str">
        <f>IFERROR(__xludf.DUMMYFUNCTION("GoogleTranslate(B821, ""en"", ""vi"")"),"Trong một bản nhạc, việc sử dụng dải cao độ cụ thể [R1A2N3G4E5] [oc0ta1ve2s3] có thể tạo ra âm thanh gắn kết và thống nhất. Hiệu ứng này được tăng cường nhờ mức [te0mp1o2] vừa phải của bài hát. [I1N2S3T4R5U6M7E8N9T0S1] đóng một vai trò quan trọng trong âm"&amp;" nhạc, góp phần tạo nên kết cấu và cảm nhận tổng thể của bản nhạc. Cùng với nhau, những yếu tố này phối hợp với nhau để tạo ra trải nghiệm âm nhạc phong phú và hấp dẫn.")</f>
        <v>Trong một bản nhạc, việc sử dụng dải cao độ cụ thể [R1A2N3G4E5] [oc0ta1ve2s3] có thể tạo ra âm thanh gắn kết và thống nhất. Hiệu ứng này được tăng cường nhờ mức [te0mp1o2] vừa phải của bài hát. [I1N2S3T4R5U6M7E8N9T0S1] đóng một vai trò quan trọng trong âm nhạc, góp phần tạo nên kết cấu và cảm nhận tổng thể của bản nhạc. Cùng với nhau, những yếu tố này phối hợp với nhau để tạo ra trải nghiệm âm nhạc phong phú và hấp dẫn.</v>
      </c>
    </row>
    <row r="822">
      <c r="A822" s="1" t="s">
        <v>1433</v>
      </c>
      <c r="B822" s="1" t="s">
        <v>1434</v>
      </c>
      <c r="C822" s="2" t="str">
        <f>IFERROR(__xludf.DUMMYFUNCTION("GoogleTranslate(B822, ""en"", ""vi"")"),"Bản nhạc mà tôi muốn giới thiệu có phạm vi cao độ trải dài [R1A2N3G4E5] [oc0ta1ve2s3] và gợi lên cảm giác [E1M2O3T4I5O6N7]. Để phát huy trọn vẹn cảm xúc mong muốn, tác phẩm phải sử dụng [I1N2S3T4R5U6M7E8N9T0S1]. Thông qua phạm vi cao độ được lựa chọn cẩn "&amp;"thận và chất lượng cảm xúc mà nó truyền tải, bản sáng tác âm nhạc này có thể tạo ra tác động mạnh mẽ đến người nghe và việc bổ sung các nhạc cụ được đề xuất sẽ nâng cao hơn nữa trải nghiệm tổng thể.")</f>
        <v>Bản nhạc mà tôi muốn giới thiệu có phạm vi cao độ trải dài [R1A2N3G4E5] [oc0ta1ve2s3] và gợi lên cảm giác [E1M2O3T4I5O6N7]. Để phát huy trọn vẹn cảm xúc mong muốn, tác phẩm phải sử dụng [I1N2S3T4R5U6M7E8N9T0S1]. Thông qua phạm vi cao độ được lựa chọn cẩn thận và chất lượng cảm xúc mà nó truyền tải, bản sáng tác âm nhạc này có thể tạo ra tác động mạnh mẽ đến người nghe và việc bổ sung các nhạc cụ được đề xuất sẽ nâng cao hơn nữa trải nghiệm tổng thể.</v>
      </c>
    </row>
    <row r="823">
      <c r="A823" s="1" t="s">
        <v>53</v>
      </c>
      <c r="B823" s="1" t="s">
        <v>1435</v>
      </c>
      <c r="C823" s="2" t="str">
        <f>IFERROR(__xludf.DUMMYFUNCTION("GoogleTranslate(B823, ""en"", ""vi"")"),"Âm nhạc sử dụng dải cao độ [R1A2N3G4E5] [oc0ta1ve2s3], bổ sung thêm nét đặc biệt cho âm nhạc và nhấn mạnh chiều sâu cảm xúc của nó. Ngoài ra, việc sử dụng [[K01E12Y23]3 k4ey5] truyền tải âm thanh độc đáo và vang dội, góp phần hơn nữa vào tính thẩm mỹ tổng"&amp;" thể của âm nhạc. Cùng với nhau, những yếu tố này tạo ra trải nghiệm nghe phong phú và năng động, vừa hấp dẫn vừa đáng nhớ.")</f>
        <v>Âm nhạc sử dụng dải cao độ [R1A2N3G4E5] [oc0ta1ve2s3], bổ sung thêm nét đặc biệt cho âm nhạc và nhấn mạnh chiều sâu cảm xúc của nó. Ngoài ra, việc sử dụng [[K01E12Y23]3 k4ey5] truyền tải âm thanh độc đáo và vang dội, góp phần hơn nữa vào tính thẩm mỹ tổng thể của âm nhạc. Cùng với nhau, những yếu tố này tạo ra trải nghiệm nghe phong phú và năng động, vừa hấp dẫn vừa đáng nhớ.</v>
      </c>
    </row>
    <row r="824">
      <c r="A824" s="1" t="s">
        <v>1436</v>
      </c>
      <c r="B824" s="1" t="s">
        <v>1437</v>
      </c>
      <c r="C824" s="2" t="str">
        <f>IFERROR(__xludf.DUMMYFUNCTION("GoogleTranslate(B824, ""en"", ""vi"")"),"Bài hát [G1E2N3R4E5] được đề cập không phải để nhảy theo vì âm nhạc của nó không tuân theo các mẫu âm thanh thông thường của thể loại này.")</f>
        <v>Bài hát [G1E2N3R4E5] được đề cập không phải để nhảy theo vì âm nhạc của nó không tuân theo các mẫu âm thanh thông thường của thể loại này.</v>
      </c>
    </row>
    <row r="825">
      <c r="A825" s="1" t="s">
        <v>1384</v>
      </c>
      <c r="B825" s="1" t="s">
        <v>1438</v>
      </c>
      <c r="C825" s="2" t="str">
        <f>IFERROR(__xludf.DUMMYFUNCTION("GoogleTranslate(B825, ""en"", ""vi"")"),"Phần trình diễn âm nhạc của bài hát này vừa tập trung vừa có tác động mạnh nhờ dải cao độ nhỏ gọn trải dài [R1A2N3G4E5] [oc0ta1ve2s3]. Hơn nữa, việc sử dụng [[K01E12Y23]3 k4ey5] mang đến âm thanh độc đáo và vang dội cho âm nhạc. [te0mp1o2] của bài hát cực"&amp;" kỳ mãnh liệt, góp phần tạo nên tính chất nhịp độ nhanh và với độ dài [T1M213] giây, nó không quá đáng hoan nghênh. Điều thú vị là bản sáng tác này không có bất kỳ [I1N2S3T4R5U6M7E8N9T0S1] nào, trong khi [ti0me1 s2ig3na4tu5re6] được sử dụng là độc đáo, cà"&amp;"ng khiến nó khác biệt với âm nhạc thông thường. Mặc dù vậy, phong cách của bài hát vẫn có nền tảng vững chắc dựa trên truyền thống của âm nhạc [G1E2N3R4E5], khiến nó trở thành một sự bổ sung thú vị và sáng tạo cho tiêu chuẩn của thể loại này.")</f>
        <v>Phần trình diễn âm nhạc của bài hát này vừa tập trung vừa có tác động mạnh nhờ dải cao độ nhỏ gọn trải dài [R1A2N3G4E5] [oc0ta1ve2s3]. Hơn nữa, việc sử dụng [[K01E12Y23]3 k4ey5] mang đến âm thanh độc đáo và vang dội cho âm nhạc. [te0mp1o2] của bài hát cực kỳ mãnh liệt, góp phần tạo nên tính chất nhịp độ nhanh và với độ dài [T1M213] giây, nó không quá đáng hoan nghênh. Điều thú vị là bản sáng tác này không có bất kỳ [I1N2S3T4R5U6M7E8N9T0S1] nào, trong khi [ti0me1 s2ig3na4tu5re6] được sử dụng là độc đáo, càng khiến nó khác biệt với âm nhạc thông thường. Mặc dù vậy, phong cách của bài hát vẫn có nền tảng vững chắc dựa trên truyền thống của âm nhạc [G1E2N3R4E5], khiến nó trở thành một sự bổ sung thú vị và sáng tạo cho tiêu chuẩn của thể loại này.</v>
      </c>
    </row>
    <row r="826">
      <c r="A826" s="1" t="s">
        <v>1439</v>
      </c>
      <c r="B826" s="1" t="s">
        <v>1440</v>
      </c>
      <c r="C826" s="2" t="str">
        <f>IFERROR(__xludf.DUMMYFUNCTION("GoogleTranslate(B826, ""en"", ""vi"")"),"Độ dài của bài hát là [T1M213] giây và âm nhạc bắt chước phong cách của [A1R2T3I4S5T6]. Thành phần âm nhạc của bài hát được thiết kế để mô phỏng phong cách riêng biệt của [A1R2T3I4S5T6], đồng thời tuân thủ độ dài cụ thể là [T1M213] giây. Bằng cách bắt chư"&amp;"ớc phong cách của nghệ sĩ, bài hát có thể nắm bắt được bản chất âm thanh độc đáo của họ và tạo ra trải nghiệm nghe gắn kết cho người hâm mộ. Ngoài ra, độ dài cụ thể của bài hát đảm bảo rằng nó phù hợp với các thông số của cấu trúc bài hát truyền thống và "&amp;"có thể dễ dàng phát trên nhiều nền tảng và phương tiện khác nhau.")</f>
        <v>Độ dài của bài hát là [T1M213] giây và âm nhạc bắt chước phong cách của [A1R2T3I4S5T6]. Thành phần âm nhạc của bài hát được thiết kế để mô phỏng phong cách riêng biệt của [A1R2T3I4S5T6], đồng thời tuân thủ độ dài cụ thể là [T1M213] giây. Bằng cách bắt chước phong cách của nghệ sĩ, bài hát có thể nắm bắt được bản chất âm thanh độc đáo của họ và tạo ra trải nghiệm nghe gắn kết cho người hâm mộ. Ngoài ra, độ dài cụ thể của bài hát đảm bảo rằng nó phù hợp với các thông số của cấu trúc bài hát truyền thống và có thể dễ dàng phát trên nhiều nền tảng và phương tiện khác nhau.</v>
      </c>
    </row>
    <row r="827">
      <c r="A827" s="1" t="s">
        <v>1441</v>
      </c>
      <c r="B827" s="1" t="s">
        <v>1442</v>
      </c>
      <c r="C827" s="2" t="str">
        <f>IFERROR(__xludf.DUMMYFUNCTION("GoogleTranslate(B827, ""en"", ""vi"")"),"Nhạc trong bài hát này dựa trên [[T01I12M23E34_45S56I67G78N89A90T01U12R23E34]4 t5im6e 7si8gn9at0ur1e2] và bạn có thể đếm [[N01U12M23_34B45A56R67S78]8 b9ar0s1] trong suốt bản nhạc. Điều thú vị là bài hát đã chọn không kết hợp [I1N2S3T4R5U6M7E8N9T0S1]. Mặc "&amp;"dù thiếu một số nhạc cụ nhất định, sáng tác vẫn cố gắng tạo ra âm thanh độc đáo và hấp dẫn, nổi bật so với các tác phẩm khác cùng thể loại.")</f>
        <v>Nhạc trong bài hát này dựa trên [[T01I12M23E34_45S56I67G78N89A90T01U12R23E34]4 t5im6e 7si8gn9at0ur1e2] và bạn có thể đếm [[N01U12M23_34B45A56R67S78]8 b9ar0s1] trong suốt bản nhạc. Điều thú vị là bài hát đã chọn không kết hợp [I1N2S3T4R5U6M7E8N9T0S1]. Mặc dù thiếu một số nhạc cụ nhất định, sáng tác vẫn cố gắng tạo ra âm thanh độc đáo và hấp dẫn, nổi bật so với các tác phẩm khác cùng thể loại.</v>
      </c>
    </row>
    <row r="828">
      <c r="A828" s="1" t="s">
        <v>1195</v>
      </c>
      <c r="B828" s="1" t="s">
        <v>1443</v>
      </c>
      <c r="C828" s="2" t="str">
        <f>IFERROR(__xludf.DUMMYFUNCTION("GoogleTranslate(B828, ""en"", ""vi"")"),"Dải cao độ nhỏ gọn của [R1A2N3G4E5] [oc0ta1ve2s3] tạo ra màn trình diễn âm nhạc tập trung và có tác động mạnh mẽ, được nâng cao hơn nữa nhờ sử dụng [[K01E12Y23]3 k4ey5], mang lại âm thanh mạnh mẽ và đáng nhớ. Mặc dù [te0mp1o2] nhanh, bài hát có độ dài [T1"&amp;"M213] giây này được phát chậm, thể hiện [I1N2S3T4R5U6M7E8N9T0S1] và [[T01I12M23E34_45S56I67G78N89A90T01U12R23E34]4 t5im6e 7si8gn9at0ur1 e2]. Bài hát theo phong cách [G1E2N3R4E5] khác với các quy ước và đặc điểm âm nhạc thông thường [[N01U12M23_34B45A56R67"&amp;"S78]8 b9ar0s1], khiến nó trở thành một trải nghiệm nghe độc ​​đáo.")</f>
        <v>Dải cao độ nhỏ gọn của [R1A2N3G4E5] [oc0ta1ve2s3] tạo ra màn trình diễn âm nhạc tập trung và có tác động mạnh mẽ, được nâng cao hơn nữa nhờ sử dụng [[K01E12Y23]3 k4ey5], mang lại âm thanh mạnh mẽ và đáng nhớ. Mặc dù [te0mp1o2] nhanh, bài hát có độ dài [T1M213] giây này được phát chậm, thể hiện [I1N2S3T4R5U6M7E8N9T0S1] và [[T01I12M23E34_45S56I67G78N89A90T01U12R23E34]4 t5im6e 7si8gn9at0ur1 e2]. Bài hát theo phong cách [G1E2N3R4E5] khác với các quy ước và đặc điểm âm nhạc thông thường [[N01U12M23_34B45A56R67S78]8 b9ar0s1], khiến nó trở thành một trải nghiệm nghe độc ​​đáo.</v>
      </c>
    </row>
    <row r="829">
      <c r="A829" s="1" t="s">
        <v>764</v>
      </c>
      <c r="B829" s="1" t="s">
        <v>1444</v>
      </c>
      <c r="C829" s="2" t="str">
        <f>IFERROR(__xludf.DUMMYFUNCTION("GoogleTranslate(B829, ""en"", ""vi"")"),"Bản nhạc này được phát ở tốc độ nhanh và việc sử dụng [[K01E12Y23]3 k4ey5] tạo ra bảng âm thanh phong phú và sống động. Ngoài ra, thời lượng của bản nhạc là [T1M213] giây.")</f>
        <v>Bản nhạc này được phát ở tốc độ nhanh và việc sử dụng [[K01E12Y23]3 k4ey5] tạo ra bảng âm thanh phong phú và sống động. Ngoài ra, thời lượng của bản nhạc là [T1M213] giây.</v>
      </c>
    </row>
    <row r="830">
      <c r="A830" s="1" t="s">
        <v>1335</v>
      </c>
      <c r="B830" s="1" t="s">
        <v>1445</v>
      </c>
      <c r="C830" s="2" t="str">
        <f>IFERROR(__xludf.DUMMYFUNCTION("GoogleTranslate(B830, ""en"", ""vi"")"),"Âm nhạc quyến rũ và đáng nhớ này trở nên sống động thông qua việc sử dụng [I1N2S3T4R5U6M7E8N9T0S1] với nhịp điệu mượt mà và ổn định. Phạm vi cao độ giới hạn của nó là [R1A2N3G4E5] [oc0ta1ve2s3] cho phép nhấn mạnh hơn vào các sắc thái của âm sắc và nhịp đi"&amp;"ệu. Mặc dù [[T01I12M23E34_45S56I67G78N89A90T01U12R23E34]4 t5im6e 7si8gn9at0ur1e2] không phổ biến, bài hát chuyển động với tốc độ nhanh và cover [[N01U12M23_34B45A56R67S78]8 b9ar0s1]. Lựa chọn âm nhạc [[K01E12Y23]3 k4ey5] và phong cách không tuân theo các "&amp;"đặc điểm điển hình của thể loại [G1E2N3R4E5] tạo nên trải nghiệm nghe độc ​​đáo và thời lượng [T1M213] giây của bài hát đảm bảo rằng người nghe hoàn toàn đắm chìm trong hành trình âm nhạc này.")</f>
        <v>Âm nhạc quyến rũ và đáng nhớ này trở nên sống động thông qua việc sử dụng [I1N2S3T4R5U6M7E8N9T0S1] với nhịp điệu mượt mà và ổn định. Phạm vi cao độ giới hạn của nó là [R1A2N3G4E5] [oc0ta1ve2s3] cho phép nhấn mạnh hơn vào các sắc thái của âm sắc và nhịp điệu. Mặc dù [[T01I12M23E34_45S56I67G78N89A90T01U12R23E34]4 t5im6e 7si8gn9at0ur1e2] không phổ biến, bài hát chuyển động với tốc độ nhanh và cover [[N01U12M23_34B45A56R67S78]8 b9ar0s1]. Lựa chọn âm nhạc [[K01E12Y23]3 k4ey5] và phong cách không tuân theo các đặc điểm điển hình của thể loại [G1E2N3R4E5] tạo nên trải nghiệm nghe độc ​​đáo và thời lượng [T1M213] giây của bài hát đảm bảo rằng người nghe hoàn toàn đắm chìm trong hành trình âm nhạc này.</v>
      </c>
    </row>
    <row r="831">
      <c r="A831" s="1" t="s">
        <v>1132</v>
      </c>
      <c r="B831" s="1" t="s">
        <v>1446</v>
      </c>
      <c r="C831" s="2" t="str">
        <f>IFERROR(__xludf.DUMMYFUNCTION("GoogleTranslate(B831, ""en"", ""vi"")"),"Dải cao độ của [R1A2N3G4E5] [oc0ta1ve2s3] tạo thêm nét đặc sắc cho bản nhạc, nhấn mạnh chiều sâu cảm xúc của nó, trong khi thời lượng chạy của bài hát là [T1M213] giây. Âm nhạc này không hoàn toàn nằm trong các quy ước của âm thanh [G1E2N3R4E5].")</f>
        <v>Dải cao độ của [R1A2N3G4E5] [oc0ta1ve2s3] tạo thêm nét đặc sắc cho bản nhạc, nhấn mạnh chiều sâu cảm xúc của nó, trong khi thời lượng chạy của bài hát là [T1M213] giây. Âm nhạc này không hoàn toàn nằm trong các quy ước của âm thanh [G1E2N3R4E5].</v>
      </c>
    </row>
    <row r="832">
      <c r="A832" s="1" t="s">
        <v>1447</v>
      </c>
      <c r="B832" s="1" t="s">
        <v>1448</v>
      </c>
      <c r="C832" s="2" t="str">
        <f>IFERROR(__xludf.DUMMYFUNCTION("GoogleTranslate(B832, ""en"", ""vi"")"),"Việc sử dụng [I1N2S3T4R5U6M7E8N9T0S1] rất quan trọng đối với âm nhạc [G1E2N3R4E5] mặc dù phạm vi cao độ nhỏ gọn của [R1A2N3G4E5] [oc0ta1ve2s3], mang lại hiệu suất âm nhạc tập trung và có tác động. Mặc dù bản nhạc này có thể không thể hiện chân thực thể lo"&amp;"ại [G1E2N3R4E5] điển hình nhưng nhịp điệu của nó được cân bằng cẩn thận để tránh quá nhanh hoặc quá chậm.")</f>
        <v>Việc sử dụng [I1N2S3T4R5U6M7E8N9T0S1] rất quan trọng đối với âm nhạc [G1E2N3R4E5] mặc dù phạm vi cao độ nhỏ gọn của [R1A2N3G4E5] [oc0ta1ve2s3], mang lại hiệu suất âm nhạc tập trung và có tác động. Mặc dù bản nhạc này có thể không thể hiện chân thực thể loại [G1E2N3R4E5] điển hình nhưng nhịp điệu của nó được cân bằng cẩn thận để tránh quá nhanh hoặc quá chậm.</v>
      </c>
    </row>
    <row r="833">
      <c r="A833" s="1" t="s">
        <v>1449</v>
      </c>
      <c r="B833" s="1" t="s">
        <v>1450</v>
      </c>
      <c r="C833" s="2" t="str">
        <f>IFERROR(__xludf.DUMMYFUNCTION("GoogleTranslate(B833, ""en"", ""vi"")"),"Việc sử dụng dải cao độ cụ thể [R1A2N3G4E5] [oc0ta1ve2s3] tạo ra âm thanh gắn kết và thống nhất xuyên suốt bản nhạc, trong khi [[K01E12Y23]3 k4ey5] bổ sung vào bảng âm thanh phong phú và sống động. Nhịp điệu hài hòa trong bài hát này cùng với việc bổ sung"&amp;" [I1N2S3T4R5U6M7E8N9T0S1] càng nâng cao hơn nữa phần sáng tác âm nhạc. Ngoài ra, tốc độ di chuyển của bản nhạc này chậm cũng góp phần tạo nên đặc điểm tổng thể của nó.")</f>
        <v>Việc sử dụng dải cao độ cụ thể [R1A2N3G4E5] [oc0ta1ve2s3] tạo ra âm thanh gắn kết và thống nhất xuyên suốt bản nhạc, trong khi [[K01E12Y23]3 k4ey5] bổ sung vào bảng âm thanh phong phú và sống động. Nhịp điệu hài hòa trong bài hát này cùng với việc bổ sung [I1N2S3T4R5U6M7E8N9T0S1] càng nâng cao hơn nữa phần sáng tác âm nhạc. Ngoài ra, tốc độ di chuyển của bản nhạc này chậm cũng góp phần tạo nên đặc điểm tổng thể của nó.</v>
      </c>
    </row>
    <row r="834">
      <c r="A834" s="1" t="s">
        <v>324</v>
      </c>
      <c r="B834" s="1" t="s">
        <v>1451</v>
      </c>
      <c r="C834" s="2" t="str">
        <f>IFERROR(__xludf.DUMMYFUNCTION("GoogleTranslate(B834, ""en"", ""vi"")"),"Dải cao độ của [R1A2N3G4E5] [oc0ta1ve2s3] trong bài hát này thêm một nét đặc biệt nhấn mạnh chiều sâu cảm xúc của nó, mặc dù nó không có đặc điểm xác định của phong cách [G1E2N3R4E5]. Điều thú vị là sáng tác của bài hát này không liên quan đến việc sử dụn"&amp;"g [I1N2S3T4R5U6M7E8N9T0S1].")</f>
        <v>Dải cao độ của [R1A2N3G4E5] [oc0ta1ve2s3] trong bài hát này thêm một nét đặc biệt nhấn mạnh chiều sâu cảm xúc của nó, mặc dù nó không có đặc điểm xác định của phong cách [G1E2N3R4E5]. Điều thú vị là sáng tác của bài hát này không liên quan đến việc sử dụng [I1N2S3T4R5U6M7E8N9T0S1].</v>
      </c>
    </row>
    <row r="835">
      <c r="A835" s="1" t="s">
        <v>1352</v>
      </c>
      <c r="B835" s="1" t="s">
        <v>1452</v>
      </c>
      <c r="C835" s="2" t="str">
        <f>IFERROR(__xludf.DUMMYFUNCTION("GoogleTranslate(B835, ""en"", ""vi"")"),"Phạm vi cao độ của bản nhạc này là [R1A2N3G4E5] [oc0ta1ve2s3] mang đến trải nghiệm nghe độc ​​đáo và đáng nhớ, đồng thời việc sử dụng [[K01E12Y23]3 k4ey5] truyền tải âm thanh độc đáo và cộng hưởng. Với thời lượng chạy [T1M213] giây, bài hát này thu hút bở"&amp;"i nhịp điệu yên bình và thể hiện màn trình diễn âm nhạc sử dụng [I1N2S3T4R5U6M7E8N9T0S1]. Ngoài ra, một [ti0me1 s2ig3na4tu5re6] [T1I2M3E4_5S6I7G8N9A0T1U2R3E4] không phổ biến càng làm tăng thêm tính chất đặc biệt của nó. Với [te0mp1o2] tốc độ, âm nhạc này "&amp;"chứa đầy [E1M2O3T4I5O6N7], tạo nên một hành trình âm nhạc thực sự hấp dẫn.")</f>
        <v>Phạm vi cao độ của bản nhạc này là [R1A2N3G4E5] [oc0ta1ve2s3] mang đến trải nghiệm nghe độc ​​đáo và đáng nhớ, đồng thời việc sử dụng [[K01E12Y23]3 k4ey5] truyền tải âm thanh độc đáo và cộng hưởng. Với thời lượng chạy [T1M213] giây, bài hát này thu hút bởi nhịp điệu yên bình và thể hiện màn trình diễn âm nhạc sử dụng [I1N2S3T4R5U6M7E8N9T0S1]. Ngoài ra, một [ti0me1 s2ig3na4tu5re6] [T1I2M3E4_5S6I7G8N9A0T1U2R3E4] không phổ biến càng làm tăng thêm tính chất đặc biệt của nó. Với [te0mp1o2] tốc độ, âm nhạc này chứa đầy [E1M2O3T4I5O6N7], tạo nên một hành trình âm nhạc thực sự hấp dẫn.</v>
      </c>
    </row>
    <row r="836">
      <c r="A836" s="1" t="s">
        <v>1453</v>
      </c>
      <c r="B836" s="1" t="s">
        <v>1454</v>
      </c>
      <c r="C836" s="2" t="str">
        <f>IFERROR(__xludf.DUMMYFUNCTION("GoogleTranslate(B836, ""en"", ""vi"")"),"Bản nhạc này là sự thể hiện cổ điển của âm nhạc [G1E2N3R4E5], thể hiện dải cao độ trong [R1A2N3G4E5] [oc0ta1ve2s3] và sử dụng [[K01E12Y23]3 k4ey5] để truyền tải âm thanh cộng hưởng và độc đáo. Tuy không có [I1N2S3T4R5U6M7E8N9T0S1] nhưng bài hát này có thờ"&amp;"i lượng [T1M213] giây, giúp người nghe hoàn toàn đắm chìm trong giai điệu và nhịp điệu quyến rũ của nó. Nhìn chung, tác phẩm âm nhạc này là một kiệt tác thực sự thể hiện sức mạnh của sự đơn giản và sang trọng trong âm nhạc.")</f>
        <v>Bản nhạc này là sự thể hiện cổ điển của âm nhạc [G1E2N3R4E5], thể hiện dải cao độ trong [R1A2N3G4E5] [oc0ta1ve2s3] và sử dụng [[K01E12Y23]3 k4ey5] để truyền tải âm thanh cộng hưởng và độc đáo. Tuy không có [I1N2S3T4R5U6M7E8N9T0S1] nhưng bài hát này có thời lượng [T1M213] giây, giúp người nghe hoàn toàn đắm chìm trong giai điệu và nhịp điệu quyến rũ của nó. Nhìn chung, tác phẩm âm nhạc này là một kiệt tác thực sự thể hiện sức mạnh của sự đơn giản và sang trọng trong âm nhạc.</v>
      </c>
    </row>
    <row r="837">
      <c r="A837" s="1" t="s">
        <v>1455</v>
      </c>
      <c r="B837" s="1" t="s">
        <v>1456</v>
      </c>
      <c r="C837" s="2" t="str">
        <f>IFERROR(__xludf.DUMMYFUNCTION("GoogleTranslate(B837, ""en"", ""vi"")"),"Đoạn nhạc này có độ dài [T1M213] giây và [te0mp1o2] chậm rãi, nhịp điệu thoải mái, vừa phải. Mặc dù tốc độ chậm nhưng nó thể hiện [E1M2O3T4I5O6N7], truyền tải cảm giác êm đềm và tĩnh lặng.")</f>
        <v>Đoạn nhạc này có độ dài [T1M213] giây và [te0mp1o2] chậm rãi, nhịp điệu thoải mái, vừa phải. Mặc dù tốc độ chậm nhưng nó thể hiện [E1M2O3T4I5O6N7], truyền tải cảm giác êm đềm và tĩnh lặng.</v>
      </c>
    </row>
    <row r="838">
      <c r="A838" s="1" t="s">
        <v>1457</v>
      </c>
      <c r="B838" s="1" t="s">
        <v>1458</v>
      </c>
      <c r="C838" s="2" t="str">
        <f>IFERROR(__xludf.DUMMYFUNCTION("GoogleTranslate(B838, ""en"", ""vi"")"),"Âm nhạc được mô tả có phạm vi cao độ giới hạn là [R1A2N3G4E5] [oc0ta1ve2s3], cho phép nhấn mạnh hơn vào các sắc thái của giai điệu và nhịp điệu. Ngoài ra, việc sử dụng [[K01E12Y23]3 k4ey5] trong bản nhạc này tạo ra một bầu không khí khác biệt. Hơn nữa, [t"&amp;"i0me1 s2ig3na4tu5re6] được sử dụng trong bài hát này rất khác thường, góp phần tạo nên nét độc đáo của nó. Nhìn chung, sự kết hợp của các yếu tố này tạo nên trải nghiệm nghe hấp dẫn.")</f>
        <v>Âm nhạc được mô tả có phạm vi cao độ giới hạn là [R1A2N3G4E5] [oc0ta1ve2s3], cho phép nhấn mạnh hơn vào các sắc thái của giai điệu và nhịp điệu. Ngoài ra, việc sử dụng [[K01E12Y23]3 k4ey5] trong bản nhạc này tạo ra một bầu không khí khác biệt. Hơn nữa, [ti0me1 s2ig3na4tu5re6] được sử dụng trong bài hát này rất khác thường, góp phần tạo nên nét độc đáo của nó. Nhìn chung, sự kết hợp của các yếu tố này tạo nên trải nghiệm nghe hấp dẫn.</v>
      </c>
    </row>
    <row r="839">
      <c r="A839" s="1" t="s">
        <v>1459</v>
      </c>
      <c r="B839" s="1" t="s">
        <v>1460</v>
      </c>
      <c r="C839" s="2" t="str">
        <f>IFERROR(__xludf.DUMMYFUNCTION("GoogleTranslate(B839, ""en"", ""vi"")"),"Bầu không khí đặc biệt của bản nhạc này được tạo ra thông qua việc sử dụng [[K01E12Y23]3 k4ey5] trong bài hát thứ hai [T1M213] này. Nhịp điệu của nó được cân bằng hoàn hảo, không quá nhanh cũng không quá chậm và trở nên sống động nhờ việc sử dụng [I1N2S3T"&amp;"4R5U6M7E8N9T0S1]. Với [ti0me1 s2ig3na4tu5re6 o7f 8[T91I02M13E24_35S46I57G68N79A80T91U02R13E24]3] và [te0mp1o2] vừa phải, âm nhạc thể hiện mạnh mẽ [E1M2O3T4I5O6N7] xuyên suốt [[N01U12M23_34B45A56 R67S78]8 b9ar0s1], mang lại trải nghiệm nghe trọn vẹn và trọ"&amp;"n vẹn.")</f>
        <v>Bầu không khí đặc biệt của bản nhạc này được tạo ra thông qua việc sử dụng [[K01E12Y23]3 k4ey5] trong bài hát thứ hai [T1M213] này. Nhịp điệu của nó được cân bằng hoàn hảo, không quá nhanh cũng không quá chậm và trở nên sống động nhờ việc sử dụng [I1N2S3T4R5U6M7E8N9T0S1]. Với [ti0me1 s2ig3na4tu5re6 o7f 8[T91I02M13E24_35S46I57G68N79A80T91U02R13E24]3] và [te0mp1o2] vừa phải, âm nhạc thể hiện mạnh mẽ [E1M2O3T4I5O6N7] xuyên suốt [[N01U12M23_34B45A56 R67S78]8 b9ar0s1], mang lại trải nghiệm nghe trọn vẹn và trọn vẹn.</v>
      </c>
    </row>
    <row r="840">
      <c r="A840" s="1" t="s">
        <v>188</v>
      </c>
      <c r="B840" s="1" t="s">
        <v>1461</v>
      </c>
      <c r="C840" s="2" t="str">
        <f>IFERROR(__xludf.DUMMYFUNCTION("GoogleTranslate(B840, ""en"", ""vi"")"),"Việc sử dụng phạm vi cao độ cụ thể của [R1A2N3G4E5] [oc0ta1ve2s3] trong [[K01E12Y23]3 k4ey5] tạo ra âm thanh gắn kết và thống nhất xuyên suốt bản nhạc thứ hai [T1M213], có nhịp điệu cân bằng. Bài hát này cố tình loại trừ [I1N2S3T4R5U6M7E8N9T0S1] nhưng sử "&amp;"dụng [[T01I12M23E34_45S56I67G78N89A90T01U12R23E34]4 t5im6e 7si8gn9at0ur1e2] và được phát ở tốc độ nhàn nhã. Kết quả là tạo ra âm thanh mạnh mẽ và đáng nhớ [E1M2O3T4I5O6N7].")</f>
        <v>Việc sử dụng phạm vi cao độ cụ thể của [R1A2N3G4E5] [oc0ta1ve2s3] trong [[K01E12Y23]3 k4ey5] tạo ra âm thanh gắn kết và thống nhất xuyên suốt bản nhạc thứ hai [T1M213], có nhịp điệu cân bằng. Bài hát này cố tình loại trừ [I1N2S3T4R5U6M7E8N9T0S1] nhưng sử dụng [[T01I12M23E34_45S56I67G78N89A90T01U12R23E34]4 t5im6e 7si8gn9at0ur1e2] và được phát ở tốc độ nhàn nhã. Kết quả là tạo ra âm thanh mạnh mẽ và đáng nhớ [E1M2O3T4I5O6N7].</v>
      </c>
    </row>
    <row r="841">
      <c r="A841" s="1" t="s">
        <v>1462</v>
      </c>
      <c r="B841" s="1" t="s">
        <v>1463</v>
      </c>
      <c r="C841" s="2" t="str">
        <f>IFERROR(__xludf.DUMMYFUNCTION("GoogleTranslate(B841, ""en"", ""vi"")"),"Bản nhạc này dài TM1 giây và có nhịp điệu rất năng động. Bài hát cũng có [ti0me1 s2ig3na4tu5re6] bất thường trong TIME_SIGNATURE. Nó di chuyển với tốc độ nhanh và tiến dần qua NUM_BARS ô nhịp.")</f>
        <v>Bản nhạc này dài TM1 giây và có nhịp điệu rất năng động. Bài hát cũng có [ti0me1 s2ig3na4tu5re6] bất thường trong TIME_SIGNATURE. Nó di chuyển với tốc độ nhanh và tiến dần qua NUM_BARS ô nhịp.</v>
      </c>
    </row>
    <row r="842">
      <c r="A842" s="1" t="s">
        <v>158</v>
      </c>
      <c r="B842" s="1" t="s">
        <v>1464</v>
      </c>
      <c r="C842" s="2" t="str">
        <f>IFERROR(__xludf.DUMMYFUNCTION("GoogleTranslate(B842, ""en"", ""vi"")"),"Loại nhạc này mang lại trải nghiệm nghe độc ​​đáo và đáng nhớ với dải cao độ [R1A2N3G4E5] [oc0ta1ve2s3]. [[K01E12Y23]3 k4ey5] thêm âm thanh mạnh mẽ và đáng nhớ vào bố cục. Điều thú vị là [I1N2S3T4R5U6M7E8N9T0S1] không xuất hiện trong bài hát này, tạo ra b"&amp;"ầu không khí âm thanh khác biệt.")</f>
        <v>Loại nhạc này mang lại trải nghiệm nghe độc ​​đáo và đáng nhớ với dải cao độ [R1A2N3G4E5] [oc0ta1ve2s3]. [[K01E12Y23]3 k4ey5] thêm âm thanh mạnh mẽ và đáng nhớ vào bố cục. Điều thú vị là [I1N2S3T4R5U6M7E8N9T0S1] không xuất hiện trong bài hát này, tạo ra bầu không khí âm thanh khác biệt.</v>
      </c>
    </row>
    <row r="843">
      <c r="A843" s="1" t="s">
        <v>198</v>
      </c>
      <c r="B843" s="1" t="s">
        <v>1465</v>
      </c>
      <c r="C843" s="2" t="str">
        <f>IFERROR(__xludf.DUMMYFUNCTION("GoogleTranslate(B843, ""en"", ""vi"")"),"Việc sử dụng dải cao độ cụ thể [R1A2N3G4E5] [oc0ta1ve2s3] tạo ra âm thanh gắn kết và thống nhất xuyên suốt bản nhạc, trong khi việc lựa chọn [[K01E12Y23]3 k4ey5] mang lại trải nghiệm quyến rũ và đáng nhớ. Với thời lượng phát [T1M213] giây, [te0mp1o2] của "&amp;"bài hát này vừa phải, bổ sung cho bố cục tổng thể. Âm nhạc có tính năng [I1N2S3T4R5U6M7E8N9T0S1], kết hợp các âm sắc độc đáo để nâng cao bối cảnh âm thanh. Với [T1I2M3E4_5S6I7G8N9A0T1U2R3E4] là [ti0me1 s2ig3na4tu5re6], bản nhạc này được phát ở tốc độ nhan"&amp;"h, góp phần tạo nên bản chất tràn đầy năng lượng của nó. Mặc dù không dễ dàng nhận ra theo phong cách [G1E2N3R4E5] nhưng bài hát mang đến trải nghiệm âm nhạc mới mẻ và khác biệt.")</f>
        <v>Việc sử dụng dải cao độ cụ thể [R1A2N3G4E5] [oc0ta1ve2s3] tạo ra âm thanh gắn kết và thống nhất xuyên suốt bản nhạc, trong khi việc lựa chọn [[K01E12Y23]3 k4ey5] mang lại trải nghiệm quyến rũ và đáng nhớ. Với thời lượng phát [T1M213] giây, [te0mp1o2] của bài hát này vừa phải, bổ sung cho bố cục tổng thể. Âm nhạc có tính năng [I1N2S3T4R5U6M7E8N9T0S1], kết hợp các âm sắc độc đáo để nâng cao bối cảnh âm thanh. Với [T1I2M3E4_5S6I7G8N9A0T1U2R3E4] là [ti0me1 s2ig3na4tu5re6], bản nhạc này được phát ở tốc độ nhanh, góp phần tạo nên bản chất tràn đầy năng lượng của nó. Mặc dù không dễ dàng nhận ra theo phong cách [G1E2N3R4E5] nhưng bài hát mang đến trải nghiệm âm nhạc mới mẻ và khác biệt.</v>
      </c>
    </row>
    <row r="844">
      <c r="A844" s="1" t="s">
        <v>1466</v>
      </c>
      <c r="B844" s="1" t="s">
        <v>1467</v>
      </c>
      <c r="C844" s="2" t="str">
        <f>IFERROR(__xludf.DUMMYFUNCTION("GoogleTranslate(B844, ""en"", ""vi"")"),"Đoạn [te0mp1o2] của bài hát này tuy không thể nhảy được nhưng lại rất nhẹ nhàng và bình yên. Âm nhạc trong [T1I2M3E4_5S6I7G8N9A0T1U2R3E4] trở nên sống động hơn nhờ sử dụng [I1N2S3T4R5U6M7E8N9T0S1]. Bài hát có tiết tấu vừa phải và là ví dụ điển hình của th"&amp;"ể loại [G1E2N3R4E5]. Ngoài ra, có thể nghe thấy [[N01U12M23_34B45A56R67S78]8 b9ar0s1] trong bài hát này.")</f>
        <v>Đoạn [te0mp1o2] của bài hát này tuy không thể nhảy được nhưng lại rất nhẹ nhàng và bình yên. Âm nhạc trong [T1I2M3E4_5S6I7G8N9A0T1U2R3E4] trở nên sống động hơn nhờ sử dụng [I1N2S3T4R5U6M7E8N9T0S1]. Bài hát có tiết tấu vừa phải và là ví dụ điển hình của thể loại [G1E2N3R4E5]. Ngoài ra, có thể nghe thấy [[N01U12M23_34B45A56R67S78]8 b9ar0s1] trong bài hát này.</v>
      </c>
    </row>
    <row r="845">
      <c r="A845" s="1" t="s">
        <v>1468</v>
      </c>
      <c r="B845" s="1" t="s">
        <v>1469</v>
      </c>
      <c r="C845" s="2" t="str">
        <f>IFERROR(__xludf.DUMMYFUNCTION("GoogleTranslate(B845, ""en"", ""vi"")"),"Âm nhạc được đề cập di chuyển với tốc độ chậm nhưng vẫn tạo ra âm thanh [E1M2O3T4I5O6N7] mạnh mẽ. Thời lượng của nó, kéo dài [T1M213] giây, cho phép khám phá sâu sắc về bối cảnh âm nhạc. Việc sử dụng [I1N2S3T4R5U6M7E8N9T0S1] rất quan trọng đối với âm nhạc"&amp;" vì nó bổ sung thêm một lớp độ phức tạp và chiều sâu mà nếu không thì sẽ bị thiếu. Cùng với nhau, những yếu tố này tạo ra trải nghiệm âm thanh độc đáo vừa cảm động vừa quyến rũ.")</f>
        <v>Âm nhạc được đề cập di chuyển với tốc độ chậm nhưng vẫn tạo ra âm thanh [E1M2O3T4I5O6N7] mạnh mẽ. Thời lượng của nó, kéo dài [T1M213] giây, cho phép khám phá sâu sắc về bối cảnh âm nhạc. Việc sử dụng [I1N2S3T4R5U6M7E8N9T0S1] rất quan trọng đối với âm nhạc vì nó bổ sung thêm một lớp độ phức tạp và chiều sâu mà nếu không thì sẽ bị thiếu. Cùng với nhau, những yếu tố này tạo ra trải nghiệm âm thanh độc đáo vừa cảm động vừa quyến rũ.</v>
      </c>
    </row>
    <row r="846">
      <c r="A846" s="1" t="s">
        <v>1470</v>
      </c>
      <c r="B846" s="1" t="s">
        <v>1471</v>
      </c>
      <c r="C846" s="2" t="str">
        <f>IFERROR(__xludf.DUMMYFUNCTION("GoogleTranslate(B846, ""en"", ""vi"")"),"Trong bản nhạc này, việc sử dụng dải cao độ cụ thể trải dài [R1A2N3G4E5] [oc0ta1ve2s3] tạo ra âm thanh gắn kết và thống nhất. Ngoài ra, [[K01E12Y23]3 k4ey5] còn bổ sung thêm chất lượng mạnh mẽ và đáng nhớ cho âm nhạc. Nhịp điệu vừa phải, thoải mái của bài"&amp;" hát cũng góp phần tạo nên âm thanh tổng thể của bài hát. Bản nhạc này bắt nguồn từ các quy ước của âm nhạc [G1E2N3R4E5], điều này càng làm nổi bật phong cách và đặc điểm độc đáo của nó.")</f>
        <v>Trong bản nhạc này, việc sử dụng dải cao độ cụ thể trải dài [R1A2N3G4E5] [oc0ta1ve2s3] tạo ra âm thanh gắn kết và thống nhất. Ngoài ra, [[K01E12Y23]3 k4ey5] còn bổ sung thêm chất lượng mạnh mẽ và đáng nhớ cho âm nhạc. Nhịp điệu vừa phải, thoải mái của bài hát cũng góp phần tạo nên âm thanh tổng thể của bài hát. Bản nhạc này bắt nguồn từ các quy ước của âm nhạc [G1E2N3R4E5], điều này càng làm nổi bật phong cách và đặc điểm độc đáo của nó.</v>
      </c>
    </row>
    <row r="847">
      <c r="A847" s="1" t="s">
        <v>1472</v>
      </c>
      <c r="B847" s="1" t="s">
        <v>1473</v>
      </c>
      <c r="C847" s="2" t="str">
        <f>IFERROR(__xludf.DUMMYFUNCTION("GoogleTranslate(B847, ""en"", ""vi"")"),"Bài hát này là một sáng tác độc đáo có [ti0me1 s2ig3na4tu5re6] độc đáo. Phạm vi cao độ của nó trải dài trong [R1A2N3G4E5] [oc0ta1ve2s3], truyền tải âm thanh đặc biệt và cộng hưởng thông qua việc sử dụng [[K01E12Y23]3 k4ey5]. Điều thú vị là bài hát đã cố t"&amp;"ình chọn không kết hợp [I1N2S3T4R5U6M7E8N9T0S1], khiến nó trở thành một bản nhạc thực sự đặc biệt thách thức các chuẩn mực và kỳ vọng thông thường. Tuy có những nét độc đáo nhưng bài hát này là minh chứng cho sức mạnh sáng tạo và thể hiện nghệ thuật.")</f>
        <v>Bài hát này là một sáng tác độc đáo có [ti0me1 s2ig3na4tu5re6] độc đáo. Phạm vi cao độ của nó trải dài trong [R1A2N3G4E5] [oc0ta1ve2s3], truyền tải âm thanh đặc biệt và cộng hưởng thông qua việc sử dụng [[K01E12Y23]3 k4ey5]. Điều thú vị là bài hát đã cố tình chọn không kết hợp [I1N2S3T4R5U6M7E8N9T0S1], khiến nó trở thành một bản nhạc thực sự đặc biệt thách thức các chuẩn mực và kỳ vọng thông thường. Tuy có những nét độc đáo nhưng bài hát này là minh chứng cho sức mạnh sáng tạo và thể hiện nghệ thuật.</v>
      </c>
    </row>
    <row r="848">
      <c r="A848" s="1" t="s">
        <v>1474</v>
      </c>
      <c r="B848" s="1" t="s">
        <v>1475</v>
      </c>
      <c r="C848" s="2" t="str">
        <f>IFERROR(__xludf.DUMMYFUNCTION("GoogleTranslate(B848, ""en"", ""vi"")"),"Bản nhạc này sử dụng [[K01E12Y23]3 k4ey5] tạo ra bảng âm thanh phong phú và sống động trong bài hát dài một giây [T1M213] này, với [te0mp1o2] thực sự mãnh liệt. [I1N2S3T4R5U6M7E8N9T0S1] đóng vai trò quan trọng trong âm nhạc, góp phần tạo nên nhịp điệu nha"&amp;"nh của bài hát.")</f>
        <v>Bản nhạc này sử dụng [[K01E12Y23]3 k4ey5] tạo ra bảng âm thanh phong phú và sống động trong bài hát dài một giây [T1M213] này, với [te0mp1o2] thực sự mãnh liệt. [I1N2S3T4R5U6M7E8N9T0S1] đóng vai trò quan trọng trong âm nhạc, góp phần tạo nên nhịp điệu nhanh của bài hát.</v>
      </c>
    </row>
    <row r="849">
      <c r="A849" s="1" t="s">
        <v>1476</v>
      </c>
      <c r="B849" s="1" t="s">
        <v>1477</v>
      </c>
      <c r="C849" s="2" t="str">
        <f>IFERROR(__xludf.DUMMYFUNCTION("GoogleTranslate(B849, ""en"", ""vi"")"),"Loại nhạc này mang đến trải nghiệm nghe đa dạng và sống động với dải cao độ trải dài [R1A2N3G4E5] [oc0ta1ve2s3]. Nó truyền tải âm thanh độc đáo và cộng hưởng thông qua việc sử dụng [[K01E12Y23]3 k4ey5]. Nhịp điệu trong bài hát sống động này, có thời lượng"&amp;" [T1M213] giây, được tăng cường bằng cách sử dụng [ti0me1 s2ig3na4tu5re6], [T1I2M3E4_5S6I7G8N9A0T1U2R3E4] bất thường. Nhìn chung, âm nhạc truyền tải [E1M2O3T4I5O6N7] và chắc chắn sẽ thu hút người nghe bằng cách tiếp cận sáng tạo.")</f>
        <v>Loại nhạc này mang đến trải nghiệm nghe đa dạng và sống động với dải cao độ trải dài [R1A2N3G4E5] [oc0ta1ve2s3]. Nó truyền tải âm thanh độc đáo và cộng hưởng thông qua việc sử dụng [[K01E12Y23]3 k4ey5]. Nhịp điệu trong bài hát sống động này, có thời lượng [T1M213] giây, được tăng cường bằng cách sử dụng [ti0me1 s2ig3na4tu5re6], [T1I2M3E4_5S6I7G8N9A0T1U2R3E4] bất thường. Nhìn chung, âm nhạc truyền tải [E1M2O3T4I5O6N7] và chắc chắn sẽ thu hút người nghe bằng cách tiếp cận sáng tạo.</v>
      </c>
    </row>
    <row r="850">
      <c r="A850" s="1" t="s">
        <v>1199</v>
      </c>
      <c r="B850" s="1" t="s">
        <v>1478</v>
      </c>
      <c r="C850" s="2" t="str">
        <f>IFERROR(__xludf.DUMMYFUNCTION("GoogleTranslate(B850, ""en"", ""vi"")"),"Bài hát [T1M213]-giây này có nhịp cực kỳ mạnh mẽ và [te0mp1o2] nhanh, khác với âm thanh [G1E2N3R4E5] điển hình. Phạm vi cao độ của nó nằm trong [R1A2N3G4E5] [oc0ta1ve2s3] và [[K01E12Y23]3 k4ey5] mang lại âm thanh mạnh mẽ và đáng nhớ. [I1N2S3T4R5U6M7E8N9T0"&amp;"S1] đóng một vai trò quan trọng trong âm nhạc, trong khi [ti0me1 s2ig3na4tu5re6] của bài hát không điển hình, được đánh dấu bằng [T1I2M3E4_5S6I7G8N9A0T1U2R3E4].")</f>
        <v>Bài hát [T1M213]-giây này có nhịp cực kỳ mạnh mẽ và [te0mp1o2] nhanh, khác với âm thanh [G1E2N3R4E5] điển hình. Phạm vi cao độ của nó nằm trong [R1A2N3G4E5] [oc0ta1ve2s3] và [[K01E12Y23]3 k4ey5] mang lại âm thanh mạnh mẽ và đáng nhớ. [I1N2S3T4R5U6M7E8N9T0S1] đóng một vai trò quan trọng trong âm nhạc, trong khi [ti0me1 s2ig3na4tu5re6] của bài hát không điển hình, được đánh dấu bằng [T1I2M3E4_5S6I7G8N9A0T1U2R3E4].</v>
      </c>
    </row>
    <row r="851">
      <c r="A851" s="1" t="s">
        <v>1479</v>
      </c>
      <c r="B851" s="1" t="s">
        <v>1480</v>
      </c>
      <c r="C851" s="2" t="str">
        <f>IFERROR(__xludf.DUMMYFUNCTION("GoogleTranslate(B851, ""en"", ""vi"")"),"Với dải cao độ trải dài [R1A2N3G4E5] [oc0ta1ve2s3], bản nhạc này mang đến trải nghiệm nghe đa dạng và sống động. Được sáng tác trong [[K01E12Y23]3 k4ey5], bài hát có thời lượng [T1M213] giây và thể hiện nhịp điệu sôi động. Chọn không kết hợp [I1N2S3T4R5U6"&amp;"M7E8N9T0S1], nó tuân thủ đồng hồ [T1I2M3E4_5S6I7G8N9A0T1U2R3E4] và duy trì mức [te0mp1o2 vừa phải]. Thoát khỏi truyền thống của phong cách [G1E2N3R4E5] cổ điển, bài hát này thể hiện một hành trình âm nhạc độc đáo.")</f>
        <v>Với dải cao độ trải dài [R1A2N3G4E5] [oc0ta1ve2s3], bản nhạc này mang đến trải nghiệm nghe đa dạng và sống động. Được sáng tác trong [[K01E12Y23]3 k4ey5], bài hát có thời lượng [T1M213] giây và thể hiện nhịp điệu sôi động. Chọn không kết hợp [I1N2S3T4R5U6M7E8N9T0S1], nó tuân thủ đồng hồ [T1I2M3E4_5S6I7G8N9A0T1U2R3E4] và duy trì mức [te0mp1o2 vừa phải]. Thoát khỏi truyền thống của phong cách [G1E2N3R4E5] cổ điển, bài hát này thể hiện một hành trình âm nhạc độc đáo.</v>
      </c>
    </row>
    <row r="852">
      <c r="A852" s="1" t="s">
        <v>1148</v>
      </c>
      <c r="B852" s="1" t="s">
        <v>1481</v>
      </c>
      <c r="C852" s="2" t="str">
        <f>IFERROR(__xludf.DUMMYFUNCTION("GoogleTranslate(B852, ""en"", ""vi"")"),"Dải cao độ của [R1A2N3G4E5] [oc0ta1ve2s3] trong bài hát này tạo thêm nét đặc biệt và nhấn mạnh chiều sâu cảm xúc của nó. [te0mp1o2] là vừa phải và sự sắp xếp đã cố tình bỏ qua việc sử dụng [I1N2S3T4R5U6M7E8N9T0S1]. Mặc dù vậy, âm nhạc vẫn thể hiện hiệu qu"&amp;"ả [E1M2O3T4I5O6N7]. Bài hát có thời lượng chạy là [T1M213] giây, tức là có độ dài [[N01U12M23_34B45A56R67S78]8 b9ar0s1].")</f>
        <v>Dải cao độ của [R1A2N3G4E5] [oc0ta1ve2s3] trong bài hát này tạo thêm nét đặc biệt và nhấn mạnh chiều sâu cảm xúc của nó. [te0mp1o2] là vừa phải và sự sắp xếp đã cố tình bỏ qua việc sử dụng [I1N2S3T4R5U6M7E8N9T0S1]. Mặc dù vậy, âm nhạc vẫn thể hiện hiệu quả [E1M2O3T4I5O6N7]. Bài hát có thời lượng chạy là [T1M213] giây, tức là có độ dài [[N01U12M23_34B45A56R67S78]8 b9ar0s1].</v>
      </c>
    </row>
    <row r="853">
      <c r="A853" s="1" t="s">
        <v>1482</v>
      </c>
      <c r="B853" s="1" t="s">
        <v>1483</v>
      </c>
      <c r="C853" s="2" t="str">
        <f>IFERROR(__xludf.DUMMYFUNCTION("GoogleTranslate(B853, ""en"", ""vi"")"),"Bài hát này sử dụng [[K01E12Y23]3 k4ey5] tạo ra một bảng âm thanh phong phú và sống động, mặc dù [I1N2S3T4R5U6M7E8N9T0S1] không phải là một phần của nhạc cụ. Bài hát chạy trong [T1M213] giây và có nhịp điệu rất thiền định.")</f>
        <v>Bài hát này sử dụng [[K01E12Y23]3 k4ey5] tạo ra một bảng âm thanh phong phú và sống động, mặc dù [I1N2S3T4R5U6M7E8N9T0S1] không phải là một phần của nhạc cụ. Bài hát chạy trong [T1M213] giây và có nhịp điệu rất thiền định.</v>
      </c>
    </row>
    <row r="854">
      <c r="A854" s="1" t="s">
        <v>1484</v>
      </c>
      <c r="B854" s="1" t="s">
        <v>1485</v>
      </c>
      <c r="C854" s="2" t="str">
        <f>IFERROR(__xludf.DUMMYFUNCTION("GoogleTranslate(B854, ""en"", ""vi"")"),"Bài hát này có nhịp điệu thực sự lôi cuốn và phát trong [T1M213] giây.")</f>
        <v>Bài hát này có nhịp điệu thực sự lôi cuốn và phát trong [T1M213] giây.</v>
      </c>
    </row>
    <row r="855">
      <c r="A855" s="1" t="s">
        <v>154</v>
      </c>
      <c r="B855" s="1" t="s">
        <v>1486</v>
      </c>
      <c r="C855" s="2" t="str">
        <f>IFERROR(__xludf.DUMMYFUNCTION("GoogleTranslate(B855, ""en"", ""vi"")"),"Từ xa xưa, nhạc cụ đã đóng một vai trò quan trọng trong âm nhạc. Trên khắp các nền văn hóa và thể loại khác nhau, nhạc cụ đã được sử dụng để tạo ra nhiều loại âm thanh và nhịp điệu, tăng thêm chiều sâu và sự phong phú cho các tác phẩm. Cho dù đó là những "&amp;"nốt cao vút của đàn violin hay nhịp đều đều của trống, nhạc cụ đều có thể gợi lên những cảm xúc mạnh mẽ và nâng cao khả năng kể chuyện của bài hát. Với những tiến bộ trong công nghệ, các loại nhạc cụ mới đã được phát triển, mở rộng khả năng cho các nhạc s"&amp;"ĩ thử nghiệm các âm thanh và phong cách khác nhau. Nhìn chung, nhạc cụ tiếp tục là một yếu tố quan trọng của âm nhạc, cho phép các nhạc sĩ thể hiện bản thân theo những cách độc đáo và sáng tạo.")</f>
        <v>Từ xa xưa, nhạc cụ đã đóng một vai trò quan trọng trong âm nhạc. Trên khắp các nền văn hóa và thể loại khác nhau, nhạc cụ đã được sử dụng để tạo ra nhiều loại âm thanh và nhịp điệu, tăng thêm chiều sâu và sự phong phú cho các tác phẩm. Cho dù đó là những nốt cao vút của đàn violin hay nhịp đều đều của trống, nhạc cụ đều có thể gợi lên những cảm xúc mạnh mẽ và nâng cao khả năng kể chuyện của bài hát. Với những tiến bộ trong công nghệ, các loại nhạc cụ mới đã được phát triển, mở rộng khả năng cho các nhạc sĩ thử nghiệm các âm thanh và phong cách khác nhau. Nhìn chung, nhạc cụ tiếp tục là một yếu tố quan trọng của âm nhạc, cho phép các nhạc sĩ thể hiện bản thân theo những cách độc đáo và sáng tạo.</v>
      </c>
    </row>
    <row r="856">
      <c r="A856" s="1" t="s">
        <v>831</v>
      </c>
      <c r="B856" s="1" t="s">
        <v>1487</v>
      </c>
      <c r="C856" s="2" t="str">
        <f>IFERROR(__xludf.DUMMYFUNCTION("GoogleTranslate(B856, ""en"", ""vi"")"),"[[K01E12Y23]3 k4ey5] trong bản nhạc này mang lại âm thanh mạnh mẽ và đáng nhớ cho bài hát, có thời gian phát là [T1M213] giây và nhịp điệu rất êm dịu.")</f>
        <v>[[K01E12Y23]3 k4ey5] trong bản nhạc này mang lại âm thanh mạnh mẽ và đáng nhớ cho bài hát, có thời gian phát là [T1M213] giây và nhịp điệu rất êm dịu.</v>
      </c>
    </row>
    <row r="857">
      <c r="A857" s="1" t="s">
        <v>1488</v>
      </c>
      <c r="B857" s="1" t="s">
        <v>1489</v>
      </c>
      <c r="C857" s="2" t="str">
        <f>IFERROR(__xludf.DUMMYFUNCTION("GoogleTranslate(B857, ""en"", ""vi"")"),"Phạm vi cao độ giới hạn của âm nhạc là [R1A2N3G4E5] [oc0ta1ve2s3] tạo ra cơ hội duy nhất để làm nổi bật những biến thể tinh tế trong giai điệu và nhịp điệu, được nâng cao hơn nữa nhờ chất lượng cảm xúc đặc biệt mà [[K01E12Y23]3 k4ey5] mang đến cho bản nhạ"&amp;"c này. Bắt đầu ở [T1M213] giây, [te0mp1o2] nhanh của bài hát được hỗ trợ bởi sự sắp xếp nhạc cụ, trong đó [I1N2S3T4R5U6M7E8N9T0S1] đóng một vai trò không thể thiếu. Ngoài ra, việc sử dụng [[T01I12M23E34_45S56I67G78N89A90T01U12R23E34]4 t5im6e 7si8gn9at0ur1"&amp;"e2] độc đáo đã làm tăng thêm sự khác biệt của bài hát. Mặc dù có cấu trúc nhịp điệu khác thường nhưng nhịp điệu của bài hát vẫn rất cân bằng, góp phần tạo nên sự mạch lạc tổng thể. Nhìn chung, âm nhạc tỏa ra cảm giác [E1M2O3T4I5O6N7], nâng cao hơn nữa trả"&amp;"i nghiệm của người nghe.")</f>
        <v>Phạm vi cao độ giới hạn của âm nhạc là [R1A2N3G4E5] [oc0ta1ve2s3] tạo ra cơ hội duy nhất để làm nổi bật những biến thể tinh tế trong giai điệu và nhịp điệu, được nâng cao hơn nữa nhờ chất lượng cảm xúc đặc biệt mà [[K01E12Y23]3 k4ey5] mang đến cho bản nhạc này. Bắt đầu ở [T1M213] giây, [te0mp1o2] nhanh của bài hát được hỗ trợ bởi sự sắp xếp nhạc cụ, trong đó [I1N2S3T4R5U6M7E8N9T0S1] đóng một vai trò không thể thiếu. Ngoài ra, việc sử dụng [[T01I12M23E34_45S56I67G78N89A90T01U12R23E34]4 t5im6e 7si8gn9at0ur1e2] độc đáo đã làm tăng thêm sự khác biệt của bài hát. Mặc dù có cấu trúc nhịp điệu khác thường nhưng nhịp điệu của bài hát vẫn rất cân bằng, góp phần tạo nên sự mạch lạc tổng thể. Nhìn chung, âm nhạc tỏa ra cảm giác [E1M2O3T4I5O6N7], nâng cao hơn nữa trải nghiệm của người nghe.</v>
      </c>
    </row>
    <row r="858">
      <c r="A858" s="1" t="s">
        <v>1490</v>
      </c>
      <c r="B858" s="1" t="s">
        <v>1491</v>
      </c>
      <c r="C858" s="2" t="str">
        <f>IFERROR(__xludf.DUMMYFUNCTION("GoogleTranslate(B858, ""en"", ""vi"")"),"Bản nhạc này được sáng tác trong [[K01E12Y23]3 k4ey5] và có dải cao độ trong [R1A2N3G4E5] [oc0ta1ve2s3]. Độ dài của bài hát là [T1M213] giây và nhịp điệu của nó vô cùng mạnh mẽ. [I1N2S3T4R5U6M7E8N9T0S1] được sử dụng trong biểu diễn âm nhạc, trong khi [ti0"&amp;"me1 s2ig3na4tu5re6] khác với quy chuẩn, là [T1I2M3E4_5S6I7G8N9A0T1U2R3E4]. Mặc dù [te0mp1o2] chậm nhưng bản nhạc này không phải là sự thể hiện thực sự của thể loại [G1E2N3R4E5] điển hình.")</f>
        <v>Bản nhạc này được sáng tác trong [[K01E12Y23]3 k4ey5] và có dải cao độ trong [R1A2N3G4E5] [oc0ta1ve2s3]. Độ dài của bài hát là [T1M213] giây và nhịp điệu của nó vô cùng mạnh mẽ. [I1N2S3T4R5U6M7E8N9T0S1] được sử dụng trong biểu diễn âm nhạc, trong khi [ti0me1 s2ig3na4tu5re6] khác với quy chuẩn, là [T1I2M3E4_5S6I7G8N9A0T1U2R3E4]. Mặc dù [te0mp1o2] chậm nhưng bản nhạc này không phải là sự thể hiện thực sự của thể loại [G1E2N3R4E5] điển hình.</v>
      </c>
    </row>
    <row r="859">
      <c r="A859" s="1" t="s">
        <v>1492</v>
      </c>
      <c r="B859" s="1" t="s">
        <v>1493</v>
      </c>
      <c r="C859" s="2" t="str">
        <f>IFERROR(__xludf.DUMMYFUNCTION("GoogleTranslate(B859, ""en"", ""vi"")"),"Bản nhạc này chạy trong [T1M213] giây và có phạm vi cao độ trong [R1A2N3G4E5] [oc0ta1ve2s3]. Âm nhạc được lấy cảm hứng từ phong cách của [A1R2T3I4S5T6] và kết hợp các yếu tố bắt chước âm thanh độc đáo của họ.")</f>
        <v>Bản nhạc này chạy trong [T1M213] giây và có phạm vi cao độ trong [R1A2N3G4E5] [oc0ta1ve2s3]. Âm nhạc được lấy cảm hứng từ phong cách của [A1R2T3I4S5T6] và kết hợp các yếu tố bắt chước âm thanh độc đáo của họ.</v>
      </c>
    </row>
    <row r="860">
      <c r="A860" s="1" t="s">
        <v>1494</v>
      </c>
      <c r="B860" s="1" t="s">
        <v>1495</v>
      </c>
      <c r="C860" s="2" t="str">
        <f>IFERROR(__xludf.DUMMYFUNCTION("GoogleTranslate(B860, ""en"", ""vi"")"),"Âm nhạc được đề cập có phạm vi cao độ [R1A2N3G4E5] [oc0ta1ve2s3] và sử dụng [[K01E12Y23]3 k4ey5], tạo ra bảng âm thanh phong phú và sống động. Nhịp điệu của bài hát rất tràn đầy năng lượng và được chơi trong [[T01I12M23E34_45S56I67G78N89A90T01U12R23E34]4 "&amp;"t5im6e 7si8gn9at0ur1e2]. Âm thanh của âm nhạc đạt được thông qua việc sử dụng [I1N2S3T4R5U6M7E8N9T0S1] và phong cách tổng thể của bài hát bị ảnh hưởng nặng nề bởi [G1E2N3R4E5]. Ngoài ra, bài hát có thời lượng [T1M213] giây, khiến nó trở thành một bản nhạc"&amp;" được trau chuốt và trau chuốt kỹ lưỡng.")</f>
        <v>Âm nhạc được đề cập có phạm vi cao độ [R1A2N3G4E5] [oc0ta1ve2s3] và sử dụng [[K01E12Y23]3 k4ey5], tạo ra bảng âm thanh phong phú và sống động. Nhịp điệu của bài hát rất tràn đầy năng lượng và được chơi trong [[T01I12M23E34_45S56I67G78N89A90T01U12R23E34]4 t5im6e 7si8gn9at0ur1e2]. Âm thanh của âm nhạc đạt được thông qua việc sử dụng [I1N2S3T4R5U6M7E8N9T0S1] và phong cách tổng thể của bài hát bị ảnh hưởng nặng nề bởi [G1E2N3R4E5]. Ngoài ra, bài hát có thời lượng [T1M213] giây, khiến nó trở thành một bản nhạc được trau chuốt và trau chuốt kỹ lưỡng.</v>
      </c>
    </row>
    <row r="861">
      <c r="A861" s="1" t="s">
        <v>1496</v>
      </c>
      <c r="B861" s="1" t="s">
        <v>1497</v>
      </c>
      <c r="C861" s="2" t="str">
        <f>IFERROR(__xludf.DUMMYFUNCTION("GoogleTranslate(B861, ""en"", ""vi"")"),"Đoạn nhạc mà tôi đang mô tả thể hiện phạm vi cao độ trong [R1A2N3G4E5] [oc0ta1ve2s3] và tiến triển đến [[N01U12M23_34B45A56R67S78]8 b9ar0s1]. Nó có [ti0me1 s2ig3na4tu5re6 o7f 8[T91I02M13E24_35S46I57G68N79A80T91U02R13E24]3]. Với những yếu tố âm nhạc này, t"&amp;"ác phẩm có thể tạo ra âm thanh độc đáo và khác biệt, thu hút sự chú ý của người nghe và thu hút trí tưởng tượng của họ. Phạm vi cao độ cho phép truyền tải nhiều âm sắc và cảm xúc khác nhau, trong khi sự tiến triển qua các ô nhịp tạo ra cảm giác chuyển độn"&amp;"g và động lượng xuyên suốt bài hát. [ti0me1 s2ig3na4tu5re6] tăng cường hơn nữa đà này bằng cách cung cấp cấu trúc nhịp điệu nhất quán giúp hướng dẫn người nghe xuyên suốt bản nhạc. Cùng với nhau, những yếu tố âm nhạc này kết hợp để tạo ra trải nghiệm âm n"&amp;"hạc năng động và hấp dẫn.")</f>
        <v>Đoạn nhạc mà tôi đang mô tả thể hiện phạm vi cao độ trong [R1A2N3G4E5] [oc0ta1ve2s3] và tiến triển đến [[N01U12M23_34B45A56R67S78]8 b9ar0s1]. Nó có [ti0me1 s2ig3na4tu5re6 o7f 8[T91I02M13E24_35S46I57G68N79A80T91U02R13E24]3]. Với những yếu tố âm nhạc này, tác phẩm có thể tạo ra âm thanh độc đáo và khác biệt, thu hút sự chú ý của người nghe và thu hút trí tưởng tượng của họ. Phạm vi cao độ cho phép truyền tải nhiều âm sắc và cảm xúc khác nhau, trong khi sự tiến triển qua các ô nhịp tạo ra cảm giác chuyển động và động lượng xuyên suốt bài hát. [ti0me1 s2ig3na4tu5re6] tăng cường hơn nữa đà này bằng cách cung cấp cấu trúc nhịp điệu nhất quán giúp hướng dẫn người nghe xuyên suốt bản nhạc. Cùng với nhau, những yếu tố âm nhạc này kết hợp để tạo ra trải nghiệm âm nhạc năng động và hấp dẫn.</v>
      </c>
    </row>
    <row r="862">
      <c r="A862" s="1" t="s">
        <v>1498</v>
      </c>
      <c r="B862" s="1" t="s">
        <v>1499</v>
      </c>
      <c r="C862" s="2" t="str">
        <f>IFERROR(__xludf.DUMMYFUNCTION("GoogleTranslate(B862, ""en"", ""vi"")"),"Bài hát chịu ảnh hưởng của [G1E2N3R4E5] có một nét đặc biệt, được nhấn mạnh bởi dải cao độ [R1A2N3G4E5] [oc0ta1ve2s3], giúp tăng thêm chiều sâu cảm xúc. Nhịp điệu êm dịu và nhẹ nhàng của bài hát được bổ sung bởi độ dài [T1M213] giây, tạo ra trải nghiệm ho"&amp;"àn toàn đắm chìm cho người nghe.")</f>
        <v>Bài hát chịu ảnh hưởng của [G1E2N3R4E5] có một nét đặc biệt, được nhấn mạnh bởi dải cao độ [R1A2N3G4E5] [oc0ta1ve2s3], giúp tăng thêm chiều sâu cảm xúc. Nhịp điệu êm dịu và nhẹ nhàng của bài hát được bổ sung bởi độ dài [T1M213] giây, tạo ra trải nghiệm hoàn toàn đắm chìm cho người nghe.</v>
      </c>
    </row>
    <row r="863">
      <c r="A863" s="1" t="s">
        <v>1500</v>
      </c>
      <c r="B863" s="1" t="s">
        <v>1501</v>
      </c>
      <c r="C863" s="2" t="str">
        <f>IFERROR(__xludf.DUMMYFUNCTION("GoogleTranslate(B863, ""en"", ""vi"")"),"Âm nhạc trong bài hát này tuân theo nhịp [T1I2M3E4_5S6I7G8N9A0T1U2R3E4] và được phát ở tốc độ nhanh [te0mp1o2]. Tuy nhiên, sự sắp xếp đã bỏ qua việc sử dụng [I1N2S3T4R5U6M7E8N9T0S1].")</f>
        <v>Âm nhạc trong bài hát này tuân theo nhịp [T1I2M3E4_5S6I7G8N9A0T1U2R3E4] và được phát ở tốc độ nhanh [te0mp1o2]. Tuy nhiên, sự sắp xếp đã bỏ qua việc sử dụng [I1N2S3T4R5U6M7E8N9T0S1].</v>
      </c>
    </row>
    <row r="864">
      <c r="A864" s="1" t="s">
        <v>1502</v>
      </c>
      <c r="B864" s="1" t="s">
        <v>1503</v>
      </c>
      <c r="C864" s="2" t="str">
        <f>IFERROR(__xludf.DUMMYFUNCTION("GoogleTranslate(B864, ""en"", ""vi"")"),"Bản nhạc này được sáng tác trong [[K01E12Y23]3 k4ey5] và có thời lượng [T1M213] giây. Nhịp điệu của bài hát vừa phải và nhất quán, với [I1N2S3T4R5U6M7E8N9T0S1] không phải là một phần của nhạc cụ. Ngoài ra, bài hát có nhịp điệu chậm.")</f>
        <v>Bản nhạc này được sáng tác trong [[K01E12Y23]3 k4ey5] và có thời lượng [T1M213] giây. Nhịp điệu của bài hát vừa phải và nhất quán, với [I1N2S3T4R5U6M7E8N9T0S1] không phải là một phần của nhạc cụ. Ngoài ra, bài hát có nhịp điệu chậm.</v>
      </c>
    </row>
    <row r="865">
      <c r="A865" s="1" t="s">
        <v>1504</v>
      </c>
      <c r="B865" s="1" t="s">
        <v>1505</v>
      </c>
      <c r="C865" s="2" t="str">
        <f>IFERROR(__xludf.DUMMYFUNCTION("GoogleTranslate(B865, ""en"", ""vi"")"),"Bài hát này bắt nguồn từ các quy ước của âm nhạc [G1E2N3R4E5] và có nhịp điệu vừa phải dựa trên [[T01I12M23E34_45S56I67G78N89A90T01U12R23E34]4 t5im6e 7si8gn9at0ur1e2]. Nó có thời gian chạy [T1M213] giây và âm nhạc được tạo ra để phản ánh các yếu tố truyền"&amp;" thống của thể loại này trong khi vẫn duy trì phong cách độc đáo của riêng nó. Sự kết hợp giữa nhịp điệu vừa phải và các yếu tố thể loại truyền thống tạo ra âm thanh đặc biệt, nắm bắt được bản chất của phong cách và thể hiện sự sáng tạo của nghệ sĩ.")</f>
        <v>Bài hát này bắt nguồn từ các quy ước của âm nhạc [G1E2N3R4E5] và có nhịp điệu vừa phải dựa trên [[T01I12M23E34_45S56I67G78N89A90T01U12R23E34]4 t5im6e 7si8gn9at0ur1e2]. Nó có thời gian chạy [T1M213] giây và âm nhạc được tạo ra để phản ánh các yếu tố truyền thống của thể loại này trong khi vẫn duy trì phong cách độc đáo của riêng nó. Sự kết hợp giữa nhịp điệu vừa phải và các yếu tố thể loại truyền thống tạo ra âm thanh đặc biệt, nắm bắt được bản chất của phong cách và thể hiện sự sáng tạo của nghệ sĩ.</v>
      </c>
    </row>
    <row r="866">
      <c r="A866" s="1" t="s">
        <v>1506</v>
      </c>
      <c r="B866" s="1" t="s">
        <v>1507</v>
      </c>
      <c r="C866" s="2" t="str">
        <f>IFERROR(__xludf.DUMMYFUNCTION("GoogleTranslate(B866, ""en"", ""vi"")"),"Âm nhạc là một bản nhạc có tốc độ cao mang lại cảm giác [E1M2O3T4I5O6N7]. [ti0me1 s2ig3na4tu5re6] của nó là [T1I2M3E4_5S6I7G8N9A0T1U2R3E4] và cấu trúc bài hát được tạo thành từ [[N01U12M23_34B45A56R67S78]8 b9ar0s1]. Thời gian chạy của bài hát là [T1M213] "&amp;"giây.")</f>
        <v>Âm nhạc là một bản nhạc có tốc độ cao mang lại cảm giác [E1M2O3T4I5O6N7]. [ti0me1 s2ig3na4tu5re6] của nó là [T1I2M3E4_5S6I7G8N9A0T1U2R3E4] và cấu trúc bài hát được tạo thành từ [[N01U12M23_34B45A56R67S78]8 b9ar0s1]. Thời gian chạy của bài hát là [T1M213] giây.</v>
      </c>
    </row>
    <row r="867">
      <c r="A867" s="1" t="s">
        <v>1508</v>
      </c>
      <c r="B867" s="1" t="s">
        <v>1509</v>
      </c>
      <c r="C867" s="2" t="str">
        <f>IFERROR(__xludf.DUMMYFUNCTION("GoogleTranslate(B867, ""en"", ""vi"")"),"Trải nghiệm quyến rũ và đáng nhớ của dòng nhạc này được nâng cao nhờ lựa chọn [[K01E12Y23]3 k4ey5]. Nhịp điệu tràn đầy năng lượng của bài hát càng làm tăng thêm sức hấp dẫn của nó, trong khi [ti0me1 s2ig3na4tu5re6] [T1I2M3E4_5S6I7G8N9A0T1U2R3E4] độc đáo c"&amp;"ủa nó tạo thêm nét độc đáo. Hơn nữa, sự sắp xếp của bài hát này đã cố tình bỏ qua việc sử dụng [I1N2S3T4R5U6M7E8N9T0S1], dẫn đến âm thanh khác biệt. Độ dài của bài hát được xác định bởi [[N01U12M23_34B45A56R67S78]8 b9ar0s1], góp phần vào thành phần tổng t"&amp;"hể của nó.")</f>
        <v>Trải nghiệm quyến rũ và đáng nhớ của dòng nhạc này được nâng cao nhờ lựa chọn [[K01E12Y23]3 k4ey5]. Nhịp điệu tràn đầy năng lượng của bài hát càng làm tăng thêm sức hấp dẫn của nó, trong khi [ti0me1 s2ig3na4tu5re6] [T1I2M3E4_5S6I7G8N9A0T1U2R3E4] độc đáo của nó tạo thêm nét độc đáo. Hơn nữa, sự sắp xếp của bài hát này đã cố tình bỏ qua việc sử dụng [I1N2S3T4R5U6M7E8N9T0S1], dẫn đến âm thanh khác biệt. Độ dài của bài hát được xác định bởi [[N01U12M23_34B45A56R67S78]8 b9ar0s1], góp phần vào thành phần tổng thể của nó.</v>
      </c>
    </row>
    <row r="868">
      <c r="A868" s="1" t="s">
        <v>1510</v>
      </c>
      <c r="B868" s="1" t="s">
        <v>1511</v>
      </c>
      <c r="C868" s="2" t="str">
        <f>IFERROR(__xludf.DUMMYFUNCTION("GoogleTranslate(B868, ""en"", ""vi"")"),"Nhạc được phát ở tốc độ trung bình sẽ truyền tải cảm giác [E1M2O3T4I5O6N7].")</f>
        <v>Nhạc được phát ở tốc độ trung bình sẽ truyền tải cảm giác [E1M2O3T4I5O6N7].</v>
      </c>
    </row>
    <row r="869">
      <c r="A869" s="1" t="s">
        <v>981</v>
      </c>
      <c r="B869" s="1" t="s">
        <v>1512</v>
      </c>
      <c r="C869" s="2" t="str">
        <f>IFERROR(__xludf.DUMMYFUNCTION("GoogleTranslate(B869, ""en"", ""vi"")"),"Phạm vi cao độ của bản nhạc này là [R1A2N3G4E5] [oc0ta1ve2s3] mang đến trải nghiệm nghe độc ​​đáo và đáng nhớ, trong khi [[K01E12Y23]3 k4ey5] thêm hương vị đặc biệt. Với độ dài [T1M213] giây, bài hát chinh phục người nghe bằng nhịp điệu tràn đầy năng lượn"&amp;"g. Điều thú vị là bài hát này không có bất kỳ [I1N2S3T4R5U6M7E8N9T0S1] nào. Âm nhạc sử dụng [[T01I12M23E34_45S56I67G78N89A90T01U12R23E34]4 t5im6e 7si8gn9at0ur1e2] và duy trì mức [te0mp1o2] vừa phải, đồng thời tỏa ra [E1M2O3T4I5O6N7].")</f>
        <v>Phạm vi cao độ của bản nhạc này là [R1A2N3G4E5] [oc0ta1ve2s3] mang đến trải nghiệm nghe độc ​​đáo và đáng nhớ, trong khi [[K01E12Y23]3 k4ey5] thêm hương vị đặc biệt. Với độ dài [T1M213] giây, bài hát chinh phục người nghe bằng nhịp điệu tràn đầy năng lượng. Điều thú vị là bài hát này không có bất kỳ [I1N2S3T4R5U6M7E8N9T0S1] nào. Âm nhạc sử dụng [[T01I12M23E34_45S56I67G78N89A90T01U12R23E34]4 t5im6e 7si8gn9at0ur1e2] và duy trì mức [te0mp1o2] vừa phải, đồng thời tỏa ra [E1M2O3T4I5O6N7].</v>
      </c>
    </row>
    <row r="870">
      <c r="A870" s="1" t="s">
        <v>352</v>
      </c>
      <c r="B870" s="1" t="s">
        <v>1513</v>
      </c>
      <c r="C870" s="2" t="str">
        <f>IFERROR(__xludf.DUMMYFUNCTION("GoogleTranslate(B870, ""en"", ""vi"")"),"Loại nhạc này mang lại trải nghiệm nghe độc ​​đáo và đáng nhớ với dải cao độ [R1A2N3G4E5] [oc0ta1ve2s3]. Nó truyền tải âm thanh độc đáo và cộng hưởng thông qua việc sử dụng [[K01E12Y23]3 k4ey5]. Kéo dài [T1M213] giây, nhịp điệu của bài hát thoải mái và vừ"&amp;"a phải, không bao gồm bất kỳ [I1N2S3T4R5U6M7E8N9T0S1] nào. Đồng hồ đo của âm nhạc là [T1I2M3E4_5S6I7G8N9A0T1U2R3E4] và nó di chuyển với tốc độ vừa phải. Nhìn chung, âm nhạc tỏa ra [E1M2O3T4I5O6N7].")</f>
        <v>Loại nhạc này mang lại trải nghiệm nghe độc ​​đáo và đáng nhớ với dải cao độ [R1A2N3G4E5] [oc0ta1ve2s3]. Nó truyền tải âm thanh độc đáo và cộng hưởng thông qua việc sử dụng [[K01E12Y23]3 k4ey5]. Kéo dài [T1M213] giây, nhịp điệu của bài hát thoải mái và vừa phải, không bao gồm bất kỳ [I1N2S3T4R5U6M7E8N9T0S1] nào. Đồng hồ đo của âm nhạc là [T1I2M3E4_5S6I7G8N9A0T1U2R3E4] và nó di chuyển với tốc độ vừa phải. Nhìn chung, âm nhạc tỏa ra [E1M2O3T4I5O6N7].</v>
      </c>
    </row>
    <row r="871">
      <c r="A871" s="1" t="s">
        <v>1514</v>
      </c>
      <c r="B871" s="1" t="s">
        <v>1515</v>
      </c>
      <c r="C871" s="2" t="str">
        <f>IFERROR(__xludf.DUMMYFUNCTION("GoogleTranslate(B871, ""en"", ""vi"")"),"Bài hát này bao gồm khoảng [[N01U12M23_34B45A56R67S78]8 b9ar0s1], phát trong [T1M213] giây và truyền tải [E1M2O3T4I5O6N7] thông qua âm nhạc của nó.")</f>
        <v>Bài hát này bao gồm khoảng [[N01U12M23_34B45A56R67S78]8 b9ar0s1], phát trong [T1M213] giây và truyền tải [E1M2O3T4I5O6N7] thông qua âm nhạc của nó.</v>
      </c>
    </row>
    <row r="872">
      <c r="A872" s="1" t="s">
        <v>400</v>
      </c>
      <c r="B872" s="1" t="s">
        <v>1516</v>
      </c>
      <c r="C872" s="2" t="str">
        <f>IFERROR(__xludf.DUMMYFUNCTION("GoogleTranslate(B872, ""en"", ""vi"")"),"Câu “Bài hát phát trong [T1M213] giây” chưa đầy đủ và cần bổ sung thông tin để tạo thành đoạn văn. Vui lòng cung cấp thêm ngữ cảnh hoặc câu bổ sung để làm việc.")</f>
        <v>Câu “Bài hát phát trong [T1M213] giây” chưa đầy đủ và cần bổ sung thông tin để tạo thành đoạn văn. Vui lòng cung cấp thêm ngữ cảnh hoặc câu bổ sung để làm việc.</v>
      </c>
    </row>
    <row r="873">
      <c r="A873" s="1" t="s">
        <v>1517</v>
      </c>
      <c r="B873" s="1" t="s">
        <v>1518</v>
      </c>
      <c r="C873" s="2" t="str">
        <f>IFERROR(__xludf.DUMMYFUNCTION("GoogleTranslate(B873, ""en"", ""vi"")"),"Dải cao độ của [R1A2N3G4E5] [oc0ta1ve2s3] tạo thêm nét đặc biệt cho âm nhạc, nhấn mạnh chiều sâu cảm xúc của nó. Với việc sử dụng [[K01E12Y23]3 k4ey5], bản nhạc này truyền tải âm thanh độc đáo và vang dội. Bài hát này có thời gian chạy là [T1M213] giây và"&amp;" có nhịp độ nhanh [te0mp1o2]. Nhịp điệu của âm nhạc là [T1I2M3E4_5S6I7G8N9A0T1U2R3E4] và [I1N2S3T4R5U6M7E8N9T0S1] vắng mặt một cách đáng chú ý, càng góp phần tạo nên sự sáng tác độc đáo của nó. Nhìn chung, bản chất âm nhạc là [E1M2O3T4I5O6N7].")</f>
        <v>Dải cao độ của [R1A2N3G4E5] [oc0ta1ve2s3] tạo thêm nét đặc biệt cho âm nhạc, nhấn mạnh chiều sâu cảm xúc của nó. Với việc sử dụng [[K01E12Y23]3 k4ey5], bản nhạc này truyền tải âm thanh độc đáo và vang dội. Bài hát này có thời gian chạy là [T1M213] giây và có nhịp độ nhanh [te0mp1o2]. Nhịp điệu của âm nhạc là [T1I2M3E4_5S6I7G8N9A0T1U2R3E4] và [I1N2S3T4R5U6M7E8N9T0S1] vắng mặt một cách đáng chú ý, càng góp phần tạo nên sự sáng tác độc đáo của nó. Nhìn chung, bản chất âm nhạc là [E1M2O3T4I5O6N7].</v>
      </c>
    </row>
    <row r="874">
      <c r="A874" s="1" t="s">
        <v>1519</v>
      </c>
      <c r="B874" s="1" t="s">
        <v>1520</v>
      </c>
      <c r="C874" s="2" t="str">
        <f>IFERROR(__xludf.DUMMYFUNCTION("GoogleTranslate(B874, ""en"", ""vi"")"),"Việc sử dụng dải cao độ cụ thể [R1A2N3G4E5] [oc0ta1ve2s3] tạo ra âm thanh gắn kết và thống nhất xuyên suốt bản nhạc, trong khi [[K01E12Y23]3 k4ey5] mang đến âm thanh mạnh mẽ và đáng nhớ. Với độ dài [T1M213] giây, bài hát mở ra ở mức [te0mp1o2] nhẹ nhàng v"&amp;"à mượt mà. Nó cố tình loại trừ việc kết hợp [I1N2S3T4R5U6M7E8N9T0S1] và thay vào đó bao gồm một [ti0me1 s2ig3na4tu5re6 o7f 8[T91I02M13E24_35S46I57G68N79A80T91U02R13E24]3]. Với [te0mp1o2] tốc độ, âm nhạc gợi lên bản chất [E1M2O3T4I5O6N7], trải dài khoảng ["&amp;"[N01U12M23_34B45A56R67S78]8 b9ar0s1].")</f>
        <v>Việc sử dụng dải cao độ cụ thể [R1A2N3G4E5] [oc0ta1ve2s3] tạo ra âm thanh gắn kết và thống nhất xuyên suốt bản nhạc, trong khi [[K01E12Y23]3 k4ey5] mang đến âm thanh mạnh mẽ và đáng nhớ. Với độ dài [T1M213] giây, bài hát mở ra ở mức [te0mp1o2] nhẹ nhàng và mượt mà. Nó cố tình loại trừ việc kết hợp [I1N2S3T4R5U6M7E8N9T0S1] và thay vào đó bao gồm một [ti0me1 s2ig3na4tu5re6 o7f 8[T91I02M13E24_35S46I57G68N79A80T91U02R13E24]3]. Với [te0mp1o2] tốc độ, âm nhạc gợi lên bản chất [E1M2O3T4I5O6N7], trải dài khoảng [[N01U12M23_34B45A56R67S78]8 b9ar0s1].</v>
      </c>
    </row>
    <row r="875">
      <c r="A875" s="1" t="s">
        <v>1521</v>
      </c>
      <c r="B875" s="1" t="s">
        <v>1522</v>
      </c>
      <c r="C875" s="2" t="str">
        <f>IFERROR(__xludf.DUMMYFUNCTION("GoogleTranslate(B875, ""en"", ""vi"")"),"Âm nhạc được mô tả ở đây mang lại trải nghiệm nghe đa dạng và năng động, với dải cao độ trải dài [R1A2N3G4E5] [oc0ta1ve2s3]. [[K01E12Y23]3 k4ey5] được sử dụng trong bài hát này góp phần tạo nên âm thanh mạnh mẽ và đáng nhớ, trong khi [ti0me1 s2ig3na4tu5re"&amp;"6 o7f 8[T91I02M13E24_35S46I57G68N79A80T91U02R13E24]3] khác thường khiến nó khác biệt với âm nhạc thông thường hơn. Ngoài ra, sự vắng mặt của [I1N2S3T4R5U6M7E8N9T0S1] càng làm tăng thêm nét độc đáo của bài hát. Nhìn chung, bài hát bao gồm khoảng [[N01U12M2"&amp;"3_34B45A56R67S78]8 b9ar0s1] và mang lại trải nghiệm nghe thực sự đặc biệt.")</f>
        <v>Âm nhạc được mô tả ở đây mang lại trải nghiệm nghe đa dạng và năng động, với dải cao độ trải dài [R1A2N3G4E5] [oc0ta1ve2s3]. [[K01E12Y23]3 k4ey5] được sử dụng trong bài hát này góp phần tạo nên âm thanh mạnh mẽ và đáng nhớ, trong khi [ti0me1 s2ig3na4tu5re6 o7f 8[T91I02M13E24_35S46I57G68N79A80T91U02R13E24]3] khác thường khiến nó khác biệt với âm nhạc thông thường hơn. Ngoài ra, sự vắng mặt của [I1N2S3T4R5U6M7E8N9T0S1] càng làm tăng thêm nét độc đáo của bài hát. Nhìn chung, bài hát bao gồm khoảng [[N01U12M23_34B45A56R67S78]8 b9ar0s1] và mang lại trải nghiệm nghe thực sự đặc biệt.</v>
      </c>
    </row>
    <row r="876">
      <c r="A876" s="1" t="s">
        <v>1523</v>
      </c>
      <c r="B876" s="1" t="s">
        <v>1524</v>
      </c>
      <c r="C876" s="2" t="str">
        <f>IFERROR(__xludf.DUMMYFUNCTION("GoogleTranslate(B876, ""en"", ""vi"")"),"Bài hát này có nhịp điệu rất yên bình và tiết tấu vừa phải, thời lượng chạy là [T1M213] giây. Âm nhạc dựa trên [[T01I12M23E34_45S56I67G78N89A90T01U12R23E34]4 t5im6e 7si8gn9at0ur1e2] và phải có [I1N2S3T4R5U6M7E8N9T0S1]. Có khoảng [[N01U12M23_34B45A56R67S78"&amp;"]8 b9ar0s1] trong bài hát này.")</f>
        <v>Bài hát này có nhịp điệu rất yên bình và tiết tấu vừa phải, thời lượng chạy là [T1M213] giây. Âm nhạc dựa trên [[T01I12M23E34_45S56I67G78N89A90T01U12R23E34]4 t5im6e 7si8gn9at0ur1e2] và phải có [I1N2S3T4R5U6M7E8N9T0S1]. Có khoảng [[N01U12M23_34B45A56R67S78]8 b9ar0s1] trong bài hát này.</v>
      </c>
    </row>
    <row r="877">
      <c r="A877" s="1" t="s">
        <v>1525</v>
      </c>
      <c r="B877" s="1" t="s">
        <v>1526</v>
      </c>
      <c r="C877" s="2" t="str">
        <f>IFERROR(__xludf.DUMMYFUNCTION("GoogleTranslate(B877, ""en"", ""vi"")"),"Âm nhạc được đề cập có phạm vi cao độ giới hạn là [R1A2N3G4E5] [oc0ta1ve2s3], cho phép nhấn mạnh hơn vào các sắc thái của giai điệu và nhịp điệu. Ngoài ra, nó còn sử dụng [[K01E12Y23]3 k4ey5] để tạo ra bầu không khí khác biệt. Bài hát chạy trong [T1M213] "&amp;"giây và có tiết tấu mượt mà, đều đặn. Đáng chú ý, thành phần cố tình loại trừ một số nhạc cụ.")</f>
        <v>Âm nhạc được đề cập có phạm vi cao độ giới hạn là [R1A2N3G4E5] [oc0ta1ve2s3], cho phép nhấn mạnh hơn vào các sắc thái của giai điệu và nhịp điệu. Ngoài ra, nó còn sử dụng [[K01E12Y23]3 k4ey5] để tạo ra bầu không khí khác biệt. Bài hát chạy trong [T1M213] giây và có tiết tấu mượt mà, đều đặn. Đáng chú ý, thành phần cố tình loại trừ một số nhạc cụ.</v>
      </c>
    </row>
    <row r="878">
      <c r="A878" s="1" t="s">
        <v>1527</v>
      </c>
      <c r="B878" s="1" t="s">
        <v>1528</v>
      </c>
      <c r="C878" s="2" t="str">
        <f>IFERROR(__xludf.DUMMYFUNCTION("GoogleTranslate(B878, ""en"", ""vi"")"),"Âm thanh gắn kết và thống nhất trong một bản nhạc có thể đạt được bằng cách sử dụng dải cao độ cụ thể kéo dài [R1A2N3G4E5] [oc0ta1ve2s3]. Ngoài ra, việc sử dụng [[K01E12Y23]3 k4ey5] trong bố cục sẽ tạo ra âm thanh mạnh mẽ và đáng nhớ. Nhịp điệu trong bài "&amp;"hát này rất sôi động, càng góp phần tạo nên tính chất tràn đầy năng lượng của bản nhạc. Để nâng cao chất lượng âm nhạc hơn nữa, nên đưa [I1N2S3T4R5U6M7E8N9T0S1] vào bản sáng tác. Cảm xúc tổng thể được truyền tải qua bản nhạc này là [E1M2O3T4I5O6N7], khiến"&amp;" nó trở thành một bản nhạc mạnh mẽ và có sức ảnh hưởng lớn.")</f>
        <v>Âm thanh gắn kết và thống nhất trong một bản nhạc có thể đạt được bằng cách sử dụng dải cao độ cụ thể kéo dài [R1A2N3G4E5] [oc0ta1ve2s3]. Ngoài ra, việc sử dụng [[K01E12Y23]3 k4ey5] trong bố cục sẽ tạo ra âm thanh mạnh mẽ và đáng nhớ. Nhịp điệu trong bài hát này rất sôi động, càng góp phần tạo nên tính chất tràn đầy năng lượng của bản nhạc. Để nâng cao chất lượng âm nhạc hơn nữa, nên đưa [I1N2S3T4R5U6M7E8N9T0S1] vào bản sáng tác. Cảm xúc tổng thể được truyền tải qua bản nhạc này là [E1M2O3T4I5O6N7], khiến nó trở thành một bản nhạc mạnh mẽ và có sức ảnh hưởng lớn.</v>
      </c>
    </row>
    <row r="879">
      <c r="A879" s="1" t="s">
        <v>412</v>
      </c>
      <c r="B879" s="1" t="s">
        <v>1529</v>
      </c>
      <c r="C879" s="2" t="str">
        <f>IFERROR(__xludf.DUMMYFUNCTION("GoogleTranslate(B879, ""en"", ""vi"")"),"Phạm vi cao độ nhỏ gọn của [R1A2N3G4E5] [oc0ta1ve2s3] mang lại màn trình diễn âm nhạc tập trung và có tác động mạnh mẽ, trong khi [[K01E12Y23]3 k4ey5] mang đến cho bản nhạc này chất lượng cảm xúc đặc biệt. Với thời gian chạy [T1M213] giây, bài hát duy trì"&amp;" nhịp độ nhanh [te0mp1o2]. Nó không có [I1N2S3T4R5U6M7E8N9T0S1] và có đồng hồ đo [T1I2M3E4_5S6I7G8N9A0T1U2R3E4], góp phần tạo nên tính chất nhịp độ chậm của nó. Nhìn chung, âm nhạc tỏa ra [E1M2O3T4I5O6N7].")</f>
        <v>Phạm vi cao độ nhỏ gọn của [R1A2N3G4E5] [oc0ta1ve2s3] mang lại màn trình diễn âm nhạc tập trung và có tác động mạnh mẽ, trong khi [[K01E12Y23]3 k4ey5] mang đến cho bản nhạc này chất lượng cảm xúc đặc biệt. Với thời gian chạy [T1M213] giây, bài hát duy trì nhịp độ nhanh [te0mp1o2]. Nó không có [I1N2S3T4R5U6M7E8N9T0S1] và có đồng hồ đo [T1I2M3E4_5S6I7G8N9A0T1U2R3E4], góp phần tạo nên tính chất nhịp độ chậm của nó. Nhìn chung, âm nhạc tỏa ra [E1M2O3T4I5O6N7].</v>
      </c>
    </row>
    <row r="880">
      <c r="A880" s="1" t="s">
        <v>75</v>
      </c>
      <c r="B880" s="1" t="s">
        <v>1530</v>
      </c>
      <c r="C880" s="2" t="str">
        <f>IFERROR(__xludf.DUMMYFUNCTION("GoogleTranslate(B880, ""en"", ""vi"")"),"Âm nhạc được sáng tác trong [[K01E12Y23]3 k4ey5] và có thời lượng [T1M213] giây, với phạm vi cao độ trong [R1A2N3G4E5] [oc0ta1ve2s3]. Nó thể hiện nhịp điệu yên tĩnh và thanh bình, trong đó [I1N2S3T4R5U6M7E8N9T0S1] đóng một vai trò quan trọng. [ti0me1 s2ig"&amp;"3na4tu5re6] của bài hát rất độc đáo, được đánh dấu bằng [T1I2M3E4_5S6I7G8N9A0T1U2R3E4] và duy trì tốc độ nhanh [te0mp1o2]. Mặc dù phong cách của bài hát khác với đặc điểm thông thường của thể loại [G1E2N3R4E5].")</f>
        <v>Âm nhạc được sáng tác trong [[K01E12Y23]3 k4ey5] và có thời lượng [T1M213] giây, với phạm vi cao độ trong [R1A2N3G4E5] [oc0ta1ve2s3]. Nó thể hiện nhịp điệu yên tĩnh và thanh bình, trong đó [I1N2S3T4R5U6M7E8N9T0S1] đóng một vai trò quan trọng. [ti0me1 s2ig3na4tu5re6] của bài hát rất độc đáo, được đánh dấu bằng [T1I2M3E4_5S6I7G8N9A0T1U2R3E4] và duy trì tốc độ nhanh [te0mp1o2]. Mặc dù phong cách của bài hát khác với đặc điểm thông thường của thể loại [G1E2N3R4E5].</v>
      </c>
    </row>
    <row r="881">
      <c r="A881" s="1" t="s">
        <v>981</v>
      </c>
      <c r="B881" s="1" t="s">
        <v>1531</v>
      </c>
      <c r="C881" s="2" t="str">
        <f>IFERROR(__xludf.DUMMYFUNCTION("GoogleTranslate(B881, ""en"", ""vi"")"),"Loại nhạc này mang lại trải nghiệm nghe độc ​​đáo và đáng nhớ với dải cao độ [R1A2N3G4E5] [oc0ta1ve2s3]. Việc sử dụng [[K01E12Y23]3 k4ey5] tạo ra một bầu không khí khác biệt, trong khi [te0mp1o2] mãnh liệt giúp bài hát tiếp tục phát triển trong suốt thời "&amp;"lượng [T1M213] giây của nó. Không giống như các bài hát khác, [I1N2S3T4R5U6M7E8N9T0S1] không được nêu ở đây, cho phép tập trung hoàn toàn vào âm nhạc. Với [ti0me1 s2ig3na4tu5re6 o7f 8[T91I02M13E24_35S46I57G68N79A80T91U02R13E24]3] và tốc độ vừa phải, bố cụ"&amp;"c này gợi lên cảm giác [E1M2O3T4I5O6N7], tăng thêm chiều sâu cho trải nghiệm tổng thể.")</f>
        <v>Loại nhạc này mang lại trải nghiệm nghe độc ​​đáo và đáng nhớ với dải cao độ [R1A2N3G4E5] [oc0ta1ve2s3]. Việc sử dụng [[K01E12Y23]3 k4ey5] tạo ra một bầu không khí khác biệt, trong khi [te0mp1o2] mãnh liệt giúp bài hát tiếp tục phát triển trong suốt thời lượng [T1M213] giây của nó. Không giống như các bài hát khác, [I1N2S3T4R5U6M7E8N9T0S1] không được nêu ở đây, cho phép tập trung hoàn toàn vào âm nhạc. Với [ti0me1 s2ig3na4tu5re6 o7f 8[T91I02M13E24_35S46I57G68N79A80T91U02R13E24]3] và tốc độ vừa phải, bố cục này gợi lên cảm giác [E1M2O3T4I5O6N7], tăng thêm chiều sâu cho trải nghiệm tổng thể.</v>
      </c>
    </row>
    <row r="882">
      <c r="A882" s="1" t="s">
        <v>1532</v>
      </c>
      <c r="B882" s="1" t="s">
        <v>1533</v>
      </c>
      <c r="C882" s="2" t="str">
        <f>IFERROR(__xludf.DUMMYFUNCTION("GoogleTranslate(B882, ""en"", ""vi"")"),"Bài hát này có [ti0me1 s2ig3na4tu5re6] không thường được tìm thấy và tiến triển đến [[N01U12M23_34B45A56R67S78]8 b9ar0s1], trong khi phạm vi cao độ giới hạn của âm nhạc là [R1A2N3G4E5] [oc0ta1ve2s3] cho phép nhấn mạnh hơn vào các sắc thái của giai điệu và"&amp;" nhịp điệu.")</f>
        <v>Bài hát này có [ti0me1 s2ig3na4tu5re6] không thường được tìm thấy và tiến triển đến [[N01U12M23_34B45A56R67S78]8 b9ar0s1], trong khi phạm vi cao độ giới hạn của âm nhạc là [R1A2N3G4E5] [oc0ta1ve2s3] cho phép nhấn mạnh hơn vào các sắc thái của giai điệu và nhịp điệu.</v>
      </c>
    </row>
    <row r="883">
      <c r="A883" s="1" t="s">
        <v>1534</v>
      </c>
      <c r="B883" s="1" t="s">
        <v>1535</v>
      </c>
      <c r="C883" s="2" t="str">
        <f>IFERROR(__xludf.DUMMYFUNCTION("GoogleTranslate(B883, ""en"", ""vi"")"),"Loại nhạc này mang lại trải nghiệm nghe độc ​​đáo và đáng nhớ với dải cao độ [R1A2N3G4E5] [oc0ta1ve2s3]. Bài hát có thời lượng [T1M213] giây và di chuyển nhanh với [te0mp1o2] rất nhẹ nhàng và yên bình, mặc dù quá dịu để nhảy. Tuy nhiên, [ti0me1 s2ig3na4tu"&amp;"5re6] của bài hát này không chuẩn, điều này khiến nó khác biệt với các bài hát điển hình trong thể loại [G1E2N3R4E5]. Mặc dù thiếu tuân thủ các tiêu chuẩn thể loại, nhưng bản nhạc này không thể hiện bản chất của thể loại [G1E2N3R4E5].")</f>
        <v>Loại nhạc này mang lại trải nghiệm nghe độc ​​đáo và đáng nhớ với dải cao độ [R1A2N3G4E5] [oc0ta1ve2s3]. Bài hát có thời lượng [T1M213] giây và di chuyển nhanh với [te0mp1o2] rất nhẹ nhàng và yên bình, mặc dù quá dịu để nhảy. Tuy nhiên, [ti0me1 s2ig3na4tu5re6] của bài hát này không chuẩn, điều này khiến nó khác biệt với các bài hát điển hình trong thể loại [G1E2N3R4E5]. Mặc dù thiếu tuân thủ các tiêu chuẩn thể loại, nhưng bản nhạc này không thể hiện bản chất của thể loại [G1E2N3R4E5].</v>
      </c>
    </row>
    <row r="884">
      <c r="A884" s="1" t="s">
        <v>1536</v>
      </c>
      <c r="B884" s="1" t="s">
        <v>1537</v>
      </c>
      <c r="C884" s="2" t="str">
        <f>IFERROR(__xludf.DUMMYFUNCTION("GoogleTranslate(B884, ""en"", ""vi"")"),"Trong bản nhạc này, dải cao độ cụ thể [R1A2N3G4E5] [oc0ta1ve2s3] được sử dụng để tạo ra âm thanh gắn kết và thống nhất. Bản nhạc có thời lượng [T1M213] giây và không có tính năng [I1N2S3T4R5U6M7E8N9T0S1]. Nó được chơi với tốc độ nhanh và bao gồm [[N01U12M"&amp;"23_34B45A56R67S78]8 b9ar0s1]. Cùng với nhau, những yếu tố này kết hợp để tạo thành một tác phẩm âm nhạc độc đáo và khác biệt.")</f>
        <v>Trong bản nhạc này, dải cao độ cụ thể [R1A2N3G4E5] [oc0ta1ve2s3] được sử dụng để tạo ra âm thanh gắn kết và thống nhất. Bản nhạc có thời lượng [T1M213] giây và không có tính năng [I1N2S3T4R5U6M7E8N9T0S1]. Nó được chơi với tốc độ nhanh và bao gồm [[N01U12M23_34B45A56R67S78]8 b9ar0s1]. Cùng với nhau, những yếu tố này kết hợp để tạo thành một tác phẩm âm nhạc độc đáo và khác biệt.</v>
      </c>
    </row>
    <row r="885">
      <c r="A885" s="1" t="s">
        <v>1538</v>
      </c>
      <c r="B885" s="1" t="s">
        <v>1539</v>
      </c>
      <c r="C885" s="2" t="str">
        <f>IFERROR(__xludf.DUMMYFUNCTION("GoogleTranslate(B885, ""en"", ""vi"")"),"Bài hát này có nhịp điệu rất thoải mái và được chơi ở tốc độ vừa phải. Tuy nhiên, phần sắp xếp của bài hát đã cố tình bỏ qua việc sử dụng một số nhạc cụ nhất định.")</f>
        <v>Bài hát này có nhịp điệu rất thoải mái và được chơi ở tốc độ vừa phải. Tuy nhiên, phần sắp xếp của bài hát đã cố tình bỏ qua việc sử dụng một số nhạc cụ nhất định.</v>
      </c>
    </row>
    <row r="886">
      <c r="A886" s="1" t="s">
        <v>1540</v>
      </c>
      <c r="B886" s="1" t="s">
        <v>1541</v>
      </c>
      <c r="C886" s="2" t="str">
        <f>IFERROR(__xludf.DUMMYFUNCTION("GoogleTranslate(B886, ""en"", ""vi"")"),"Bài hát này có nhịp điệu rất yên bình và dễ dàng, tiến triển theo [[N01U12M23_34B45A56R67S78]8 b9ar0s1]. Nhịp điệu êm dịu của bài hát đưa người nghe qua từng ô nhịp mang lại cảm giác thư thái, dễ chịu. Sự đơn giản và nhịp độ nhẹ nhàng của bài hát khiến nó"&amp;" trở thành sự lựa chọn lý tưởng để làm nhạc nền hoặc làm nhạc nền êm dịu khi thiền hoặc tập yoga. Nhìn chung, sự kết hợp giữa nhịp điệu dễ nghe của bài hát và số ô nhịp mà nó phát triển sẽ tạo ra trải nghiệm nghe nhẹ nhàng và thú vị.")</f>
        <v>Bài hát này có nhịp điệu rất yên bình và dễ dàng, tiến triển theo [[N01U12M23_34B45A56R67S78]8 b9ar0s1]. Nhịp điệu êm dịu của bài hát đưa người nghe qua từng ô nhịp mang lại cảm giác thư thái, dễ chịu. Sự đơn giản và nhịp độ nhẹ nhàng của bài hát khiến nó trở thành sự lựa chọn lý tưởng để làm nhạc nền hoặc làm nhạc nền êm dịu khi thiền hoặc tập yoga. Nhìn chung, sự kết hợp giữa nhịp điệu dễ nghe của bài hát và số ô nhịp mà nó phát triển sẽ tạo ra trải nghiệm nghe nhẹ nhàng và thú vị.</v>
      </c>
    </row>
    <row r="887">
      <c r="A887" s="1" t="s">
        <v>1542</v>
      </c>
      <c r="B887" s="1" t="s">
        <v>1543</v>
      </c>
      <c r="C887" s="2" t="str">
        <f>IFERROR(__xludf.DUMMYFUNCTION("GoogleTranslate(B887, ""en"", ""vi"")"),"Bản nhạc này có phạm vi cao độ trong [R1A2N3G4E5] [oc0ta1ve2s3] và sử dụng [[K01E12Y23]3 k4ey5] để tạo ra bảng âm thanh phong phú và sống động. Bài hát dài [T1M213] giây, có tiết tấu vừa phải, dễ theo dõi dù có tiết tấu nhanh. Nó có [ti0me1 s2ig3na4tu5re6"&amp;" o7f 8[T91I02M13E24_35S46I57G68N79A80T91U02R13E24]3] và tổng cộng [[N01U12M23_34B45A56R67S78]8 b9ar0s1].")</f>
        <v>Bản nhạc này có phạm vi cao độ trong [R1A2N3G4E5] [oc0ta1ve2s3] và sử dụng [[K01E12Y23]3 k4ey5] để tạo ra bảng âm thanh phong phú và sống động. Bài hát dài [T1M213] giây, có tiết tấu vừa phải, dễ theo dõi dù có tiết tấu nhanh. Nó có [ti0me1 s2ig3na4tu5re6 o7f 8[T91I02M13E24_35S46I57G68N79A80T91U02R13E24]3] và tổng cộng [[N01U12M23_34B45A56R67S78]8 b9ar0s1].</v>
      </c>
    </row>
    <row r="888">
      <c r="A888" s="1" t="s">
        <v>435</v>
      </c>
      <c r="B888" s="1" t="s">
        <v>1544</v>
      </c>
      <c r="C888" s="2" t="str">
        <f>IFERROR(__xludf.DUMMYFUNCTION("GoogleTranslate(B888, ""en"", ""vi"")"),"Âm nhạc được cung cấp mang đến trải nghiệm nghe đa dạng và năng động, với dải cao độ trải dài [R1A2N3G4E5] [oc0ta1ve2s3]. Ngoài ra, nhạc có định dạng [T1I2M3E4_5S6I7G8N9A0T1U2R3E4]. Cho dù bạn đang tìm kiếm một loạt các nốt nhạc để kích thích thính giác h"&amp;"ay một trải nghiệm âm nhạc độc đáo và đa dạng, âm nhạc này chắc chắn sẽ thu hút và thu hút bạn. Với dải cao độ phong phú và [ti0me1 s2ig3na4tu5re6] khác biệt, nó mang đến trải nghiệm nghe thực sự hấp dẫn và đáng nhớ.")</f>
        <v>Âm nhạc được cung cấp mang đến trải nghiệm nghe đa dạng và năng động, với dải cao độ trải dài [R1A2N3G4E5] [oc0ta1ve2s3]. Ngoài ra, nhạc có định dạng [T1I2M3E4_5S6I7G8N9A0T1U2R3E4]. Cho dù bạn đang tìm kiếm một loạt các nốt nhạc để kích thích thính giác hay một trải nghiệm âm nhạc độc đáo và đa dạng, âm nhạc này chắc chắn sẽ thu hút và thu hút bạn. Với dải cao độ phong phú và [ti0me1 s2ig3na4tu5re6] khác biệt, nó mang đến trải nghiệm nghe thực sự hấp dẫn và đáng nhớ.</v>
      </c>
    </row>
    <row r="889">
      <c r="A889" s="1" t="s">
        <v>1545</v>
      </c>
      <c r="B889" s="1" t="s">
        <v>1546</v>
      </c>
      <c r="C889" s="2" t="str">
        <f>IFERROR(__xludf.DUMMYFUNCTION("GoogleTranslate(B889, ""en"", ""vi"")"),"Giai điệu của bài hát này chủ yếu dựa vào việc sử dụng [I1N2S3T4R5U6M7E8N9T0], trong khi phần beat rất nặng. Điều thú vị là bài hát đã chọn không kết hợp [I1N2S3T4R5U6M7E8N9T0S1] trong cách sắp xếp của nó, điều này tạo ra kết cấu âm thanh độc đáo. Dù thiế"&amp;"u vắng những nhạc cụ này nhưng bài hát vẫn mang đến trải nghiệm âm nhạc hấp dẫn, thể hiện sự lựa chọn sáng tạo của nghệ sĩ hoặc nhà sản xuất. Nhìn chung, sự kết hợp giữa phần giai điệu và phần beat nặng nề cùng với việc cố tình lược bỏ một số nhạc cụ đã g"&amp;"óp phần tạo nên sự khác biệt cho bài hát này.")</f>
        <v>Giai điệu của bài hát này chủ yếu dựa vào việc sử dụng [I1N2S3T4R5U6M7E8N9T0], trong khi phần beat rất nặng. Điều thú vị là bài hát đã chọn không kết hợp [I1N2S3T4R5U6M7E8N9T0S1] trong cách sắp xếp của nó, điều này tạo ra kết cấu âm thanh độc đáo. Dù thiếu vắng những nhạc cụ này nhưng bài hát vẫn mang đến trải nghiệm âm nhạc hấp dẫn, thể hiện sự lựa chọn sáng tạo của nghệ sĩ hoặc nhà sản xuất. Nhìn chung, sự kết hợp giữa phần giai điệu và phần beat nặng nề cùng với việc cố tình lược bỏ một số nhạc cụ đã góp phần tạo nên sự khác biệt cho bài hát này.</v>
      </c>
    </row>
    <row r="890">
      <c r="A890" s="1" t="s">
        <v>978</v>
      </c>
      <c r="B890" s="1" t="s">
        <v>1547</v>
      </c>
      <c r="C890" s="2" t="str">
        <f>IFERROR(__xludf.DUMMYFUNCTION("GoogleTranslate(B890, ""en"", ""vi"")"),"Nhạc có tiết tấu [te0mp1o2] chậm rãi nhưng beat bài này vừa phải, dễ theo. Tuy nhịp nhạc chậm nhưng nhịp điệu không quá khó để bắt kịp, giúp bạn dễ dàng nhảy hoặc di chuyển theo nhịp hơn.")</f>
        <v>Nhạc có tiết tấu [te0mp1o2] chậm rãi nhưng beat bài này vừa phải, dễ theo. Tuy nhịp nhạc chậm nhưng nhịp điệu không quá khó để bắt kịp, giúp bạn dễ dàng nhảy hoặc di chuyển theo nhịp hơn.</v>
      </c>
    </row>
    <row r="891">
      <c r="A891" s="1" t="s">
        <v>1331</v>
      </c>
      <c r="B891" s="1" t="s">
        <v>1548</v>
      </c>
      <c r="C891" s="2" t="str">
        <f>IFERROR(__xludf.DUMMYFUNCTION("GoogleTranslate(B891, ""en"", ""vi"")"),"Phạm vi cao độ giới hạn của bài hát này là [R1A2N3G4E5] [oc0ta1ve2s3] tạo ra một khung cảnh âm thanh độc đáo nhấn mạnh các sắc thái của giai điệu và ngữ điệu. Thêm vào sự phức tạp về âm thanh, việc sử dụng [[K01E12Y23]3 k4ey5] trong âm nhạc tạo ra một bản"&amp;"g hòa âm phong phú và sống động. Bắt đầu ở giây [T1M213], bài hát có nhịp điệu thanh bình mời gọi người nghe lạc vào bầu không khí yên tĩnh. Việc cố tình loại trừ [I1N2S3T4R5U6M7E8N9T0S1] đã làm tăng thêm nét đặc biệt của bài hát. Ngoài ra, [[T01I12M23E34"&amp;"_45S56I67G78N89A90T01U12R23E34]4 t5im6e 7si8gn9at0ur1e2] không chuẩn góp phần tạo nên nhịp điệu vừa phải nhưng hấp dẫn của âm nhạc. Cuối cùng, sự thể hiện cảm xúc của bài hát đã truyền tải [E1M2O3T4I5O6N7], khiến nó trở thành một tác phẩm âm nhạc thực sự "&amp;"đáng chú ý.")</f>
        <v>Phạm vi cao độ giới hạn của bài hát này là [R1A2N3G4E5] [oc0ta1ve2s3] tạo ra một khung cảnh âm thanh độc đáo nhấn mạnh các sắc thái của giai điệu và ngữ điệu. Thêm vào sự phức tạp về âm thanh, việc sử dụng [[K01E12Y23]3 k4ey5] trong âm nhạc tạo ra một bảng hòa âm phong phú và sống động. Bắt đầu ở giây [T1M213], bài hát có nhịp điệu thanh bình mời gọi người nghe lạc vào bầu không khí yên tĩnh. Việc cố tình loại trừ [I1N2S3T4R5U6M7E8N9T0S1] đã làm tăng thêm nét đặc biệt của bài hát. Ngoài ra, [[T01I12M23E34_45S56I67G78N89A90T01U12R23E34]4 t5im6e 7si8gn9at0ur1e2] không chuẩn góp phần tạo nên nhịp điệu vừa phải nhưng hấp dẫn của âm nhạc. Cuối cùng, sự thể hiện cảm xúc của bài hát đã truyền tải [E1M2O3T4I5O6N7], khiến nó trở thành một tác phẩm âm nhạc thực sự đáng chú ý.</v>
      </c>
    </row>
    <row r="892">
      <c r="A892" s="1" t="s">
        <v>1549</v>
      </c>
      <c r="B892" s="1" t="s">
        <v>1550</v>
      </c>
      <c r="C892" s="2" t="str">
        <f>IFERROR(__xludf.DUMMYFUNCTION("GoogleTranslate(B892, ""en"", ""vi"")"),"Loại nhạc này mang đến trải nghiệm nghe đa dạng và sống động với dải cao độ trải dài [R1A2N3G4E5] [oc0ta1ve2s3]. Việc sử dụng [[K01E12Y23]3 k4ey5] tạo ra một bầu không khí khác biệt được bổ sung bởi [te0mp1o2] chậm rãi và thư giãn của bài hát, có thời lượ"&amp;"ng [T1M213] giây. Sáng tác của bài hát này không liên quan đến việc sử dụng [I1N2S3T4R5U6M7E8N9T0S1] và nó khác với phong cách điển hình của [G1E2N3R4E5]. Bất chấp những khác biệt này, bản nhạc này mang đến trải nghiệm nghe độc ​​đáo và quyến rũ, chắc chắ"&amp;"n sẽ thu hút và gây tò mò cho người nghe.")</f>
        <v>Loại nhạc này mang đến trải nghiệm nghe đa dạng và sống động với dải cao độ trải dài [R1A2N3G4E5] [oc0ta1ve2s3]. Việc sử dụng [[K01E12Y23]3 k4ey5] tạo ra một bầu không khí khác biệt được bổ sung bởi [te0mp1o2] chậm rãi và thư giãn của bài hát, có thời lượng [T1M213] giây. Sáng tác của bài hát này không liên quan đến việc sử dụng [I1N2S3T4R5U6M7E8N9T0S1] và nó khác với phong cách điển hình của [G1E2N3R4E5]. Bất chấp những khác biệt này, bản nhạc này mang đến trải nghiệm nghe độc ​​đáo và quyến rũ, chắc chắn sẽ thu hút và gây tò mò cho người nghe.</v>
      </c>
    </row>
    <row r="893">
      <c r="A893" s="1" t="s">
        <v>112</v>
      </c>
      <c r="B893" s="1" t="s">
        <v>1551</v>
      </c>
      <c r="C893" s="2" t="str">
        <f>IFERROR(__xludf.DUMMYFUNCTION("GoogleTranslate(B893, ""en"", ""vi"")"),"Để tạo nên một bài hát sôi động và hấp dẫn, điều quan trọng là phải có tiết tấu nhanh. Điều này có thể được nâng cao bằng cách đưa nhiều loại nhạc cụ vào âm nhạc. Bằng cách kết hợp các nhạc cụ như trống, guitar, board [ke0y1] hoặc bất kỳ nhạc cụ nào khác,"&amp;" bài hát có thể trở nên sôi động và lôi cuốn người nghe hơn. Cho dù đó là một bài hát pop, rock hay dance, sự kết hợp phù hợp giữa các nhạc cụ có thể tạo nên sự khác biệt trong việc tạo ra giai điệu hấp dẫn và đáng nhớ.")</f>
        <v>Để tạo nên một bài hát sôi động và hấp dẫn, điều quan trọng là phải có tiết tấu nhanh. Điều này có thể được nâng cao bằng cách đưa nhiều loại nhạc cụ vào âm nhạc. Bằng cách kết hợp các nhạc cụ như trống, guitar, board [ke0y1] hoặc bất kỳ nhạc cụ nào khác, bài hát có thể trở nên sôi động và lôi cuốn người nghe hơn. Cho dù đó là một bài hát pop, rock hay dance, sự kết hợp phù hợp giữa các nhạc cụ có thể tạo nên sự khác biệt trong việc tạo ra giai điệu hấp dẫn và đáng nhớ.</v>
      </c>
    </row>
    <row r="894">
      <c r="A894" s="1" t="s">
        <v>1552</v>
      </c>
      <c r="B894" s="1" t="s">
        <v>1553</v>
      </c>
      <c r="C894" s="2" t="str">
        <f>IFERROR(__xludf.DUMMYFUNCTION("GoogleTranslate(B894, ""en"", ""vi"")"),"Bài hát được đề cập ở đây là một bản nhạc độc đáo, khác xa với [ti0me1 s2ig3na4tu5re6] thông thường được sử dụng trong âm nhạc. Mặc dù không tuân theo một [ti0me1 s2ig3na4tu5re6] thông thường, nó vẫn duy trì được nhịp điệu nhất quán và vừa phải xuyên suốt"&amp;". Sự vắng mặt của [I1N2S3T4R5U6M7E8N9T0S1] là đáng chú ý, nhưng sự lựa chọn âm nhạc của [[K01E12Y23]3 k4ey5] mang lại trải nghiệm quyến rũ và đáng nhớ cho người nghe.")</f>
        <v>Bài hát được đề cập ở đây là một bản nhạc độc đáo, khác xa với [ti0me1 s2ig3na4tu5re6] thông thường được sử dụng trong âm nhạc. Mặc dù không tuân theo một [ti0me1 s2ig3na4tu5re6] thông thường, nó vẫn duy trì được nhịp điệu nhất quán và vừa phải xuyên suốt. Sự vắng mặt của [I1N2S3T4R5U6M7E8N9T0S1] là đáng chú ý, nhưng sự lựa chọn âm nhạc của [[K01E12Y23]3 k4ey5] mang lại trải nghiệm quyến rũ và đáng nhớ cho người nghe.</v>
      </c>
    </row>
    <row r="895">
      <c r="A895" s="1" t="s">
        <v>53</v>
      </c>
      <c r="B895" s="1" t="s">
        <v>1554</v>
      </c>
      <c r="C895" s="2" t="str">
        <f>IFERROR(__xludf.DUMMYFUNCTION("GoogleTranslate(B895, ""en"", ""vi"")"),"Việc sử dụng dải cao độ cụ thể [R1A2N3G4E5] [oc0ta1ve2s3] tạo ra âm thanh gắn kết và thống nhất xuyên suốt bản nhạc, trong khi việc lựa chọn [[K01E12Y23]3 k4ey5] mang lại trải nghiệm quyến rũ và đáng nhớ. Sự kết hợp của những yếu tố này góp phần tạo nên c"&amp;"hất lượng tổng thể của bản nhạc và có thể nâng cao kết nối cảm xúc của người nghe với bản nhạc. Phạm vi cao độ và [key0y1] có thể ảnh hưởng đến tâm trạng và bầu không khí của âm nhạc và khi được sử dụng hiệu quả, có thể tạo ra trải nghiệm âm nhạc mạnh mẽ "&amp;"và hấp dẫn. Cho dù đó là một sáng tác phức tạp hay một giai điệu đơn giản, việc sử dụng các dải cao độ cụ thể và [ke0y1] có thể đóng một vai trò quan trọng trong việc định hình âm thanh và tác động tổng thể của âm nhạc.")</f>
        <v>Việc sử dụng dải cao độ cụ thể [R1A2N3G4E5] [oc0ta1ve2s3] tạo ra âm thanh gắn kết và thống nhất xuyên suốt bản nhạc, trong khi việc lựa chọn [[K01E12Y23]3 k4ey5] mang lại trải nghiệm quyến rũ và đáng nhớ. Sự kết hợp của những yếu tố này góp phần tạo nên chất lượng tổng thể của bản nhạc và có thể nâng cao kết nối cảm xúc của người nghe với bản nhạc. Phạm vi cao độ và [key0y1] có thể ảnh hưởng đến tâm trạng và bầu không khí của âm nhạc và khi được sử dụng hiệu quả, có thể tạo ra trải nghiệm âm nhạc mạnh mẽ và hấp dẫn. Cho dù đó là một sáng tác phức tạp hay một giai điệu đơn giản, việc sử dụng các dải cao độ cụ thể và [ke0y1] có thể đóng một vai trò quan trọng trong việc định hình âm thanh và tác động tổng thể của âm nhạc.</v>
      </c>
    </row>
    <row r="896">
      <c r="A896" s="1" t="s">
        <v>1555</v>
      </c>
      <c r="B896" s="1" t="s">
        <v>1556</v>
      </c>
      <c r="C896" s="2" t="str">
        <f>IFERROR(__xludf.DUMMYFUNCTION("GoogleTranslate(B896, ""en"", ""vi"")"),"Nhịp độ của bài hát chậm và kéo dài trong một số giây nhất định.")</f>
        <v>Nhịp độ của bài hát chậm và kéo dài trong một số giây nhất định.</v>
      </c>
    </row>
    <row r="897">
      <c r="A897" s="1" t="s">
        <v>1557</v>
      </c>
      <c r="B897" s="1" t="s">
        <v>1558</v>
      </c>
      <c r="C897" s="2" t="str">
        <f>IFERROR(__xludf.DUMMYFUNCTION("GoogleTranslate(B897, ""en"", ""vi"")"),"Âm nhạc cao [te0mp1o2] được xác định bởi nhịp điệu mạnh mẽ và sự vắng mặt đáng chú ý của nhạc cụ, mang lại cho nó một chất lượng cảm xúc đặc biệt. Bản nhạc này bao gồm [[N01U12M23_34B45A56R67S78]8 b9ar0s1] và [ke0y1] của nó đóng một vai trò quan trọng tro"&amp;"ng chất lượng cảm xúc mà nó gợi lên. Dù thiếu nhạc cụ nhưng phần beat vẫn vô cùng mạnh mẽ, làm tăng thêm năng lượng cho bản nhạc. Nhìn chung, bản nhạc này là một sáng tác mạnh mẽ và đầy cảm xúc, được đặc trưng bởi sự kết hợp độc đáo giữa [ke0y1], [te0mp1o"&amp;"2] và nhạc cụ.")</f>
        <v>Âm nhạc cao [te0mp1o2] được xác định bởi nhịp điệu mạnh mẽ và sự vắng mặt đáng chú ý của nhạc cụ, mang lại cho nó một chất lượng cảm xúc đặc biệt. Bản nhạc này bao gồm [[N01U12M23_34B45A56R67S78]8 b9ar0s1] và [ke0y1] của nó đóng một vai trò quan trọng trong chất lượng cảm xúc mà nó gợi lên. Dù thiếu nhạc cụ nhưng phần beat vẫn vô cùng mạnh mẽ, làm tăng thêm năng lượng cho bản nhạc. Nhìn chung, bản nhạc này là một sáng tác mạnh mẽ và đầy cảm xúc, được đặc trưng bởi sự kết hợp độc đáo giữa [ke0y1], [te0mp1o2] và nhạc cụ.</v>
      </c>
    </row>
    <row r="898">
      <c r="A898" s="1" t="s">
        <v>1559</v>
      </c>
      <c r="B898" s="1" t="s">
        <v>1560</v>
      </c>
      <c r="C898" s="2" t="str">
        <f>IFERROR(__xludf.DUMMYFUNCTION("GoogleTranslate(B898, ""en"", ""vi"")"),"Bản nhạc này được sáng tác trong [[K01E12Y23]3 k4ey5] và là bài hát dài [T1M213] giây dựa trên [[T01I12M23E34_45S56I67G78N89A90T01U12R23E34]4 t5im6e 7si8gn9at0ur1e2]. Bạn sẽ không tìm thấy bất kỳ [I1N2S3T4R5U6M7E8N9T0S1] nào trong bài hát này, nhưng nó tỏ"&amp;"a ra [E1M2O3T4I5O6N7]. Nhìn chung, có khoảng [[N01U12M23_34B45A56R67S78]8 b9ar0s1] trong thành phần này.")</f>
        <v>Bản nhạc này được sáng tác trong [[K01E12Y23]3 k4ey5] và là bài hát dài [T1M213] giây dựa trên [[T01I12M23E34_45S56I67G78N89A90T01U12R23E34]4 t5im6e 7si8gn9at0ur1e2]. Bạn sẽ không tìm thấy bất kỳ [I1N2S3T4R5U6M7E8N9T0S1] nào trong bài hát này, nhưng nó tỏa ra [E1M2O3T4I5O6N7]. Nhìn chung, có khoảng [[N01U12M23_34B45A56R67S78]8 b9ar0s1] trong thành phần này.</v>
      </c>
    </row>
    <row r="899">
      <c r="A899" s="1" t="s">
        <v>1561</v>
      </c>
      <c r="B899" s="1" t="s">
        <v>1562</v>
      </c>
      <c r="C899" s="2" t="str">
        <f>IFERROR(__xludf.DUMMYFUNCTION("GoogleTranslate(B899, ""en"", ""vi"")"),"Bản nhạc là một sáng tác sống động thể hiện dải cao độ trải dài [R1A2N3G4E5] [oc0ta1ve2s3] và có nhịp điệu sống động. Không giống như các bài hát thông thường, bản nhạc này có [ti0me1 s2ig3na4tu5re6 o7f 8[T91I02M13E24_35S46I57G68N79A80T91U02R13E24]3 độc đ"&amp;"áo. Việc bổ sung [I1N2S3T4R5U6M7E8N9T0S1] vào bản sáng tác sẽ nâng cao tính âm nhạc tổng thể của nó. Bài hát tiến triển qua [[N01U12M23_34B45A56R67S78]8 b9ar0s1], mang đến một hành trình âm nhạc liền mạch và năng động.")</f>
        <v>Bản nhạc là một sáng tác sống động thể hiện dải cao độ trải dài [R1A2N3G4E5] [oc0ta1ve2s3] và có nhịp điệu sống động. Không giống như các bài hát thông thường, bản nhạc này có [ti0me1 s2ig3na4tu5re6 o7f 8[T91I02M13E24_35S46I57G68N79A80T91U02R13E24]3 độc đáo. Việc bổ sung [I1N2S3T4R5U6M7E8N9T0S1] vào bản sáng tác sẽ nâng cao tính âm nhạc tổng thể của nó. Bài hát tiến triển qua [[N01U12M23_34B45A56R67S78]8 b9ar0s1], mang đến một hành trình âm nhạc liền mạch và năng động.</v>
      </c>
    </row>
    <row r="900">
      <c r="A900" s="1" t="s">
        <v>79</v>
      </c>
      <c r="B900" s="1" t="s">
        <v>1563</v>
      </c>
      <c r="C900" s="2" t="str">
        <f>IFERROR(__xludf.DUMMYFUNCTION("GoogleTranslate(B900, ""en"", ""vi"")"),"Phạm vi cao độ của bản nhạc này nằm trong [R1A2N3G4E5] [oc0ta1ve2s3] và việc sử dụng [[K01E12Y23]3 k4ey5] của nó tạo ra bầu không khí khác biệt. Bài hát có độ dài [T1M213] giây và có nhịp điệu nhẹ nhàng. Bạn sẽ không nghe thấy bất kỳ [I1N2S3T4R5U6M7E8N9T0"&amp;"S1] nào trong bài hát này và [ti0me1 s2ig3na4tu5re6] không phải là thông thường, [T1I2M3E4_5S6I7G8N9A0T1U2R3E4]. Với [te0mp1o2] chậm, âm nhạc được đặc trưng bởi [E1M2O3T4I5O6N7].")</f>
        <v>Phạm vi cao độ của bản nhạc này nằm trong [R1A2N3G4E5] [oc0ta1ve2s3] và việc sử dụng [[K01E12Y23]3 k4ey5] của nó tạo ra bầu không khí khác biệt. Bài hát có độ dài [T1M213] giây và có nhịp điệu nhẹ nhàng. Bạn sẽ không nghe thấy bất kỳ [I1N2S3T4R5U6M7E8N9T0S1] nào trong bài hát này và [ti0me1 s2ig3na4tu5re6] không phải là thông thường, [T1I2M3E4_5S6I7G8N9A0T1U2R3E4]. Với [te0mp1o2] chậm, âm nhạc được đặc trưng bởi [E1M2O3T4I5O6N7].</v>
      </c>
    </row>
    <row r="901">
      <c r="A901" s="1" t="s">
        <v>1564</v>
      </c>
      <c r="B901" s="1" t="s">
        <v>1565</v>
      </c>
      <c r="C901" s="2" t="str">
        <f>IFERROR(__xludf.DUMMYFUNCTION("GoogleTranslate(B901, ""en"", ""vi"")"),"Loại nhạc này mang đến trải nghiệm nghe độc ​​đáo và đáng nhớ với dải cao độ [R1A2N3G4E5] [oc0ta1ve2s3] và cách sử dụng [[K01E12Y23]3 k4ey5], truyền tải âm thanh cộng hưởng và đặc biệt. Bài hát dài [T1M213] giây và có nhịp không quá nhanh cũng không quá c"&amp;"hậm. Cố tình loại trừ [I1N2S3T4R5U6M7E8N9T0S1], bài hát này được trình diễn nhanh chóng với [ti0me1 s2ig3na4tu5re6 o7f 8[T91I02M13E24_35S46I57G68N79A80T91U02R13E24]3]. Âm nhạc tỏa ra [E1M2O3T4I5O6N7], tạo nên một tác phẩm nghệ thuật hấp dẫn và độc đáo.")</f>
        <v>Loại nhạc này mang đến trải nghiệm nghe độc ​​đáo và đáng nhớ với dải cao độ [R1A2N3G4E5] [oc0ta1ve2s3] và cách sử dụng [[K01E12Y23]3 k4ey5], truyền tải âm thanh cộng hưởng và đặc biệt. Bài hát dài [T1M213] giây và có nhịp không quá nhanh cũng không quá chậm. Cố tình loại trừ [I1N2S3T4R5U6M7E8N9T0S1], bài hát này được trình diễn nhanh chóng với [ti0me1 s2ig3na4tu5re6 o7f 8[T91I02M13E24_35S46I57G68N79A80T91U02R13E24]3]. Âm nhạc tỏa ra [E1M2O3T4I5O6N7], tạo nên một tác phẩm nghệ thuật hấp dẫn và độc đáo.</v>
      </c>
    </row>
    <row r="902">
      <c r="A902" s="1" t="s">
        <v>1566</v>
      </c>
      <c r="B902" s="1" t="s">
        <v>1567</v>
      </c>
      <c r="C902" s="2" t="str">
        <f>IFERROR(__xludf.DUMMYFUNCTION("GoogleTranslate(B902, ""en"", ""vi"")"),"Mặc dù bản nhạc này không phản ánh âm thanh cổ điển của [A1R2T3I4S5T6], việc sử dụng [[K01E12Y23]3 k4ey5] sẽ tạo thêm hương vị độc đáo cho sáng tác. Ngoài ra, nhịp điệu của bài hát vừa phải, càng góp phần tạo nên âm thanh tổng thể.")</f>
        <v>Mặc dù bản nhạc này không phản ánh âm thanh cổ điển của [A1R2T3I4S5T6], việc sử dụng [[K01E12Y23]3 k4ey5] sẽ tạo thêm hương vị độc đáo cho sáng tác. Ngoài ra, nhịp điệu của bài hát vừa phải, càng góp phần tạo nên âm thanh tổng thể.</v>
      </c>
    </row>
    <row r="903">
      <c r="A903" s="1" t="s">
        <v>1568</v>
      </c>
      <c r="B903" s="1" t="s">
        <v>1569</v>
      </c>
      <c r="C903" s="2" t="str">
        <f>IFERROR(__xludf.DUMMYFUNCTION("GoogleTranslate(B903, ""en"", ""vi"")"),"[[K01E12Y23]3 k4ey5] trong bản nhạc này mang đến âm thanh mạnh mẽ và đáng nhớ, với thời lượng là [T1M213] giây. Nó dựa trên [[T01I12M23E34_45S56I67G78N89A90T01U12R23E34]4 t5im6e 7si8gn9at0ur1e2], tạo ra bố cục tốc độ vừa phải chứa đầy [E1M2O3T4I5O6N7].")</f>
        <v>[[K01E12Y23]3 k4ey5] trong bản nhạc này mang đến âm thanh mạnh mẽ và đáng nhớ, với thời lượng là [T1M213] giây. Nó dựa trên [[T01I12M23E34_45S56I67G78N89A90T01U12R23E34]4 t5im6e 7si8gn9at0ur1e2], tạo ra bố cục tốc độ vừa phải chứa đầy [E1M2O3T4I5O6N7].</v>
      </c>
    </row>
    <row r="904">
      <c r="A904" s="1" t="s">
        <v>1570</v>
      </c>
      <c r="B904" s="1" t="s">
        <v>1571</v>
      </c>
      <c r="C904" s="2" t="str">
        <f>IFERROR(__xludf.DUMMYFUNCTION("GoogleTranslate(B904, ""en"", ""vi"")"),"Trải nghiệm quyến rũ và đáng nhớ mà âm nhạc này mang lại là kết quả của việc lựa chọn [[K01E12Y23]3 k4ey5]. Bài hát có nhịp điệu rất mượt mà và thư giãn, trong khi [ti0me1 s2ig3na4tu5re6] của nó khác với chuẩn mực, có [T1I2M3E4_5S6I7G8N9A0T1U2R3E4]. Để tạ"&amp;"o ra âm thanh mong muốn, nhạc phải có [I1N2S3T4R5U6M7E8N9T0S1] được phát ở tốc độ nhanh [te0mp1o2]. Nhìn chung, bài hát này bao gồm [[N01U12M23_34B45A56R67S78]8 b9ar0s1], khiến nó trở thành một bản nhạc độc đáo và hấp dẫn, nổi bật so với các bản nhạc còn "&amp;"lại.")</f>
        <v>Trải nghiệm quyến rũ và đáng nhớ mà âm nhạc này mang lại là kết quả của việc lựa chọn [[K01E12Y23]3 k4ey5]. Bài hát có nhịp điệu rất mượt mà và thư giãn, trong khi [ti0me1 s2ig3na4tu5re6] của nó khác với chuẩn mực, có [T1I2M3E4_5S6I7G8N9A0T1U2R3E4]. Để tạo ra âm thanh mong muốn, nhạc phải có [I1N2S3T4R5U6M7E8N9T0S1] được phát ở tốc độ nhanh [te0mp1o2]. Nhìn chung, bài hát này bao gồm [[N01U12M23_34B45A56R67S78]8 b9ar0s1], khiến nó trở thành một bản nhạc độc đáo và hấp dẫn, nổi bật so với các bản nhạc còn lại.</v>
      </c>
    </row>
    <row r="905">
      <c r="A905" s="1" t="s">
        <v>1572</v>
      </c>
      <c r="B905" s="1" t="s">
        <v>1573</v>
      </c>
      <c r="C905" s="2" t="str">
        <f>IFERROR(__xludf.DUMMYFUNCTION("GoogleTranslate(B905, ""en"", ""vi"")"),"Âm nhạc được đề cập có một số đặc điểm riêng biệt góp phần tạo nên chiều sâu và phong phú cảm xúc của nó. Đầu tiên, phạm vi cao độ trải dài [R1A2N3G4E5] [oc0ta1ve2s3], điều này tạo thêm nét độc đáo cho âm nhạc. Ngoài ra, âm nhạc được sáng tác trong [[K01E"&amp;"12Y23]3 k4ey5], tạo ra một bảng âm thanh sống động. Nhịp điệu rất thư giãn và yên tĩnh, bài hát được biểu diễn theo nhịp [T1I2M3E4_5S6I7G8N9A0T1U2R3E4]. [I1N2S3T4R5U6M7E8N9T0S1] được sử dụng trong phần trình diễn âm nhạc, góp phần tạo nên âm thanh tổng th"&amp;"ể của bài hát. Bản nhạc này kéo dài trong [T1M213] giây và thuộc thể loại nhạc [G1E2N3R4E5].")</f>
        <v>Âm nhạc được đề cập có một số đặc điểm riêng biệt góp phần tạo nên chiều sâu và phong phú cảm xúc của nó. Đầu tiên, phạm vi cao độ trải dài [R1A2N3G4E5] [oc0ta1ve2s3], điều này tạo thêm nét độc đáo cho âm nhạc. Ngoài ra, âm nhạc được sáng tác trong [[K01E12Y23]3 k4ey5], tạo ra một bảng âm thanh sống động. Nhịp điệu rất thư giãn và yên tĩnh, bài hát được biểu diễn theo nhịp [T1I2M3E4_5S6I7G8N9A0T1U2R3E4]. [I1N2S3T4R5U6M7E8N9T0S1] được sử dụng trong phần trình diễn âm nhạc, góp phần tạo nên âm thanh tổng thể của bài hát. Bản nhạc này kéo dài trong [T1M213] giây và thuộc thể loại nhạc [G1E2N3R4E5].</v>
      </c>
    </row>
    <row r="906">
      <c r="A906" s="1" t="s">
        <v>233</v>
      </c>
      <c r="B906" s="1" t="s">
        <v>1574</v>
      </c>
      <c r="C906" s="2" t="str">
        <f>IFERROR(__xludf.DUMMYFUNCTION("GoogleTranslate(B906, ""en"", ""vi"")"),"Bài hát này có độ dài [T1M213] giây và có phạm vi cao độ trong [R1A2N3G4E5] [oc0ta1ve2s3]. [I1N2S3T4R5U6M7E8N9T0S1] góp phần tạo nên tác phẩm âm nhạc tổng thể. Ngoài ra, việc sử dụng [[K01E12Y23]3 k4ey5] sẽ tạo thêm hương vị độc đáo cho âm nhạc, nâng cao "&amp;"chất lượng đặc biệt của nó.")</f>
        <v>Bài hát này có độ dài [T1M213] giây và có phạm vi cao độ trong [R1A2N3G4E5] [oc0ta1ve2s3]. [I1N2S3T4R5U6M7E8N9T0S1] góp phần tạo nên tác phẩm âm nhạc tổng thể. Ngoài ra, việc sử dụng [[K01E12Y23]3 k4ey5] sẽ tạo thêm hương vị độc đáo cho âm nhạc, nâng cao chất lượng đặc biệt của nó.</v>
      </c>
    </row>
    <row r="907">
      <c r="A907" s="1" t="s">
        <v>416</v>
      </c>
      <c r="B907" s="1" t="s">
        <v>1575</v>
      </c>
      <c r="C907" s="2" t="str">
        <f>IFERROR(__xludf.DUMMYFUNCTION("GoogleTranslate(B907, ""en"", ""vi"")"),"Âm nhạc được mô tả có phạm vi cao độ là [R1A2N3G4E5] [oc0ta1ve2s3] và được phát ở [[K01E12Y23]3 k4ey5], điều này tạo thêm hương vị độc đáo cho bản nhạc. Bài hát có độ dài [T1M213] giây và có nhịp điệu cực kỳ sôi động. Điều thú vị là âm nhạc đã chọn không "&amp;"kết hợp [I1N2S3T4R5U6M7E8N9T0S1], mang lại âm thanh khác biệt. Nó được chơi ở tốc độ [te0mp1o2] cao với đồng hồ đo [T1I2M3E4_5S6I7G8N9A0T1U2R3E4], góp phần tạo nên bản chất tràn đầy năng lượng của nó. Âm nhạc gợi lên cảm giác [E1M2O3T4I5O6N7], điều này cà"&amp;"ng làm tăng thêm sức hấp dẫn của nó.")</f>
        <v>Âm nhạc được mô tả có phạm vi cao độ là [R1A2N3G4E5] [oc0ta1ve2s3] và được phát ở [[K01E12Y23]3 k4ey5], điều này tạo thêm hương vị độc đáo cho bản nhạc. Bài hát có độ dài [T1M213] giây và có nhịp điệu cực kỳ sôi động. Điều thú vị là âm nhạc đã chọn không kết hợp [I1N2S3T4R5U6M7E8N9T0S1], mang lại âm thanh khác biệt. Nó được chơi ở tốc độ [te0mp1o2] cao với đồng hồ đo [T1I2M3E4_5S6I7G8N9A0T1U2R3E4], góp phần tạo nên bản chất tràn đầy năng lượng của nó. Âm nhạc gợi lên cảm giác [E1M2O3T4I5O6N7], điều này càng làm tăng thêm sức hấp dẫn của nó.</v>
      </c>
    </row>
    <row r="908">
      <c r="A908" s="1" t="s">
        <v>164</v>
      </c>
      <c r="B908" s="1" t="s">
        <v>1576</v>
      </c>
      <c r="C908" s="2" t="str">
        <f>IFERROR(__xludf.DUMMYFUNCTION("GoogleTranslate(B908, ""en"", ""vi"")"),"Đoạn nhạc thể hiện phạm vi cao độ trong [R1A2N3G4E5] [oc0ta1ve2s3] và được sáng tác trong [[K01E12Y23]3 k4ey5]. Nó có độ dài [T1M213] giây và có nhịp điệu rất nhẹ nhàng và mượt mà. Sáng tác của bài hát này không liên quan đến việc sử dụng [I1N2S3T4R5U6M7E"&amp;"8N9T0S1]. Âm nhạc tuân theo [[T01I12M23E34_45S56I67G78N89A90T01U12R23E34]4 t5im6e 7si8gn9at0ur1e2] và được phát ở tốc độ vừa phải, truyền tải hiệu quả [E1M2O3T4I5O6N7].")</f>
        <v>Đoạn nhạc thể hiện phạm vi cao độ trong [R1A2N3G4E5] [oc0ta1ve2s3] và được sáng tác trong [[K01E12Y23]3 k4ey5]. Nó có độ dài [T1M213] giây và có nhịp điệu rất nhẹ nhàng và mượt mà. Sáng tác của bài hát này không liên quan đến việc sử dụng [I1N2S3T4R5U6M7E8N9T0S1]. Âm nhạc tuân theo [[T01I12M23E34_45S56I67G78N89A90T01U12R23E34]4 t5im6e 7si8gn9at0ur1e2] và được phát ở tốc độ vừa phải, truyền tải hiệu quả [E1M2O3T4I5O6N7].</v>
      </c>
    </row>
    <row r="909">
      <c r="A909" s="1" t="s">
        <v>1044</v>
      </c>
      <c r="B909" s="1" t="s">
        <v>1577</v>
      </c>
      <c r="C909" s="2" t="str">
        <f>IFERROR(__xludf.DUMMYFUNCTION("GoogleTranslate(B909, ""en"", ""vi"")"),"Loại nhạc này mang đến trải nghiệm nghe đa dạng và sống động với dải cao độ trải dài [R1A2N3G4E5] [oc0ta1ve2s3]. [[K01E12Y23]3 k4ey5] mang đến chất lượng cảm xúc đặc biệt cho bài hát, kéo dài trong [T1M213] giây. Nhịp điệu cực kỳ sôi động và có đặc điểm k"&amp;"hác thường [[T01I12M23E34_45S56I67G78N89A90T01U12R23E34]4 t5im6e 7si8gn9at0ur1e2]. Điều thú vị là bài hát này đã chọn không kết hợp [I1N2S3T4R5U6M7E8N9T0S1] và được phát ở mức trung bình [te0mp1o2]. Âm thanh độc đáo của nó khiến nó khác biệt với thể loại "&amp;"[G1E2N3R4E5] điển hình.")</f>
        <v>Loại nhạc này mang đến trải nghiệm nghe đa dạng và sống động với dải cao độ trải dài [R1A2N3G4E5] [oc0ta1ve2s3]. [[K01E12Y23]3 k4ey5] mang đến chất lượng cảm xúc đặc biệt cho bài hát, kéo dài trong [T1M213] giây. Nhịp điệu cực kỳ sôi động và có đặc điểm khác thường [[T01I12M23E34_45S56I67G78N89A90T01U12R23E34]4 t5im6e 7si8gn9at0ur1e2]. Điều thú vị là bài hát này đã chọn không kết hợp [I1N2S3T4R5U6M7E8N9T0S1] và được phát ở mức trung bình [te0mp1o2]. Âm thanh độc đáo của nó khiến nó khác biệt với thể loại [G1E2N3R4E5] điển hình.</v>
      </c>
    </row>
    <row r="910">
      <c r="A910" s="1" t="s">
        <v>877</v>
      </c>
      <c r="B910" s="1" t="s">
        <v>1578</v>
      </c>
      <c r="C910" s="2" t="str">
        <f>IFERROR(__xludf.DUMMYFUNCTION("GoogleTranslate(B910, ""en"", ""vi"")"),"Bản nhạc là sự thể hiện chính của phong cách [G1E2N3R4E5], thể hiện phạm vi cao độ trong [R1A2N3G4E5] [oc0ta1ve2s3] và sử dụng [ti0me1 s2ig3na4tu5re6 o7f 8[T91I02M13E24_35S46I57G68N79A80T91U02R13E24 ]3]. [[K01E12Y23]3 k4ey5] bổ sung chất lượng cảm xúc đặc"&amp;" biệt cho bản nhạc, được chơi ở tốc độ trung bình và kéo dài trong [T1M213] giây. Mặc dù [I1N2S3T4R5U6M7E8N9T0S1] không thuộc nhạc cụ nhưng nhịp điệu trong bài hát rất êm dịu, tạo nên trải nghiệm âm nhạc độc đáo và quyến rũ.")</f>
        <v>Bản nhạc là sự thể hiện chính của phong cách [G1E2N3R4E5], thể hiện phạm vi cao độ trong [R1A2N3G4E5] [oc0ta1ve2s3] và sử dụng [ti0me1 s2ig3na4tu5re6 o7f 8[T91I02M13E24_35S46I57G68N79A80T91U02R13E24 ]3]. [[K01E12Y23]3 k4ey5] bổ sung chất lượng cảm xúc đặc biệt cho bản nhạc, được chơi ở tốc độ trung bình và kéo dài trong [T1M213] giây. Mặc dù [I1N2S3T4R5U6M7E8N9T0S1] không thuộc nhạc cụ nhưng nhịp điệu trong bài hát rất êm dịu, tạo nên trải nghiệm âm nhạc độc đáo và quyến rũ.</v>
      </c>
    </row>
    <row r="911">
      <c r="A911" s="1" t="s">
        <v>1579</v>
      </c>
      <c r="B911" s="1" t="s">
        <v>1580</v>
      </c>
      <c r="C911" s="2" t="str">
        <f>IFERROR(__xludf.DUMMYFUNCTION("GoogleTranslate(B911, ""en"", ""vi"")"),"Âm nhạc mang đến trải nghiệm nghe độc ​​đáo và đáng nhớ với dải cao độ [R1A2N3G4E5] [oc0ta1ve2s3]. Việc sử dụng [[K01E12Y23]3 k4ey5] tạo ra một bầu không khí khác biệt, trong khi [te0mp1o2] nhanh của bài hát đẩy nó tiến về phía trước [[N01U12M23_34B45A56R"&amp;"67S78]8 b9ar0s1]. Điều thú vị là bài hát này đã chọn không kết hợp [I1N2S3T4R5U6M7E8N9T0S1], càng nhấn mạnh thêm nét độc đáo của nó.")</f>
        <v>Âm nhạc mang đến trải nghiệm nghe độc ​​đáo và đáng nhớ với dải cao độ [R1A2N3G4E5] [oc0ta1ve2s3]. Việc sử dụng [[K01E12Y23]3 k4ey5] tạo ra một bầu không khí khác biệt, trong khi [te0mp1o2] nhanh của bài hát đẩy nó tiến về phía trước [[N01U12M23_34B45A56R67S78]8 b9ar0s1]. Điều thú vị là bài hát này đã chọn không kết hợp [I1N2S3T4R5U6M7E8N9T0S1], càng nhấn mạnh thêm nét độc đáo của nó.</v>
      </c>
    </row>
    <row r="912">
      <c r="A912" s="1" t="s">
        <v>665</v>
      </c>
      <c r="B912" s="1" t="s">
        <v>1581</v>
      </c>
      <c r="C912" s="2" t="str">
        <f>IFERROR(__xludf.DUMMYFUNCTION("GoogleTranslate(B912, ""en"", ""vi"")"),"Âm nhạc đang được thảo luận ở đây có một số đặc điểm riêng biệt khiến nó trở nên nổi bật. Thứ nhất, phạm vi cao độ của nó trải dài [R1A2N3G4E5] [oc0ta1ve2s3], tạo cho nó một đặc tính độc đáo nhấn mạnh chiều sâu cảm xúc của nó. Ngoài ra, việc sử dụng [[K01"&amp;"E12Y23]3 k4ey5] sẽ tạo thêm hương vị đặc biệt cho âm nhạc, tạo ra âm thanh thực sự đặc biệt. Bản thân bài hát chạy trong [T1M213] giây và có nhịp vừa phải, không quá nhanh cũng không quá chậm. Âm nhạc cũng trở nên phong phú hơn nhờ sử dụng [I1N2S3T4R5U6M7"&amp;"E8N9T0S1], bổ sung thêm vào kết cấu và bầu không khí tổng thể của bản nhạc. Điều thú vị là bài hát sử dụng [[T01I12M23E34_45S56I67G78N89A90T01U12R23E34]4 t5im6e 7si8gn9at0ur1e2] khác thường, góp phần tạo nên âm thanh độc đáo hơn nữa. Mặc dù có [te0mp1o2] "&amp;"cao nhưng âm nhạc không tuân theo các quy ước thông thường của phong cách [G1E2N3R4E5], khiến nó trở thành một bản nhạc thực sự sáng tạo và thú vị.")</f>
        <v>Âm nhạc đang được thảo luận ở đây có một số đặc điểm riêng biệt khiến nó trở nên nổi bật. Thứ nhất, phạm vi cao độ của nó trải dài [R1A2N3G4E5] [oc0ta1ve2s3], tạo cho nó một đặc tính độc đáo nhấn mạnh chiều sâu cảm xúc của nó. Ngoài ra, việc sử dụng [[K01E12Y23]3 k4ey5] sẽ tạo thêm hương vị đặc biệt cho âm nhạc, tạo ra âm thanh thực sự đặc biệt. Bản thân bài hát chạy trong [T1M213] giây và có nhịp vừa phải, không quá nhanh cũng không quá chậm. Âm nhạc cũng trở nên phong phú hơn nhờ sử dụng [I1N2S3T4R5U6M7E8N9T0S1], bổ sung thêm vào kết cấu và bầu không khí tổng thể của bản nhạc. Điều thú vị là bài hát sử dụng [[T01I12M23E34_45S56I67G78N89A90T01U12R23E34]4 t5im6e 7si8gn9at0ur1e2] khác thường, góp phần tạo nên âm thanh độc đáo hơn nữa. Mặc dù có [te0mp1o2] cao nhưng âm nhạc không tuân theo các quy ước thông thường của phong cách [G1E2N3R4E5], khiến nó trở thành một bản nhạc thực sự sáng tạo và thú vị.</v>
      </c>
    </row>
    <row r="913">
      <c r="A913" s="1" t="s">
        <v>1582</v>
      </c>
      <c r="B913" s="1" t="s">
        <v>1583</v>
      </c>
      <c r="C913" s="2" t="str">
        <f>IFERROR(__xludf.DUMMYFUNCTION("GoogleTranslate(B913, ""en"", ""vi"")"),"Bản nhạc này sử dụng [[K01E12Y23]3 k4ey5] tạo ra bảng âm thanh phong phú và sống động, với thời lượng bản nhạc là [T1M213] giây. Nhịp điệu rất nhanh và sống động của bài hát, theo nhịp [T1I2M3E4_5S6I7G8N9A0T1U2R3E4], được bổ sung bởi vai trò quan trọng củ"&amp;"a [I1N2S3T4R5U6M7E8N9T0S1]. Nhìn chung, [te0mp1o2] của âm nhạc càng làm tăng thêm bản chất tràn đầy năng lượng của nó.")</f>
        <v>Bản nhạc này sử dụng [[K01E12Y23]3 k4ey5] tạo ra bảng âm thanh phong phú và sống động, với thời lượng bản nhạc là [T1M213] giây. Nhịp điệu rất nhanh và sống động của bài hát, theo nhịp [T1I2M3E4_5S6I7G8N9A0T1U2R3E4], được bổ sung bởi vai trò quan trọng của [I1N2S3T4R5U6M7E8N9T0S1]. Nhìn chung, [te0mp1o2] của âm nhạc càng làm tăng thêm bản chất tràn đầy năng lượng của nó.</v>
      </c>
    </row>
    <row r="914">
      <c r="A914" s="1" t="s">
        <v>1584</v>
      </c>
      <c r="B914" s="1" t="s">
        <v>1585</v>
      </c>
      <c r="C914" s="2" t="str">
        <f>IFERROR(__xludf.DUMMYFUNCTION("GoogleTranslate(B914, ""en"", ""vi"")"),"Phạm vi cao độ của bài hát nằm trong khoảng [R1A2N3G4E5] [oc0ta1ve2s3], nhịp điệu vừa phải, dễ theo. Sử dụng [ti0me1 s2ig3na4tu5re6 o7f 8[T91I02M13E24_35S46I57G68N79A80T91U02R13E24]3] không chuẩn, bài hát duy trì nhịp điệu cân bằng. Tuy nhiên, bản nhạc nà"&amp;"y không gợi lên âm thanh [G1E2N3R4E5] cổ điển.")</f>
        <v>Phạm vi cao độ của bài hát nằm trong khoảng [R1A2N3G4E5] [oc0ta1ve2s3], nhịp điệu vừa phải, dễ theo. Sử dụng [ti0me1 s2ig3na4tu5re6 o7f 8[T91I02M13E24_35S46I57G68N79A80T91U02R13E24]3] không chuẩn, bài hát duy trì nhịp điệu cân bằng. Tuy nhiên, bản nhạc này không gợi lên âm thanh [G1E2N3R4E5] cổ điển.</v>
      </c>
    </row>
    <row r="915">
      <c r="A915" s="1" t="s">
        <v>1586</v>
      </c>
      <c r="B915" s="1" t="s">
        <v>1587</v>
      </c>
      <c r="C915" s="2" t="str">
        <f>IFERROR(__xludf.DUMMYFUNCTION("GoogleTranslate(B915, ""en"", ""vi"")"),"Nhạc có [te0mp1o2] nhanh và thời gian chạy là [T1M213] giây, trong khi [te0mp1o2] của nó nằm ở khoảng giữa. [ti0me1 s2ig3na4tu5re6] của nó là [T1I2M3E4_5S6I7G8N9A0T1U2R3E4].")</f>
        <v>Nhạc có [te0mp1o2] nhanh và thời gian chạy là [T1M213] giây, trong khi [te0mp1o2] của nó nằm ở khoảng giữa. [ti0me1 s2ig3na4tu5re6] của nó là [T1I2M3E4_5S6I7G8N9A0T1U2R3E4].</v>
      </c>
    </row>
    <row r="916">
      <c r="A916" s="1" t="s">
        <v>1027</v>
      </c>
      <c r="B916" s="1" t="s">
        <v>1588</v>
      </c>
      <c r="C916" s="2" t="str">
        <f>IFERROR(__xludf.DUMMYFUNCTION("GoogleTranslate(B916, ""en"", ""vi"")"),"Việc sử dụng [[K01E12Y23]3 k4ey5] trong bản nhạc này tạo ra một bảng âm thanh phong phú và sống động giúp nâng cao đặc tính cảm xúc của nó. Âm nhạc được đặc trưng bởi [E1M2O3T4I5O6N7] và việc lựa chọn [ke0y1] góp phần tạo nên tâm trạng và bầu không khí ch"&amp;"ung của bản nhạc. Sự tương tác giữa hòa âm và giai điệu trong [ke0y1] này tạo cảm giác căng thẳng và giải tỏa, truyền tải chiều sâu cảm xúc và sự phức tạp của âm nhạc. Nhìn chung, việc sử dụng [[K01E12Y23]3 k4ey5] trong bản nhạc này sẽ tăng thêm tác động "&amp;"nghệ thuật, khiến nó trở thành trải nghiệm nghe mạnh mẽ và đáng nhớ.")</f>
        <v>Việc sử dụng [[K01E12Y23]3 k4ey5] trong bản nhạc này tạo ra một bảng âm thanh phong phú và sống động giúp nâng cao đặc tính cảm xúc của nó. Âm nhạc được đặc trưng bởi [E1M2O3T4I5O6N7] và việc lựa chọn [ke0y1] góp phần tạo nên tâm trạng và bầu không khí chung của bản nhạc. Sự tương tác giữa hòa âm và giai điệu trong [ke0y1] này tạo cảm giác căng thẳng và giải tỏa, truyền tải chiều sâu cảm xúc và sự phức tạp của âm nhạc. Nhìn chung, việc sử dụng [[K01E12Y23]3 k4ey5] trong bản nhạc này sẽ tăng thêm tác động nghệ thuật, khiến nó trở thành trải nghiệm nghe mạnh mẽ và đáng nhớ.</v>
      </c>
    </row>
    <row r="917">
      <c r="A917" s="1" t="s">
        <v>1589</v>
      </c>
      <c r="B917" s="1" t="s">
        <v>1590</v>
      </c>
      <c r="C917" s="2" t="str">
        <f>IFERROR(__xludf.DUMMYFUNCTION("GoogleTranslate(B917, ""en"", ""vi"")"),"Âm nhạc trong bài hát này sử dụng dải cao độ nhỏ gọn [R1A2N3G4E5] [oc0ta1ve2s3], mang lại màn trình diễn tập trung và có tác động mạnh mẽ. Việc sử dụng [[K01E12Y23]3 k4ey5] sẽ làm tăng thêm bầu không khí khác biệt của nó. Mặc dù chỉ chơi trong [T1M213] gi"&amp;"ây nhưng bài hát này đặc biệt thiếu sự hiện diện của bất kỳ nhạc cụ nào.")</f>
        <v>Âm nhạc trong bài hát này sử dụng dải cao độ nhỏ gọn [R1A2N3G4E5] [oc0ta1ve2s3], mang lại màn trình diễn tập trung và có tác động mạnh mẽ. Việc sử dụng [[K01E12Y23]3 k4ey5] sẽ làm tăng thêm bầu không khí khác biệt của nó. Mặc dù chỉ chơi trong [T1M213] giây nhưng bài hát này đặc biệt thiếu sự hiện diện của bất kỳ nhạc cụ nào.</v>
      </c>
    </row>
    <row r="918">
      <c r="A918" s="1" t="s">
        <v>1591</v>
      </c>
      <c r="B918" s="1" t="s">
        <v>1592</v>
      </c>
      <c r="C918" s="2" t="str">
        <f>IFERROR(__xludf.DUMMYFUNCTION("GoogleTranslate(B918, ""en"", ""vi"")"),"Bản nhạc này sử dụng [[K01E12Y23]3 k4ey5] để tạo ra bảng âm thanh phong phú và sống động. Thời gian chạy của bài hát là [T1M213] giây và sử dụng [[T01I12M23E34_45S56I67G78N89A90T01U12R23E34]4 t5im6e 7si8gn9at0ur1e2]. Mặc dù có tốc độ vừa phải nhưng bài há"&amp;"t này không có bất kỳ tính năng [I1N2S3T4R5U6M7E8N9T0S1] nào.")</f>
        <v>Bản nhạc này sử dụng [[K01E12Y23]3 k4ey5] để tạo ra bảng âm thanh phong phú và sống động. Thời gian chạy của bài hát là [T1M213] giây và sử dụng [[T01I12M23E34_45S56I67G78N89A90T01U12R23E34]4 t5im6e 7si8gn9at0ur1e2]. Mặc dù có tốc độ vừa phải nhưng bài hát này không có bất kỳ tính năng [I1N2S3T4R5U6M7E8N9T0S1] nào.</v>
      </c>
    </row>
    <row r="919">
      <c r="A919" s="1" t="s">
        <v>1593</v>
      </c>
      <c r="B919" s="1" t="s">
        <v>1594</v>
      </c>
      <c r="C919" s="2" t="str">
        <f>IFERROR(__xludf.DUMMYFUNCTION("GoogleTranslate(B919, ""en"", ""vi"")"),"Thời lượng của bài hát là [T1M213] giây và nhịp điệu của nó rất hài hòa, được bổ sung bởi nhịp điệu của âm nhạc là [T1I2M3E4_5S6I7G8N9A0T1U2R3E4].")</f>
        <v>Thời lượng của bài hát là [T1M213] giây và nhịp điệu của nó rất hài hòa, được bổ sung bởi nhịp điệu của âm nhạc là [T1I2M3E4_5S6I7G8N9A0T1U2R3E4].</v>
      </c>
    </row>
    <row r="920">
      <c r="A920" s="1" t="s">
        <v>701</v>
      </c>
      <c r="B920" s="1" t="s">
        <v>1595</v>
      </c>
      <c r="C920" s="2" t="str">
        <f>IFERROR(__xludf.DUMMYFUNCTION("GoogleTranslate(B920, ""en"", ""vi"")"),"Đoạn nhạc này bao gồm [[N01U12M23_34B45A56R67S78]8 b9ar0s1] và truyền tải [E1M2O3T4I5O6N7]. Điều đáng chú ý là [I1N2S3T4R5U6M7E8N9T0S1] không có trong phần nhạc cụ của bài hát này. Sự vắng mặt của những nhạc cụ này không làm giảm tác động cảm xúc của âm n"&amp;"hạc, được truyền tải thông qua các phương tiện khác như giai điệu, hòa âm và nhịp điệu. Sự lựa chọn nhạc cụ của nhà soạn nhạc là có chủ ý và nhằm tạo ra một bầu không khí hoặc tâm trạng cụ thể trong tác phẩm. Mặc dù nhạc cụ hạn chế nhưng âm nhạc vẫn có th"&amp;"ể khơi gợi phản ứng cảm xúc mạnh mẽ ở người nghe.")</f>
        <v>Đoạn nhạc này bao gồm [[N01U12M23_34B45A56R67S78]8 b9ar0s1] và truyền tải [E1M2O3T4I5O6N7]. Điều đáng chú ý là [I1N2S3T4R5U6M7E8N9T0S1] không có trong phần nhạc cụ của bài hát này. Sự vắng mặt của những nhạc cụ này không làm giảm tác động cảm xúc của âm nhạc, được truyền tải thông qua các phương tiện khác như giai điệu, hòa âm và nhịp điệu. Sự lựa chọn nhạc cụ của nhà soạn nhạc là có chủ ý và nhằm tạo ra một bầu không khí hoặc tâm trạng cụ thể trong tác phẩm. Mặc dù nhạc cụ hạn chế nhưng âm nhạc vẫn có thể khơi gợi phản ứng cảm xúc mạnh mẽ ở người nghe.</v>
      </c>
    </row>
    <row r="921">
      <c r="A921" s="1" t="s">
        <v>797</v>
      </c>
      <c r="B921" s="1" t="s">
        <v>1596</v>
      </c>
      <c r="C921" s="2" t="str">
        <f>IFERROR(__xludf.DUMMYFUNCTION("GoogleTranslate(B921, ""en"", ""vi"")"),"Mỗi ô nhịp chứa một số nhịp nhất định. [te0mp1o2] của bài hát được đo bằng nhịp mỗi phút (BPM).")</f>
        <v>Mỗi ô nhịp chứa một số nhịp nhất định. [te0mp1o2] của bài hát được đo bằng nhịp mỗi phút (BPM).</v>
      </c>
    </row>
    <row r="922">
      <c r="A922" s="1" t="s">
        <v>1597</v>
      </c>
      <c r="B922" s="1" t="s">
        <v>1598</v>
      </c>
      <c r="C922" s="2" t="str">
        <f>IFERROR(__xludf.DUMMYFUNCTION("GoogleTranslate(B922, ""en"", ""vi"")"),"Bài hát này được sáng tác trong [[K01E12Y23]3 k4ey5] và có thời lượng chạy là [T1M213] giây. Nó có nhịp điệu đặc biệt mạnh mẽ, sử dụng [[T01I12M23E34_45S56I67G78N89A90T01U12R23E34]4 t5im6e 7si8gn9at0ur1e2]. [I1N2S3T4R5U6M7E8N9T0S1] không có trong phần phố"&amp;"i khí của bài hát này. Với nhịp nhanh và âm thanh khác biệt, nó khác biệt với các quy ước của thể loại [G1E2N3R4E5].")</f>
        <v>Bài hát này được sáng tác trong [[K01E12Y23]3 k4ey5] và có thời lượng chạy là [T1M213] giây. Nó có nhịp điệu đặc biệt mạnh mẽ, sử dụng [[T01I12M23E34_45S56I67G78N89A90T01U12R23E34]4 t5im6e 7si8gn9at0ur1e2]. [I1N2S3T4R5U6M7E8N9T0S1] không có trong phần phối khí của bài hát này. Với nhịp nhanh và âm thanh khác biệt, nó khác biệt với các quy ước của thể loại [G1E2N3R4E5].</v>
      </c>
    </row>
    <row r="923">
      <c r="A923" s="1" t="s">
        <v>202</v>
      </c>
      <c r="B923" s="1" t="s">
        <v>1599</v>
      </c>
      <c r="C923" s="2" t="str">
        <f>IFERROR(__xludf.DUMMYFUNCTION("GoogleTranslate(B923, ""en"", ""vi"")"),"Sự lựa chọn [[K01E12Y23]3 k4ey5] trong bản nhạc này tạo nên một trải nghiệm quyến rũ và đáng nhớ, được nâng cao nhờ nhịp điệu vô cùng mạnh mẽ trong bài hát.")</f>
        <v>Sự lựa chọn [[K01E12Y23]3 k4ey5] trong bản nhạc này tạo nên một trải nghiệm quyến rũ và đáng nhớ, được nâng cao nhờ nhịp điệu vô cùng mạnh mẽ trong bài hát.</v>
      </c>
    </row>
    <row r="924">
      <c r="A924" s="1" t="s">
        <v>1600</v>
      </c>
      <c r="B924" s="1" t="s">
        <v>1601</v>
      </c>
      <c r="C924" s="2" t="str">
        <f>IFERROR(__xludf.DUMMYFUNCTION("GoogleTranslate(B924, ""en"", ""vi"")"),"Thời gian phát của bài hát là [T1M213] giây và được phát ở tốc độ vừa phải. Nhạc cụ trong bài hát này không bao gồm [I1N2S3T4R5U6M7E8N9T0S1]. Mặc dù thiếu [I1N2S3T4R5U6M7E8N9T0S1], âm nhạc vẫn truyền tải hiệu quả [E1M2O3T4I5O6N7]. Nếu bạn đếm ô nhịp trong"&amp;" bài hát này, bạn sẽ tìm thấy [N1U2M3_4B5A6R7S8].")</f>
        <v>Thời gian phát của bài hát là [T1M213] giây và được phát ở tốc độ vừa phải. Nhạc cụ trong bài hát này không bao gồm [I1N2S3T4R5U6M7E8N9T0S1]. Mặc dù thiếu [I1N2S3T4R5U6M7E8N9T0S1], âm nhạc vẫn truyền tải hiệu quả [E1M2O3T4I5O6N7]. Nếu bạn đếm ô nhịp trong bài hát này, bạn sẽ tìm thấy [N1U2M3_4B5A6R7S8].</v>
      </c>
    </row>
    <row r="925">
      <c r="A925" s="1" t="s">
        <v>592</v>
      </c>
      <c r="B925" s="1" t="s">
        <v>1602</v>
      </c>
      <c r="C925" s="2" t="str">
        <f>IFERROR(__xludf.DUMMYFUNCTION("GoogleTranslate(B925, ""en"", ""vi"")"),"Phạm vi cao độ của bản nhạc này nằm trong [R1A2N3G4E5] [oc0ta1ve2s3] và nó sử dụng [[K01E12Y23]3 k4ey5] để tạo ra bảng âm thanh phong phú và sống động. Thời lượng của bản nhạc là [T1M213] giây và được đặc trưng bởi nhịp điệu nhẹ nhàng. Âm nhạc lấy âm than"&amp;"h từ [I1N2S3T4R5U6M7E8N9T0S1] và kết hợp máy đo [T1I2M3E4_5S6I7G8N9A0T1U2R3E4]. Dù được trình diễn nhanh nhưng bài hát lại đi chệch khỏi tiêu chuẩn đặc trưng của thể loại [G1E2N3R4E5].")</f>
        <v>Phạm vi cao độ của bản nhạc này nằm trong [R1A2N3G4E5] [oc0ta1ve2s3] và nó sử dụng [[K01E12Y23]3 k4ey5] để tạo ra bảng âm thanh phong phú và sống động. Thời lượng của bản nhạc là [T1M213] giây và được đặc trưng bởi nhịp điệu nhẹ nhàng. Âm nhạc lấy âm thanh từ [I1N2S3T4R5U6M7E8N9T0S1] và kết hợp máy đo [T1I2M3E4_5S6I7G8N9A0T1U2R3E4]. Dù được trình diễn nhanh nhưng bài hát lại đi chệch khỏi tiêu chuẩn đặc trưng của thể loại [G1E2N3R4E5].</v>
      </c>
    </row>
    <row r="926">
      <c r="A926" s="1" t="s">
        <v>419</v>
      </c>
      <c r="B926" s="1" t="s">
        <v>1603</v>
      </c>
      <c r="C926" s="2" t="str">
        <f>IFERROR(__xludf.DUMMYFUNCTION("GoogleTranslate(B926, ""en"", ""vi"")"),"Bài hát kéo dài [T1M213] giây và nhịp điệu không quá nhanh cũng không quá chậm. [I1N2S3T4R5U6M7E8N9T0S1] đóng một vai trò quan trọng trong âm nhạc, trong khi bài hát lại khác với âm thanh [G1E2N3R4E5] điển hình. Tổng cộng nó trải dài [[N01U12M23_34B45A56R"&amp;"67S78]8 b9ar0s1].")</f>
        <v>Bài hát kéo dài [T1M213] giây và nhịp điệu không quá nhanh cũng không quá chậm. [I1N2S3T4R5U6M7E8N9T0S1] đóng một vai trò quan trọng trong âm nhạc, trong khi bài hát lại khác với âm thanh [G1E2N3R4E5] điển hình. Tổng cộng nó trải dài [[N01U12M23_34B45A56R67S78]8 b9ar0s1].</v>
      </c>
    </row>
    <row r="927">
      <c r="A927" s="1" t="s">
        <v>227</v>
      </c>
      <c r="B927" s="1" t="s">
        <v>1604</v>
      </c>
      <c r="C927" s="2" t="str">
        <f>IFERROR(__xludf.DUMMYFUNCTION("GoogleTranslate(B927, ""en"", ""vi"")"),"Đoạn nhạc là một sáng tác trong [ke0y1] của [K1E2Y3] với phạm vi cao độ trong [R1A2N3G4E5] [oc0ta1ve2s3], bao gồm [I1N2S3T4R5U6M7E8N9T0S1]. Nó có đồng hồ đo [te0mp1o2] nhẹ nhàng và [T1I2M3E4_5S6I7G8N9A0T1U2R3E4], với độ dài [T1M213] giây. Nhịp điệu vừa ph"&amp;"ải, không quá nhanh cũng không quá chậm, bản nhạc gợi lên âm hưởng cổ điển của [G1E2N3R4E5]. Nhìn chung, bản nhạc thể hiện sự pha trộn hài hòa giữa giai điệu và nhịp điệu, mang lại trải nghiệm nghe thú vị.")</f>
        <v>Đoạn nhạc là một sáng tác trong [ke0y1] của [K1E2Y3] với phạm vi cao độ trong [R1A2N3G4E5] [oc0ta1ve2s3], bao gồm [I1N2S3T4R5U6M7E8N9T0S1]. Nó có đồng hồ đo [te0mp1o2] nhẹ nhàng và [T1I2M3E4_5S6I7G8N9A0T1U2R3E4], với độ dài [T1M213] giây. Nhịp điệu vừa phải, không quá nhanh cũng không quá chậm, bản nhạc gợi lên âm hưởng cổ điển của [G1E2N3R4E5]. Nhìn chung, bản nhạc thể hiện sự pha trộn hài hòa giữa giai điệu và nhịp điệu, mang lại trải nghiệm nghe thú vị.</v>
      </c>
    </row>
    <row r="928">
      <c r="A928" s="1" t="s">
        <v>1605</v>
      </c>
      <c r="B928" s="1" t="s">
        <v>1606</v>
      </c>
      <c r="C928" s="2" t="str">
        <f>IFERROR(__xludf.DUMMYFUNCTION("GoogleTranslate(B928, ""en"", ""vi"")"),"Bài hát này có [te0mp1o2] nhanh và được trình diễn với tốc độ nhanh. Độ dài của nó được xác định bởi [[N01U12M23_34B45A56R67S78]8 b9ar0s1] và thời gian chạy của bài hát là [T1M213] giây. [I1N2S3T4R5U6M7E8N9T0S1] không được đưa vào phần nhạc cụ của tác phẩ"&amp;"m này, mang lại cảm giác tối giản hơn.")</f>
        <v>Bài hát này có [te0mp1o2] nhanh và được trình diễn với tốc độ nhanh. Độ dài của nó được xác định bởi [[N01U12M23_34B45A56R67S78]8 b9ar0s1] và thời gian chạy của bài hát là [T1M213] giây. [I1N2S3T4R5U6M7E8N9T0S1] không được đưa vào phần nhạc cụ của tác phẩm này, mang lại cảm giác tối giản hơn.</v>
      </c>
    </row>
    <row r="929">
      <c r="A929" s="1" t="s">
        <v>1607</v>
      </c>
      <c r="B929" s="1" t="s">
        <v>1608</v>
      </c>
      <c r="C929" s="2" t="str">
        <f>IFERROR(__xludf.DUMMYFUNCTION("GoogleTranslate(B929, ""en"", ""vi"")"),"Bản nhạc này có phạm vi cao độ trong [R1A2N3G4E5] [oc0ta1ve2s3] và nằm trong [T1I2M3E4_5S6I7G8N9A0T1U2R3E4]. Nó được làm phong phú thêm bởi [I1N2S3T4R5U6M7E8N9T0S1] và việc sử dụng [[K01E12Y23]3 k4ey5] mang lại cho nó chất lượng cảm xúc đặc biệt. Tuy nhiê"&amp;"n, bất chấp những đặc điểm độc đáo này, nó không thể hiện bản chất của thể loại [G1E2N3R4E5].")</f>
        <v>Bản nhạc này có phạm vi cao độ trong [R1A2N3G4E5] [oc0ta1ve2s3] và nằm trong [T1I2M3E4_5S6I7G8N9A0T1U2R3E4]. Nó được làm phong phú thêm bởi [I1N2S3T4R5U6M7E8N9T0S1] và việc sử dụng [[K01E12Y23]3 k4ey5] mang lại cho nó chất lượng cảm xúc đặc biệt. Tuy nhiên, bất chấp những đặc điểm độc đáo này, nó không thể hiện bản chất của thể loại [G1E2N3R4E5].</v>
      </c>
    </row>
    <row r="930">
      <c r="A930" s="1" t="s">
        <v>1609</v>
      </c>
      <c r="B930" s="1" t="s">
        <v>1610</v>
      </c>
      <c r="C930" s="2" t="str">
        <f>IFERROR(__xludf.DUMMYFUNCTION("GoogleTranslate(B930, ""en"", ""vi"")"),"Tác phẩm âm nhạc sử dụng nhiều kỹ thuật khác nhau để tạo ra một bầu không khí gắn kết và khác biệt. Nó sử dụng dải cao độ cụ thể là [R1A2N3G4E5] [oc0ta1ve2s3], giúp tạo ra âm thanh thống nhất trong suốt bản nhạc. Ngoài ra, việc sử dụng [[K01E12Y23]3 k4ey5"&amp;"] góp phần tạo nên bầu không khí độc đáo của tác phẩm. Nhịp điệu thoải mái và vừa phải càng làm tăng thêm bầu không khí này. Sự sắp xếp của bài hát đã cố tình bỏ qua việc sử dụng [I1N2S3T4R5U6M7E8N9T0S1], làm tăng thêm cảm giác chung của âm nhạc. Bài hát "&amp;"tuân theo nhịp điệu [T1I2M3E4_5S6I7G8N9A0T1U2R3E4] và tiến dần đến [[N01U12M23_34B45A56R67S78]8 b9ar0s1], tuân thủ các quy ước của truyền thống âm nhạc phản ánh [G1E2N3R4E5]. Cuối cùng, với thời lượng [T1M213] giây, bản nhạc mang lại trải nghiệm nghe trọn"&amp;" vẹn và thỏa mãn.")</f>
        <v>Tác phẩm âm nhạc sử dụng nhiều kỹ thuật khác nhau để tạo ra một bầu không khí gắn kết và khác biệt. Nó sử dụng dải cao độ cụ thể là [R1A2N3G4E5] [oc0ta1ve2s3], giúp tạo ra âm thanh thống nhất trong suốt bản nhạc. Ngoài ra, việc sử dụng [[K01E12Y23]3 k4ey5] góp phần tạo nên bầu không khí độc đáo của tác phẩm. Nhịp điệu thoải mái và vừa phải càng làm tăng thêm bầu không khí này. Sự sắp xếp của bài hát đã cố tình bỏ qua việc sử dụng [I1N2S3T4R5U6M7E8N9T0S1], làm tăng thêm cảm giác chung của âm nhạc. Bài hát tuân theo nhịp điệu [T1I2M3E4_5S6I7G8N9A0T1U2R3E4] và tiến dần đến [[N01U12M23_34B45A56R67S78]8 b9ar0s1], tuân thủ các quy ước của truyền thống âm nhạc phản ánh [G1E2N3R4E5]. Cuối cùng, với thời lượng [T1M213] giây, bản nhạc mang lại trải nghiệm nghe trọn vẹn và thỏa mãn.</v>
      </c>
    </row>
    <row r="931">
      <c r="A931" s="1" t="s">
        <v>1611</v>
      </c>
      <c r="B931" s="1" t="s">
        <v>1612</v>
      </c>
      <c r="C931" s="2" t="str">
        <f>IFERROR(__xludf.DUMMYFUNCTION("GoogleTranslate(B931, ""en"", ""vi"")"),"Bài hát có nhịp độ vừa phải và dải cao độ [R1A2N3G4E5] [oc0ta1ve2s3] tạo thêm nét đặc biệt giúp nhấn mạnh chiều sâu cảm xúc của bài hát. [[K01E12Y23]3 k4ey5] được sử dụng trong âm nhạc mang đến âm thanh mạnh mẽ và đáng nhớ. Nhịp điệu của bài hát cũng cân "&amp;"bằng, không quá nhanh cũng không quá chậm, giúp người nghe có thể thưởng thức trọn vẹn bản nhạc.")</f>
        <v>Bài hát có nhịp độ vừa phải và dải cao độ [R1A2N3G4E5] [oc0ta1ve2s3] tạo thêm nét đặc biệt giúp nhấn mạnh chiều sâu cảm xúc của bài hát. [[K01E12Y23]3 k4ey5] được sử dụng trong âm nhạc mang đến âm thanh mạnh mẽ và đáng nhớ. Nhịp điệu của bài hát cũng cân bằng, không quá nhanh cũng không quá chậm, giúp người nghe có thể thưởng thức trọn vẹn bản nhạc.</v>
      </c>
    </row>
    <row r="932">
      <c r="A932" s="1" t="s">
        <v>110</v>
      </c>
      <c r="B932" s="1" t="s">
        <v>1613</v>
      </c>
      <c r="C932" s="2" t="str">
        <f>IFERROR(__xludf.DUMMYFUNCTION("GoogleTranslate(B932, ""en"", ""vi"")"),"Dải cao độ của âm nhạc [R1A2N3G4E5] [oc0ta1ve2s3] mang đến trải nghiệm nghe đặc biệt và khó quên. Với phạm vi đặc biệt của nó, âm nhạc tạo ra âm thanh khác biệt so với các sáng tác khác, cho phép người nghe đánh giá cao những phẩm chất độc đáo của nó. Phạ"&amp;"m vi này cũng bổ sung thêm độ sâu và độ phức tạp cho âm thanh tổng thể, tạo ra trải nghiệm thính giác sống động và hấp dẫn, chắc chắn sẽ làm say mê những người yêu âm nhạc ở mọi thể loại. Nhìn chung, phạm vi cao độ của âm nhạc là một đặc điểm xác định giú"&amp;"p nó trở nên khác biệt và nâng cao sức hấp dẫn của nó đối với những người thích sự sắp xếp âm nhạc phong phú, nhiều tầng.")</f>
        <v>Dải cao độ của âm nhạc [R1A2N3G4E5] [oc0ta1ve2s3] mang đến trải nghiệm nghe đặc biệt và khó quên. Với phạm vi đặc biệt của nó, âm nhạc tạo ra âm thanh khác biệt so với các sáng tác khác, cho phép người nghe đánh giá cao những phẩm chất độc đáo của nó. Phạm vi này cũng bổ sung thêm độ sâu và độ phức tạp cho âm thanh tổng thể, tạo ra trải nghiệm thính giác sống động và hấp dẫn, chắc chắn sẽ làm say mê những người yêu âm nhạc ở mọi thể loại. Nhìn chung, phạm vi cao độ của âm nhạc là một đặc điểm xác định giúp nó trở nên khác biệt và nâng cao sức hấp dẫn của nó đối với những người thích sự sắp xếp âm nhạc phong phú, nhiều tầng.</v>
      </c>
    </row>
    <row r="933">
      <c r="A933" s="1" t="s">
        <v>1306</v>
      </c>
      <c r="B933" s="1" t="s">
        <v>1614</v>
      </c>
      <c r="C933" s="2" t="str">
        <f>IFERROR(__xludf.DUMMYFUNCTION("GoogleTranslate(B933, ""en"", ""vi"")"),"Lựa chọn âm nhạc [[K01E12Y23]3 k4ey5] mang lại trải nghiệm lôi cuốn và đáng nhớ khi bài hát được trình diễn nhanh.")</f>
        <v>Lựa chọn âm nhạc [[K01E12Y23]3 k4ey5] mang lại trải nghiệm lôi cuốn và đáng nhớ khi bài hát được trình diễn nhanh.</v>
      </c>
    </row>
    <row r="934">
      <c r="A934" s="1" t="s">
        <v>1615</v>
      </c>
      <c r="B934" s="1" t="s">
        <v>1616</v>
      </c>
      <c r="C934" s="2" t="str">
        <f>IFERROR(__xludf.DUMMYFUNCTION("GoogleTranslate(B934, ""en"", ""vi"")"),"Với dải cao độ trải dài [R1A2N3G4E5] [oc0ta1ve2s3], bản nhạc này mang đến trải nghiệm nghe đa dạng và sống động. Nó có thời gian chạy là [T1M213] giây và có nhịp điệu ổn định và vừa phải trong mét [T1I2M3E4_5S6I7G8N9A0T1U2R3E4]. Phần trình diễn âm nhạc sử"&amp;" dụng [I1N2S3T4R5U6M7E8N9T0S1] và được chơi ở tốc độ nhanh, đồng thời thể hiện [[N01U12M23_34B45A56R67S78]8 b9ar0s1] xuyên suốt bài hát.")</f>
        <v>Với dải cao độ trải dài [R1A2N3G4E5] [oc0ta1ve2s3], bản nhạc này mang đến trải nghiệm nghe đa dạng và sống động. Nó có thời gian chạy là [T1M213] giây và có nhịp điệu ổn định và vừa phải trong mét [T1I2M3E4_5S6I7G8N9A0T1U2R3E4]. Phần trình diễn âm nhạc sử dụng [I1N2S3T4R5U6M7E8N9T0S1] và được chơi ở tốc độ nhanh, đồng thời thể hiện [[N01U12M23_34B45A56R67S78]8 b9ar0s1] xuyên suốt bài hát.</v>
      </c>
    </row>
    <row r="935">
      <c r="A935" s="1" t="s">
        <v>529</v>
      </c>
      <c r="B935" s="1" t="s">
        <v>1617</v>
      </c>
      <c r="C935" s="2" t="str">
        <f>IFERROR(__xludf.DUMMYFUNCTION("GoogleTranslate(B935, ""en"", ""vi"")"),"[ti0me1 s2ig3na4tu5re6] của bài hát này không điển hình và mang lại trải nghiệm nghe đa dạng và sống động với dải cao độ trải dài [R1A2N3G4E5] [oc0ta1ve2s3]. Nhịp điệu trong bài hát này rất nhẹ nhàng và thư thái, không có [I1N2S3T4R5U6M7E8N9T0S1].")</f>
        <v>[ti0me1 s2ig3na4tu5re6] của bài hát này không điển hình và mang lại trải nghiệm nghe đa dạng và sống động với dải cao độ trải dài [R1A2N3G4E5] [oc0ta1ve2s3]. Nhịp điệu trong bài hát này rất nhẹ nhàng và thư thái, không có [I1N2S3T4R5U6M7E8N9T0S1].</v>
      </c>
    </row>
    <row r="936">
      <c r="A936" s="1" t="s">
        <v>1618</v>
      </c>
      <c r="B936" s="1" t="s">
        <v>1619</v>
      </c>
      <c r="C936" s="2" t="str">
        <f>IFERROR(__xludf.DUMMYFUNCTION("GoogleTranslate(B936, ""en"", ""vi"")"),"Âm nhạc trong bài hát này được đánh dấu bằng một dải cao độ riêng biệt kéo dài [R1A2N3G4E5] [oc0ta1ve2s3], điều này làm tăng thêm chiều sâu cảm xúc và đặc trưng của bài hát. Bài hát có [[N01U12M23_34B45A56R67S78]8 b9ar0s1] và có thời gian phát là [T1M213]"&amp;" giây. Ngoài ra, [ti0me1 s2ig3na4tu5re6] của nó không điển hình, càng góp phần tạo nên âm thanh độc đáo của nó.")</f>
        <v>Âm nhạc trong bài hát này được đánh dấu bằng một dải cao độ riêng biệt kéo dài [R1A2N3G4E5] [oc0ta1ve2s3], điều này làm tăng thêm chiều sâu cảm xúc và đặc trưng của bài hát. Bài hát có [[N01U12M23_34B45A56R67S78]8 b9ar0s1] và có thời gian phát là [T1M213] giây. Ngoài ra, [ti0me1 s2ig3na4tu5re6] của nó không điển hình, càng góp phần tạo nên âm thanh độc đáo của nó.</v>
      </c>
    </row>
    <row r="937">
      <c r="A937" s="1" t="s">
        <v>35</v>
      </c>
      <c r="B937" s="1" t="s">
        <v>1620</v>
      </c>
      <c r="C937" s="2" t="str">
        <f>IFERROR(__xludf.DUMMYFUNCTION("GoogleTranslate(B937, ""en"", ""vi"")"),"Bài hát này phát trong TM1 giây và đã cố tình loại trừ các nhạc cụ.")</f>
        <v>Bài hát này phát trong TM1 giây và đã cố tình loại trừ các nhạc cụ.</v>
      </c>
    </row>
    <row r="938">
      <c r="A938" s="1" t="s">
        <v>1621</v>
      </c>
      <c r="B938" s="1" t="s">
        <v>1622</v>
      </c>
      <c r="C938" s="2" t="str">
        <f>IFERROR(__xludf.DUMMYFUNCTION("GoogleTranslate(B938, ""en"", ""vi"")"),"Loại nhạc này mang lại trải nghiệm nghe độc ​​đáo và quyến rũ với dải cao độ [R1A2N3G4E5] [oc0ta1ve2s3] và lựa chọn [[K01E12Y23]3 k4ey5]. Độ dài của bài hát là [T1M213] giây và có đoạn [ti0me1 s2ig3na4tu5re6 o7f 8[T91I02M13E24_35S46I57G68N79A80T91U02R13E2"&amp;"4]3 khác thường. Sự vắng mặt có chủ ý của [I1N2S3T4R5U6M7E8N9T0] trong phần giai điệu đã làm tăng thêm khả năng ghi nhớ tổng thể của bài hát. Với khoảng [[N01U12M23_34B45A56R67S78]8 b9ar0s1], bản nhạc này mang đến trải nghiệm âm nhạc thực sự khác biệt và "&amp;"đáng nhớ.")</f>
        <v>Loại nhạc này mang lại trải nghiệm nghe độc ​​đáo và quyến rũ với dải cao độ [R1A2N3G4E5] [oc0ta1ve2s3] và lựa chọn [[K01E12Y23]3 k4ey5]. Độ dài của bài hát là [T1M213] giây và có đoạn [ti0me1 s2ig3na4tu5re6 o7f 8[T91I02M13E24_35S46I57G68N79A80T91U02R13E24]3 khác thường. Sự vắng mặt có chủ ý của [I1N2S3T4R5U6M7E8N9T0] trong phần giai điệu đã làm tăng thêm khả năng ghi nhớ tổng thể của bài hát. Với khoảng [[N01U12M23_34B45A56R67S78]8 b9ar0s1], bản nhạc này mang đến trải nghiệm âm nhạc thực sự khác biệt và đáng nhớ.</v>
      </c>
    </row>
    <row r="939">
      <c r="A939" s="1" t="s">
        <v>956</v>
      </c>
      <c r="B939" s="1" t="s">
        <v>1623</v>
      </c>
      <c r="C939" s="2" t="str">
        <f>IFERROR(__xludf.DUMMYFUNCTION("GoogleTranslate(B939, ""en"", ""vi"")"),"Bản nhạc này có dải cao độ [R1A2N3G4E5] [oc0ta1ve2s3] và được phát ở [[K01E12Y23]3 k4ey5], điều này bổ sung thêm hương vị độc đáo cho sáng tác. Dù được chơi ở tốc độ chậm nhưng nhịp điệu trong bài hát này thực sự sống động và tạo cảm giác tràn đầy năng lư"&amp;"ợng. Mặc dù [I1N2S3T4R5U6M7E8N9T0S1] không xuất hiện trong bài hát nhưng âm nhạc vẫn có khả năng truyền tải cảm xúc mạnh mẽ. Ngoài ra, [ti0me1 s2ig3na4tu5re6] của bài hát rất khác thường, với [T1I2M3E4_5S6I7G8N9A0T1U2R3E4], càng làm tăng thêm tính độc đáo"&amp;" của nó. Tổng cộng, bài hát kéo dài trong [T1M213] giây, khiến nó trở thành một trải nghiệm hấp dẫn và đáng nhớ.")</f>
        <v>Bản nhạc này có dải cao độ [R1A2N3G4E5] [oc0ta1ve2s3] và được phát ở [[K01E12Y23]3 k4ey5], điều này bổ sung thêm hương vị độc đáo cho sáng tác. Dù được chơi ở tốc độ chậm nhưng nhịp điệu trong bài hát này thực sự sống động và tạo cảm giác tràn đầy năng lượng. Mặc dù [I1N2S3T4R5U6M7E8N9T0S1] không xuất hiện trong bài hát nhưng âm nhạc vẫn có khả năng truyền tải cảm xúc mạnh mẽ. Ngoài ra, [ti0me1 s2ig3na4tu5re6] của bài hát rất khác thường, với [T1I2M3E4_5S6I7G8N9A0T1U2R3E4], càng làm tăng thêm tính độc đáo của nó. Tổng cộng, bài hát kéo dài trong [T1M213] giây, khiến nó trở thành một trải nghiệm hấp dẫn và đáng nhớ.</v>
      </c>
    </row>
    <row r="940">
      <c r="A940" s="1" t="s">
        <v>1343</v>
      </c>
      <c r="B940" s="1" t="s">
        <v>1624</v>
      </c>
      <c r="C940" s="2" t="str">
        <f>IFERROR(__xludf.DUMMYFUNCTION("GoogleTranslate(B940, ""en"", ""vi"")"),"Loại nhạc này mang lại trải nghiệm nghe độc ​​đáo và đáng nhớ với dải cao độ [R1A2N3G4E5] [oc0ta1ve2s3]. Việc bổ sung [[K01E12Y23]3 k4ey5] sẽ tạo thêm hương vị độc đáo cho âm nhạc. Bài hát có độ dài [T1M213] giây và có nhịp điệu vừa phải và nhất quán. [I1"&amp;"N2S3T4R5U6M7E8N9T0S1] đóng một vai trò quan trọng trong âm nhạc, cũng sử dụng [ti0me1 s2ig3na4tu5re6 o7f 8[T91I02M13E24_35S46I57G68N79A80T91U02R13E24]3] không chuẩn. Bản nhạc nhanh này là đại diện tiêu biểu cho phong cách [G1E2N3R4E5], khiến người hâm mộ "&amp;"thể loại này phải nghe.")</f>
        <v>Loại nhạc này mang lại trải nghiệm nghe độc ​​đáo và đáng nhớ với dải cao độ [R1A2N3G4E5] [oc0ta1ve2s3]. Việc bổ sung [[K01E12Y23]3 k4ey5] sẽ tạo thêm hương vị độc đáo cho âm nhạc. Bài hát có độ dài [T1M213] giây và có nhịp điệu vừa phải và nhất quán. [I1N2S3T4R5U6M7E8N9T0S1] đóng một vai trò quan trọng trong âm nhạc, cũng sử dụng [ti0me1 s2ig3na4tu5re6 o7f 8[T91I02M13E24_35S46I57G68N79A80T91U02R13E24]3] không chuẩn. Bản nhạc nhanh này là đại diện tiêu biểu cho phong cách [G1E2N3R4E5], khiến người hâm mộ thể loại này phải nghe.</v>
      </c>
    </row>
    <row r="941">
      <c r="A941" s="1" t="s">
        <v>1625</v>
      </c>
      <c r="B941" s="1" t="s">
        <v>1626</v>
      </c>
      <c r="C941" s="2" t="str">
        <f>IFERROR(__xludf.DUMMYFUNCTION("GoogleTranslate(B941, ""en"", ""vi"")"),"Phần trình diễn âm nhạc của bài hát kết hợp với việc sử dụng [I1N2S3T4R5U6M7E8N9T0S1], không phản ánh đặc điểm điển hình của thể loại [G1E2N3R4E5]. Mặc dù khác xa với phong cách thông thường của thể loại này, bài hát vẫn tạo được âm thanh độc đáo và hấp d"&amp;"ẫn.")</f>
        <v>Phần trình diễn âm nhạc của bài hát kết hợp với việc sử dụng [I1N2S3T4R5U6M7E8N9T0S1], không phản ánh đặc điểm điển hình của thể loại [G1E2N3R4E5]. Mặc dù khác xa với phong cách thông thường của thể loại này, bài hát vẫn tạo được âm thanh độc đáo và hấp dẫn.</v>
      </c>
    </row>
    <row r="942">
      <c r="A942" s="1" t="s">
        <v>1627</v>
      </c>
      <c r="B942" s="1" t="s">
        <v>1628</v>
      </c>
      <c r="C942" s="2" t="str">
        <f>IFERROR(__xludf.DUMMYFUNCTION("GoogleTranslate(B942, ""en"", ""vi"")"),"Bài hát này được sáng tác trong [[K01E12Y23]3 k4ey5] và di chuyển với tốc độ nhanh chỉ với [te0mp1o2] bên phải. Ngoài ra, [ti0me1 s2ig3na4tu5re6] của bài hát này không điển hình, bao gồm [T1I2M3E4_5S6I7G8N9A0T1U2R3E4].")</f>
        <v>Bài hát này được sáng tác trong [[K01E12Y23]3 k4ey5] và di chuyển với tốc độ nhanh chỉ với [te0mp1o2] bên phải. Ngoài ra, [ti0me1 s2ig3na4tu5re6] của bài hát này không điển hình, bao gồm [T1I2M3E4_5S6I7G8N9A0T1U2R3E4].</v>
      </c>
    </row>
    <row r="943">
      <c r="A943" s="1" t="s">
        <v>1629</v>
      </c>
      <c r="B943" s="1" t="s">
        <v>1630</v>
      </c>
      <c r="C943" s="2" t="str">
        <f>IFERROR(__xludf.DUMMYFUNCTION("GoogleTranslate(B943, ""en"", ""vi"")"),"Việc sử dụng dải cao độ cụ thể [R1A2N3G4E5] [oc0ta1ve2s3] tạo ra âm thanh gắn kết và thống nhất xuyên suốt bản nhạc, thấm nhuần [E1M2O3T4I5O6N7]. Bài hát này có độ dài [T1M213] giây, có nhịp [T1I2M3E4_5S6I7G8N9A0T1U2R3E4] giúp nâng cao hơn nữa cấu trúc nh"&amp;"ịp điệu của âm nhạc. Cùng với nhau, những yếu tố này phối hợp với nhau để tạo ra một trải nghiệm âm nhạc khác biệt, vừa gợi cảm xúc vừa mang tính kỹ thuật.")</f>
        <v>Việc sử dụng dải cao độ cụ thể [R1A2N3G4E5] [oc0ta1ve2s3] tạo ra âm thanh gắn kết và thống nhất xuyên suốt bản nhạc, thấm nhuần [E1M2O3T4I5O6N7]. Bài hát này có độ dài [T1M213] giây, có nhịp [T1I2M3E4_5S6I7G8N9A0T1U2R3E4] giúp nâng cao hơn nữa cấu trúc nhịp điệu của âm nhạc. Cùng với nhau, những yếu tố này phối hợp với nhau để tạo ra một trải nghiệm âm nhạc khác biệt, vừa gợi cảm xúc vừa mang tính kỹ thuật.</v>
      </c>
    </row>
    <row r="944">
      <c r="A944" s="1" t="s">
        <v>19</v>
      </c>
      <c r="B944" s="1" t="s">
        <v>1631</v>
      </c>
      <c r="C944" s="2" t="str">
        <f>IFERROR(__xludf.DUMMYFUNCTION("GoogleTranslate(B944, ""en"", ""vi"")"),"Phạm vi cao độ giới hạn của âm nhạc là [R1A2N3G4E5] [oc0ta1ve2s3] cho phép nhấn mạnh hơn vào các sắc thái của giai điệu và nhịp điệu, đồng thời truyền tải âm thanh cộng hưởng và độc đáo thông qua việc sử dụng [[K01E12Y23]3 k4ey5]. Với thời lượng [T1M213] "&amp;"giây và [te0mp1o2] nhanh, [I1N2S3T4R5U6M7E8N9T0S1] đóng một vai trò quan trọng trong bài hát này, đi kèm với [ti0me1 s2ig3na4tu5re6 o7f 8[T91I02M13E24_35S46I57G68N79A80T91U02R 13E24]3]. Mặc dù [te0mp1o2] vừa phải, âm nhạc truyền tải [E1M2O3T4I5O6N7] một c"&amp;"ách hiệu quả và kéo dài [[N01U12M23_34B45A56R67S78]8 b9ar0s1].")</f>
        <v>Phạm vi cao độ giới hạn của âm nhạc là [R1A2N3G4E5] [oc0ta1ve2s3] cho phép nhấn mạnh hơn vào các sắc thái của giai điệu và nhịp điệu, đồng thời truyền tải âm thanh cộng hưởng và độc đáo thông qua việc sử dụng [[K01E12Y23]3 k4ey5]. Với thời lượng [T1M213] giây và [te0mp1o2] nhanh, [I1N2S3T4R5U6M7E8N9T0S1] đóng một vai trò quan trọng trong bài hát này, đi kèm với [ti0me1 s2ig3na4tu5re6 o7f 8[T91I02M13E24_35S46I57G68N79A80T91U02R 13E24]3]. Mặc dù [te0mp1o2] vừa phải, âm nhạc truyền tải [E1M2O3T4I5O6N7] một cách hiệu quả và kéo dài [[N01U12M23_34B45A56R67S78]8 b9ar0s1].</v>
      </c>
    </row>
    <row r="945">
      <c r="A945" s="1" t="s">
        <v>1632</v>
      </c>
      <c r="B945" s="1" t="s">
        <v>1633</v>
      </c>
      <c r="C945" s="2" t="str">
        <f>IFERROR(__xludf.DUMMYFUNCTION("GoogleTranslate(B945, ""en"", ""vi"")"),"Bản nhạc này truyền tải âm thanh độc đáo và vang dội thông qua việc sử dụng [[K01E12Y23]3 k4ey5]. Bài hát dài [T1M213] giây và có nhịp điệu nhẹ nhàng, kèm theo [[T01I12M23E34_45S56I67G78N89A90T01U12R23E34]4 t5im6e 7si8gn9at0ur1e2]. Âm nhạc trở nên phong p"&amp;"hú hơn nhờ việc bổ sung [I1N2S3T4R5U6M7E8N9T0S1], góp phần tạo nên sự phong phú và sâu sắc tổng thể của sáng tác.")</f>
        <v>Bản nhạc này truyền tải âm thanh độc đáo và vang dội thông qua việc sử dụng [[K01E12Y23]3 k4ey5]. Bài hát dài [T1M213] giây và có nhịp điệu nhẹ nhàng, kèm theo [[T01I12M23E34_45S56I67G78N89A90T01U12R23E34]4 t5im6e 7si8gn9at0ur1e2]. Âm nhạc trở nên phong phú hơn nhờ việc bổ sung [I1N2S3T4R5U6M7E8N9T0S1], góp phần tạo nên sự phong phú và sâu sắc tổng thể của sáng tác.</v>
      </c>
    </row>
    <row r="946">
      <c r="A946" s="1" t="s">
        <v>291</v>
      </c>
      <c r="B946" s="1" t="s">
        <v>1634</v>
      </c>
      <c r="C946" s="2" t="str">
        <f>IFERROR(__xludf.DUMMYFUNCTION("GoogleTranslate(B946, ""en"", ""vi"")"),"Trong bài hát này, phạm vi cao độ giới hạn của bản nhạc là [R1A2N3G4E5] [oc0ta1ve2s3] cho phép nhấn mạnh hơn vào các sắc thái của giai điệu và nhịp điệu, do đó, bạn sẽ không tìm thấy bất kỳ [I1N2S3T4R5U6M7E8N9T0S1] nào.")</f>
        <v>Trong bài hát này, phạm vi cao độ giới hạn của bản nhạc là [R1A2N3G4E5] [oc0ta1ve2s3] cho phép nhấn mạnh hơn vào các sắc thái của giai điệu và nhịp điệu, do đó, bạn sẽ không tìm thấy bất kỳ [I1N2S3T4R5U6M7E8N9T0S1] nào.</v>
      </c>
    </row>
    <row r="947">
      <c r="A947" s="1" t="s">
        <v>1635</v>
      </c>
      <c r="B947" s="1" t="s">
        <v>1636</v>
      </c>
      <c r="C947" s="2" t="str">
        <f>IFERROR(__xludf.DUMMYFUNCTION("GoogleTranslate(B947, ""en"", ""vi"")"),"Âm nhạc thể hiện âm thanh riêng biệt của [G1E2N3R4E5]. Nó có cấu trúc bài hát bao gồm [[N01U12M23_34B45A56R67S78]8 b9ar0s1] và sử dụng cấu trúc không chuẩn [[T01I12M23E34_45S56I67G78N89A90T01U12R23E34]4 t5im6e 7si8gn9at0ur1e2]. Nhìn chung, những yếu tố âm"&amp;" nhạc này góp phần tạo nên nét độc đáo cho bài hát và thể hiện phong cách đặc trưng của thể loại này.")</f>
        <v>Âm nhạc thể hiện âm thanh riêng biệt của [G1E2N3R4E5]. Nó có cấu trúc bài hát bao gồm [[N01U12M23_34B45A56R67S78]8 b9ar0s1] và sử dụng cấu trúc không chuẩn [[T01I12M23E34_45S56I67G78N89A90T01U12R23E34]4 t5im6e 7si8gn9at0ur1e2]. Nhìn chung, những yếu tố âm nhạc này góp phần tạo nên nét độc đáo cho bài hát và thể hiện phong cách đặc trưng của thể loại này.</v>
      </c>
    </row>
    <row r="948">
      <c r="A948" s="1" t="s">
        <v>400</v>
      </c>
      <c r="B948" s="1" t="s">
        <v>1637</v>
      </c>
      <c r="C948" s="2" t="str">
        <f>IFERROR(__xludf.DUMMYFUNCTION("GoogleTranslate(B948, ""en"", ""vi"")"),"Nhiệm vụ trước mắt là kết hợp câu “Bài hát kéo dài trong [T1M213] giây” với các câu bổ sung thành một đoạn văn liền mạch. Tuy nhiên, vì không có câu bổ sung nào được cung cấp nên tôi không thể làm như vậy vào lúc này. Nếu bạn có thể cung cấp thêm thông ti"&amp;"n hoặc ngữ cảnh, tôi rất sẵn lòng giúp bạn tạo một đoạn văn.")</f>
        <v>Nhiệm vụ trước mắt là kết hợp câu “Bài hát kéo dài trong [T1M213] giây” với các câu bổ sung thành một đoạn văn liền mạch. Tuy nhiên, vì không có câu bổ sung nào được cung cấp nên tôi không thể làm như vậy vào lúc này. Nếu bạn có thể cung cấp thêm thông tin hoặc ngữ cảnh, tôi rất sẵn lòng giúp bạn tạo một đoạn văn.</v>
      </c>
    </row>
    <row r="949">
      <c r="A949" s="1" t="s">
        <v>1638</v>
      </c>
      <c r="B949" s="1" t="s">
        <v>1639</v>
      </c>
      <c r="C949" s="2" t="str">
        <f>IFERROR(__xludf.DUMMYFUNCTION("GoogleTranslate(B949, ""en"", ""vi"")"),"Việc sử dụng [[K01E12Y23]3 k4ey5] trong bản nhạc này tạo ra bầu không khí khác biệt đặc trưng bởi [E1M2O3T4I5O6N7]. Nhịp điệu trong bài hát cực kỳ sôi động và [I1N2S3T4R5U6M7E8N9T0S1] được sử dụng trong màn trình diễn âm nhạc. Âm nhạc di chuyển nhanh chón"&amp;"g và kéo dài trong [T1M213] giây, mang lại trải nghiệm nghe hấp dẫn về tổng thể.")</f>
        <v>Việc sử dụng [[K01E12Y23]3 k4ey5] trong bản nhạc này tạo ra bầu không khí khác biệt đặc trưng bởi [E1M2O3T4I5O6N7]. Nhịp điệu trong bài hát cực kỳ sôi động và [I1N2S3T4R5U6M7E8N9T0S1] được sử dụng trong màn trình diễn âm nhạc. Âm nhạc di chuyển nhanh chóng và kéo dài trong [T1M213] giây, mang lại trải nghiệm nghe hấp dẫn về tổng thể.</v>
      </c>
    </row>
    <row r="950">
      <c r="A950" s="1" t="s">
        <v>1640</v>
      </c>
      <c r="B950" s="1" t="s">
        <v>1641</v>
      </c>
      <c r="C950" s="2" t="str">
        <f>IFERROR(__xludf.DUMMYFUNCTION("GoogleTranslate(B950, ""en"", ""vi"")"),"[ti0me1 s2ig3na4tu5re6] được chọn cho bài hát này không phổ biến và phần sáng tác của bài hát không liên quan đến việc sử dụng bất kỳ nhạc cụ nào. Dù không có nhạc cụ nhưng bài hát vẫn truyền tải được thông điệp và cảm xúc thông qua việc sử dụng giọng hát"&amp;" và các hiệu ứng âm thanh khác một cách sáng tạo. [ti0me1 s2ig3na4tu5re6] khác thường làm tăng thêm sự độc đáo của bài hát và thể hiện sự sáng tạo của người sáng tác. Nhìn chung, bài hát này nổi bật so với những bài hát khác trong thể loại nhờ cách tiếp c"&amp;"ận sáng tác độc đáo và khả năng truyền tải thông điệp mạnh mẽ mà không cần dựa vào các yếu tố âm nhạc truyền thống.")</f>
        <v>[ti0me1 s2ig3na4tu5re6] được chọn cho bài hát này không phổ biến và phần sáng tác của bài hát không liên quan đến việc sử dụng bất kỳ nhạc cụ nào. Dù không có nhạc cụ nhưng bài hát vẫn truyền tải được thông điệp và cảm xúc thông qua việc sử dụng giọng hát và các hiệu ứng âm thanh khác một cách sáng tạo. [ti0me1 s2ig3na4tu5re6] khác thường làm tăng thêm sự độc đáo của bài hát và thể hiện sự sáng tạo của người sáng tác. Nhìn chung, bài hát này nổi bật so với những bài hát khác trong thể loại nhờ cách tiếp cận sáng tác độc đáo và khả năng truyền tải thông điệp mạnh mẽ mà không cần dựa vào các yếu tố âm nhạc truyền thống.</v>
      </c>
    </row>
    <row r="951">
      <c r="A951" s="1" t="s">
        <v>1642</v>
      </c>
      <c r="B951" s="1" t="s">
        <v>1643</v>
      </c>
      <c r="C951" s="2" t="str">
        <f>IFERROR(__xludf.DUMMYFUNCTION("GoogleTranslate(B951, ""en"", ""vi"")"),"[ti0me1 s2ig3na4tu5re6] của bài hát này không bình thường, nhưng âm nhạc mang đậm phong cách [G1E2N3R4E5] truyền thống. Buổi biểu diễn âm nhạc sử dụng [I1N2S3T4R5U6M7E8N9T0S1], góp phần tạo nên âm thanh và đặc điểm độc đáo của bản nhạc.")</f>
        <v>[ti0me1 s2ig3na4tu5re6] của bài hát này không bình thường, nhưng âm nhạc mang đậm phong cách [G1E2N3R4E5] truyền thống. Buổi biểu diễn âm nhạc sử dụng [I1N2S3T4R5U6M7E8N9T0S1], góp phần tạo nên âm thanh và đặc điểm độc đáo của bản nhạc.</v>
      </c>
    </row>
    <row r="952">
      <c r="A952" s="1" t="s">
        <v>1644</v>
      </c>
      <c r="B952" s="1" t="s">
        <v>1645</v>
      </c>
      <c r="C952" s="2" t="str">
        <f>IFERROR(__xludf.DUMMYFUNCTION("GoogleTranslate(B952, ""en"", ""vi"")"),"Với dải cao độ trải dài [R1A2N3G4E5] [oc0ta1ve2s3], bản nhạc này mang đến trải nghiệm nghe đa dạng và sống động, đồng thời việc sử dụng [[K01E12Y23]3 k4ey5] truyền tải âm thanh cộng hưởng và độc đáo. Kéo dài [T1M213] giây, bài hát quyến rũ với nhịp điệu t"&amp;"hiền định và trở nên sống động thông qua việc sử dụng [I1N2S3T4R5U6M7E8N9T0S1]. Với [ti0me1 s2ig3na4tu5re6 o7f 8[T91I02M13E24_35S46I57G68N79A80T91U02R13E24]3], bài hát được phát với nhịp độ nhẹ nhàng, thể hiện bản chất của âm nhạc [G1E2N3R4E5]. Bao gồm [["&amp;"N01U12M23_34B45A56R67S78]8 b9ar0s1], sáng tác này thể hiện bản chất đa diện của âm nhạc.")</f>
        <v>Với dải cao độ trải dài [R1A2N3G4E5] [oc0ta1ve2s3], bản nhạc này mang đến trải nghiệm nghe đa dạng và sống động, đồng thời việc sử dụng [[K01E12Y23]3 k4ey5] truyền tải âm thanh cộng hưởng và độc đáo. Kéo dài [T1M213] giây, bài hát quyến rũ với nhịp điệu thiền định và trở nên sống động thông qua việc sử dụng [I1N2S3T4R5U6M7E8N9T0S1]. Với [ti0me1 s2ig3na4tu5re6 o7f 8[T91I02M13E24_35S46I57G68N79A80T91U02R13E24]3], bài hát được phát với nhịp độ nhẹ nhàng, thể hiện bản chất của âm nhạc [G1E2N3R4E5]. Bao gồm [[N01U12M23_34B45A56R67S78]8 b9ar0s1], sáng tác này thể hiện bản chất đa diện của âm nhạc.</v>
      </c>
    </row>
    <row r="953">
      <c r="A953" s="1" t="s">
        <v>1646</v>
      </c>
      <c r="B953" s="1" t="s">
        <v>1647</v>
      </c>
      <c r="C953" s="2" t="str">
        <f>IFERROR(__xludf.DUMMYFUNCTION("GoogleTranslate(B953, ""en"", ""vi"")"),"Âm thanh gắn kết và thống nhất xuyên suốt bản nhạc đạt được thông qua việc sử dụng dải cao độ cụ thể [R1A2N3G4E5] [oc0ta1ve2s3]. Bài hát [T1M213]-giây này được sáng tác trong [[K01E12Y23]3 k4ey5] và có nhịp điệu vừa phải, dễ theo dõi. Đồng hồ đo của bản n"&amp;"hạc là [T1I2M3E4_5S6I7G8N9A0T1U2R3E4] và nên phát bằng [I1N2S3T4R5U6M7E8N9T0S1]. Tuy nhiên, điều đáng chú ý là giai điệu trong bản nhạc này không được tạo bằng [I1N2S3T4R5U6M7E8N9T0]. Nhìn chung, những yếu tố này kết hợp với nhau để tạo nên một tác phẩm â"&amp;"m nhạc khác biệt và độc đáo.")</f>
        <v>Âm thanh gắn kết và thống nhất xuyên suốt bản nhạc đạt được thông qua việc sử dụng dải cao độ cụ thể [R1A2N3G4E5] [oc0ta1ve2s3]. Bài hát [T1M213]-giây này được sáng tác trong [[K01E12Y23]3 k4ey5] và có nhịp điệu vừa phải, dễ theo dõi. Đồng hồ đo của bản nhạc là [T1I2M3E4_5S6I7G8N9A0T1U2R3E4] và nên phát bằng [I1N2S3T4R5U6M7E8N9T0S1]. Tuy nhiên, điều đáng chú ý là giai điệu trong bản nhạc này không được tạo bằng [I1N2S3T4R5U6M7E8N9T0]. Nhìn chung, những yếu tố này kết hợp với nhau để tạo nên một tác phẩm âm nhạc khác biệt và độc đáo.</v>
      </c>
    </row>
    <row r="954">
      <c r="A954" s="1" t="s">
        <v>1648</v>
      </c>
      <c r="B954" s="1" t="s">
        <v>1649</v>
      </c>
      <c r="C954" s="2" t="str">
        <f>IFERROR(__xludf.DUMMYFUNCTION("GoogleTranslate(B954, ""en"", ""vi"")"),"Với dải cao độ trải dài [R1A2N3G4E5] [oc0ta1ve2s3], bản nhạc này mang đến trải nghiệm nghe đa dạng và sống động, trong khi [[K01E12Y23]3 k4ey5] mang lại hương vị độc đáo. Bài hát kéo dài [T1M213] giây và có nhịp điệu vừa phải và nhất quán, được bổ sung bở"&amp;"i [[T01I12M23E34_45S56I67G78N89A90T01U12R23E34]4 t5im6e 7si8gn9at0ur1e2]. Nhịp độ chung của bài hát chậm rãi, tạo nên một hành trình âm nhạc lôi cuốn.")</f>
        <v>Với dải cao độ trải dài [R1A2N3G4E5] [oc0ta1ve2s3], bản nhạc này mang đến trải nghiệm nghe đa dạng và sống động, trong khi [[K01E12Y23]3 k4ey5] mang lại hương vị độc đáo. Bài hát kéo dài [T1M213] giây và có nhịp điệu vừa phải và nhất quán, được bổ sung bởi [[T01I12M23E34_45S56I67G78N89A90T01U12R23E34]4 t5im6e 7si8gn9at0ur1e2]. Nhịp độ chung của bài hát chậm rãi, tạo nên một hành trình âm nhạc lôi cuốn.</v>
      </c>
    </row>
    <row r="955">
      <c r="A955" s="1" t="s">
        <v>1650</v>
      </c>
      <c r="B955" s="1" t="s">
        <v>1651</v>
      </c>
      <c r="C955" s="2" t="str">
        <f>IFERROR(__xludf.DUMMYFUNCTION("GoogleTranslate(B955, ""en"", ""vi"")"),"Với phạm vi cao độ trải dài [R1A2N3G4E5] [oc0ta1ve2s3], bản nhạc này mang đến trải nghiệm nghe đa dạng và sống động, thể hiện chân thực phong cách [G1E2N3R4E5] cổ điển. [ti0me1 s2ig3na4tu5re6 o7f 8[T91I02M13E24_35S46I57G68N79A80T91U02R13E24]3] không phổ b"&amp;"iến được sử dụng trong bài hát này, bao gồm [[N01U12M23_34B45A56R67S78]8 b9ar0s1]. Âm nhạc có được âm thanh độc đáo thông qua việc sử dụng [I1N2S3T4R5U6M7E8N9T0S1]. Nhìn chung, bản sáng tác âm nhạc này thể hiện nhiều yếu tố và kỹ thuật âm nhạc khiến nó tr"&amp;"ở thành trải nghiệm nghe đặc biệt dành cho người hâm mộ [G1E2N3R4E5].")</f>
        <v>Với phạm vi cao độ trải dài [R1A2N3G4E5] [oc0ta1ve2s3], bản nhạc này mang đến trải nghiệm nghe đa dạng và sống động, thể hiện chân thực phong cách [G1E2N3R4E5] cổ điển. [ti0me1 s2ig3na4tu5re6 o7f 8[T91I02M13E24_35S46I57G68N79A80T91U02R13E24]3] không phổ biến được sử dụng trong bài hát này, bao gồm [[N01U12M23_34B45A56R67S78]8 b9ar0s1]. Âm nhạc có được âm thanh độc đáo thông qua việc sử dụng [I1N2S3T4R5U6M7E8N9T0S1]. Nhìn chung, bản sáng tác âm nhạc này thể hiện nhiều yếu tố và kỹ thuật âm nhạc khiến nó trở thành trải nghiệm nghe đặc biệt dành cho người hâm mộ [G1E2N3R4E5].</v>
      </c>
    </row>
    <row r="956">
      <c r="A956" s="1" t="s">
        <v>1652</v>
      </c>
      <c r="B956" s="1" t="s">
        <v>1653</v>
      </c>
      <c r="C956" s="2" t="str">
        <f>IFERROR(__xludf.DUMMYFUNCTION("GoogleTranslate(B956, ""en"", ""vi"")"),"Âm nhạc được đề cập thể hiện một số đặc điểm đáng chú ý góp phần tạo nên đặc điểm riêng biệt và chiều sâu cảm xúc của nó. Phạm vi cao độ của nó trải dài [R1A2N3G4E5] [oc0ta1ve2s3], nhấn mạnh sự phong phú của âm nhạc. Hơn nữa, âm nhạc nằm trong [ke0y1] của"&amp;" [K1E2Y3], mang đến âm thanh mạnh mẽ và đáng nhớ. Bản nhạc dài [T1M213] giây, có nhịp điệu ổn định và vừa phải được hỗ trợ bằng cách đưa vào [I1N2S3T4R5U6M7E8N9T0S1]. Âm nhạc cũng sử dụng một [ti0me1 s2ig3na4tu5re6 o7f 8[T91I02M13E24_35S46I57G68N79A80T91U"&amp;"02R13E24]3] không phổ biến. Bất chấp những đặc điểm độc đáo này, bài hát được trình diễn với tốc độ nhàn nhã và không bị ảnh hưởng nặng nề bởi các quy ước của bất kỳ thể loại cụ thể nào. Nhìn chung, sự kết hợp của các yếu tố này tạo ra một trải nghiệm âm "&amp;"nhạc thực sự độc đáo và đáng nhớ.")</f>
        <v>Âm nhạc được đề cập thể hiện một số đặc điểm đáng chú ý góp phần tạo nên đặc điểm riêng biệt và chiều sâu cảm xúc của nó. Phạm vi cao độ của nó trải dài [R1A2N3G4E5] [oc0ta1ve2s3], nhấn mạnh sự phong phú của âm nhạc. Hơn nữa, âm nhạc nằm trong [ke0y1] của [K1E2Y3], mang đến âm thanh mạnh mẽ và đáng nhớ. Bản nhạc dài [T1M213] giây, có nhịp điệu ổn định và vừa phải được hỗ trợ bằng cách đưa vào [I1N2S3T4R5U6M7E8N9T0S1]. Âm nhạc cũng sử dụng một [ti0me1 s2ig3na4tu5re6 o7f 8[T91I02M13E24_35S46I57G68N79A80T91U02R13E24]3] không phổ biến. Bất chấp những đặc điểm độc đáo này, bài hát được trình diễn với tốc độ nhàn nhã và không bị ảnh hưởng nặng nề bởi các quy ước của bất kỳ thể loại cụ thể nào. Nhìn chung, sự kết hợp của các yếu tố này tạo ra một trải nghiệm âm nhạc thực sự độc đáo và đáng nhớ.</v>
      </c>
    </row>
    <row r="957">
      <c r="A957" s="1" t="s">
        <v>1654</v>
      </c>
      <c r="B957" s="1" t="s">
        <v>1655</v>
      </c>
      <c r="C957" s="2" t="str">
        <f>IFERROR(__xludf.DUMMYFUNCTION("GoogleTranslate(B957, ""en"", ""vi"")"),"[[K01E12Y23]3 k4ey5] trong bản nhạc này mang đến âm thanh mạnh mẽ và đáng nhớ, đồng thời bài hát sẽ phát trong [T1M213] giây. Nhịp điệu trong bài hát này rất nhẹ nhàng, dễ nghe, [ti0me1 s2ig3na4tu5re6] của bản nhạc là [T1I2M3E4_5S6I7G8N9A0T1U2R3E4]. [I1N2"&amp;"S3T4R5U6M7E8N9T0S1] nên được đưa vào âm nhạc, tạo nhịp độ cân bằng cho phần trình diễn của nó.")</f>
        <v>[[K01E12Y23]3 k4ey5] trong bản nhạc này mang đến âm thanh mạnh mẽ và đáng nhớ, đồng thời bài hát sẽ phát trong [T1M213] giây. Nhịp điệu trong bài hát này rất nhẹ nhàng, dễ nghe, [ti0me1 s2ig3na4tu5re6] của bản nhạc là [T1I2M3E4_5S6I7G8N9A0T1U2R3E4]. [I1N2S3T4R5U6M7E8N9T0S1] nên được đưa vào âm nhạc, tạo nhịp độ cân bằng cho phần trình diễn của nó.</v>
      </c>
    </row>
    <row r="958">
      <c r="A958" s="1" t="s">
        <v>1656</v>
      </c>
      <c r="B958" s="1" t="s">
        <v>1657</v>
      </c>
      <c r="C958" s="2" t="str">
        <f>IFERROR(__xludf.DUMMYFUNCTION("GoogleTranslate(B958, ""en"", ""vi"")"),"Phạm vi cao độ giới hạn của bản nhạc là [R1A2N3G4E5] [oc0ta1ve2s3] cho phép nhấn mạnh hơn vào các sắc thái của giai điệu và nhịp điệu, trong khi [[K01E12Y23]3 k4ey5] mang đến cho bản nhạc này chất lượng cảm xúc đặc biệt. Với thời lượng [T1M213] giây và [t"&amp;"i0me1 s2ig3na4tu5re6 o7f 8[T91I02M13E24_35S46I57G68N79A80T91U02R13E24]3], bài hát này không có [I1N2S3T4R5U6M7E8N9T0S1] và được chơi với tốc độ nhàn nhã, theo một phong cách không điển hình của [G1E2N3R4E5].")</f>
        <v>Phạm vi cao độ giới hạn của bản nhạc là [R1A2N3G4E5] [oc0ta1ve2s3] cho phép nhấn mạnh hơn vào các sắc thái của giai điệu và nhịp điệu, trong khi [[K01E12Y23]3 k4ey5] mang đến cho bản nhạc này chất lượng cảm xúc đặc biệt. Với thời lượng [T1M213] giây và [ti0me1 s2ig3na4tu5re6 o7f 8[T91I02M13E24_35S46I57G68N79A80T91U02R13E24]3], bài hát này không có [I1N2S3T4R5U6M7E8N9T0S1] và được chơi với tốc độ nhàn nhã, theo một phong cách không điển hình của [G1E2N3R4E5].</v>
      </c>
    </row>
    <row r="959">
      <c r="A959" s="1" t="s">
        <v>1658</v>
      </c>
      <c r="B959" s="1" t="s">
        <v>1659</v>
      </c>
      <c r="C959" s="2" t="str">
        <f>IFERROR(__xludf.DUMMYFUNCTION("GoogleTranslate(B959, ""en"", ""vi"")"),"Bản nhạc này dài TM1 giây và có nhịp điệu thoải mái, vừa phải. Việc sử dụng INSTRUMENTS rất quan trọng đối với âm nhạc, cung cấp các yếu tố thiết yếu cho tác phẩm. Không có họ, bài hát sẽ thiếu đi nét đặc sắc và không khí riêng biệt. Nhìn chung, sự kết hợ"&amp;"p giữa độ dài, nhịp điệu và nhạc cụ của bản nhạc tạo ra trải nghiệm âm nhạc độc đáo, thu hút sự chú ý của người nghe và lôi cuốn họ vào tâm trạng cũng như cảm giác của âm nhạc.")</f>
        <v>Bản nhạc này dài TM1 giây và có nhịp điệu thoải mái, vừa phải. Việc sử dụng INSTRUMENTS rất quan trọng đối với âm nhạc, cung cấp các yếu tố thiết yếu cho tác phẩm. Không có họ, bài hát sẽ thiếu đi nét đặc sắc và không khí riêng biệt. Nhìn chung, sự kết hợp giữa độ dài, nhịp điệu và nhạc cụ của bản nhạc tạo ra trải nghiệm âm nhạc độc đáo, thu hút sự chú ý của người nghe và lôi cuốn họ vào tâm trạng cũng như cảm giác của âm nhạc.</v>
      </c>
    </row>
    <row r="960">
      <c r="A960" s="1" t="s">
        <v>1660</v>
      </c>
      <c r="B960" s="1" t="s">
        <v>1661</v>
      </c>
      <c r="C960" s="2" t="str">
        <f>IFERROR(__xludf.DUMMYFUNCTION("GoogleTranslate(B960, ""en"", ""vi"")"),"Âm nhạc được đề cập có phạm vi cao độ nằm trong [R1A2N3G4E5] [oc0ta1ve2s3]. Việc sử dụng [[K01E12Y23]3 k4ey5] tạo ra bảng âm thanh phong phú và sống động được tăng cường hơn nữa nhờ thước đo [T1I2M3E4_5S6I7G8N9A0T1U2R3E4], tạo ra nhịp cân bằng xuyên suốt "&amp;"[[N01U12M23_34B45A56R67S78]8 b9ar0s1] của bài hát. Mặc dù âm nhạc không tuân theo các quy ước âm nhạc thông thường của phong cách [G1E2N3R4E5] nhưng cách tiếp cận độc đáo của nó mang lại trải nghiệm nghe mới mẻ và quyến rũ.")</f>
        <v>Âm nhạc được đề cập có phạm vi cao độ nằm trong [R1A2N3G4E5] [oc0ta1ve2s3]. Việc sử dụng [[K01E12Y23]3 k4ey5] tạo ra bảng âm thanh phong phú và sống động được tăng cường hơn nữa nhờ thước đo [T1I2M3E4_5S6I7G8N9A0T1U2R3E4], tạo ra nhịp cân bằng xuyên suốt [[N01U12M23_34B45A56R67S78]8 b9ar0s1] của bài hát. Mặc dù âm nhạc không tuân theo các quy ước âm nhạc thông thường của phong cách [G1E2N3R4E5] nhưng cách tiếp cận độc đáo của nó mang lại trải nghiệm nghe mới mẻ và quyến rũ.</v>
      </c>
    </row>
    <row r="961">
      <c r="A961" s="1" t="s">
        <v>1662</v>
      </c>
      <c r="B961" s="1" t="s">
        <v>1663</v>
      </c>
      <c r="C961" s="2" t="str">
        <f>IFERROR(__xludf.DUMMYFUNCTION("GoogleTranslate(B961, ""en"", ""vi"")"),"Âm nhạc trong bài hát này mang đến trải nghiệm nghe độc ​​đáo và đáng nhớ với dải cao độ [R1A2N3G4E5] [oc0ta1ve2s3]. Ngoài ra, việc sử dụng [[K01E12Y23]3 k4ey5] mang lại cho nó chất lượng cảm xúc đặc biệt. Mặc dù chọn không kết hợp [I1N2S3T4R5U6M7E8N9T0S1"&amp;"], bài hát vẫn duy trì nhịp điệu êm đềm và vừa phải, đồng thời cover [[N01U12M23_34B45A56R67S78]8 b9ar0s1]. [te0mp1o2] vừa phải của âm nhạc làm tăng thêm cảm giác nhẹ nhàng và thư giãn tổng thể của bài hát.")</f>
        <v>Âm nhạc trong bài hát này mang đến trải nghiệm nghe độc ​​đáo và đáng nhớ với dải cao độ [R1A2N3G4E5] [oc0ta1ve2s3]. Ngoài ra, việc sử dụng [[K01E12Y23]3 k4ey5] mang lại cho nó chất lượng cảm xúc đặc biệt. Mặc dù chọn không kết hợp [I1N2S3T4R5U6M7E8N9T0S1], bài hát vẫn duy trì nhịp điệu êm đềm và vừa phải, đồng thời cover [[N01U12M23_34B45A56R67S78]8 b9ar0s1]. [te0mp1o2] vừa phải của âm nhạc làm tăng thêm cảm giác nhẹ nhàng và thư giãn tổng thể của bài hát.</v>
      </c>
    </row>
    <row r="962">
      <c r="A962" s="1" t="s">
        <v>1664</v>
      </c>
      <c r="B962" s="1" t="s">
        <v>1665</v>
      </c>
      <c r="C962" s="2" t="str">
        <f>IFERROR(__xludf.DUMMYFUNCTION("GoogleTranslate(B962, ""en"", ""vi"")"),"Bài hát này, đại diện cho âm thanh [G1E2N3R4E5] điển hình, được chia thành [[N01U12M23_34B45A56R67S78]8 b9ar0s1] và có nhịp điệu vô cùng kích thích.")</f>
        <v>Bài hát này, đại diện cho âm thanh [G1E2N3R4E5] điển hình, được chia thành [[N01U12M23_34B45A56R67S78]8 b9ar0s1] và có nhịp điệu vô cùng kích thích.</v>
      </c>
    </row>
    <row r="963">
      <c r="A963" s="1" t="s">
        <v>1427</v>
      </c>
      <c r="B963" s="1" t="s">
        <v>1666</v>
      </c>
      <c r="C963" s="2" t="str">
        <f>IFERROR(__xludf.DUMMYFUNCTION("GoogleTranslate(B963, ""en"", ""vi"")"),"Cấu trúc của bài hát này theo [[N01U12M23_34B45A56R67S78]8 b9ar0s1] và nhạc di chuyển với tốc độ chậm.")</f>
        <v>Cấu trúc của bài hát này theo [[N01U12M23_34B45A56R67S78]8 b9ar0s1] và nhạc di chuyển với tốc độ chậm.</v>
      </c>
    </row>
    <row r="964">
      <c r="A964" s="1" t="s">
        <v>1667</v>
      </c>
      <c r="B964" s="1" t="s">
        <v>1668</v>
      </c>
      <c r="C964" s="2" t="str">
        <f>IFERROR(__xludf.DUMMYFUNCTION("GoogleTranslate(B964, ""en"", ""vi"")"),"[ti0me1 s2ig3na4tu5re6] của bài hát này không phải là thông thường mà dài [T1M213] giây. Tuy có [ti0me1 s2ig3na4tu5re6] khác thường nhưng [te0mp1o2] của bài hát không quá nhanh cũng không quá chậm. Ngoài ra, sáng tác của bài hát không liên quan đến việc s"&amp;"ử dụng [I1N2S3T4R5U6M7E8N9T0S1].")</f>
        <v>[ti0me1 s2ig3na4tu5re6] của bài hát này không phải là thông thường mà dài [T1M213] giây. Tuy có [ti0me1 s2ig3na4tu5re6] khác thường nhưng [te0mp1o2] của bài hát không quá nhanh cũng không quá chậm. Ngoài ra, sáng tác của bài hát không liên quan đến việc sử dụng [I1N2S3T4R5U6M7E8N9T0S1].</v>
      </c>
    </row>
    <row r="965">
      <c r="A965" s="1" t="s">
        <v>1669</v>
      </c>
      <c r="B965" s="1" t="s">
        <v>1670</v>
      </c>
      <c r="C965" s="2" t="str">
        <f>IFERROR(__xludf.DUMMYFUNCTION("GoogleTranslate(B965, ""en"", ""vi"")"),"Bài hát này có chiều sâu cảm xúc độc đáo được nhấn mạnh bởi dải cao độ đặc biệt của [R1A2N3G4E5] [oc0ta1ve2s3]. Nhịp điệu hài hòa trong bài hát càng làm nổi bật nét tổng thể của nó. Điều thú vị là bài hát đã cố tình bỏ qua việc sử dụng [I1N2S3T4R5U6M7E8N9"&amp;"T0S1], khiến nó trở nên nổi bật so với các sáng tác khác.")</f>
        <v>Bài hát này có chiều sâu cảm xúc độc đáo được nhấn mạnh bởi dải cao độ đặc biệt của [R1A2N3G4E5] [oc0ta1ve2s3]. Nhịp điệu hài hòa trong bài hát càng làm nổi bật nét tổng thể của nó. Điều thú vị là bài hát đã cố tình bỏ qua việc sử dụng [I1N2S3T4R5U6M7E8N9T0S1], khiến nó trở nên nổi bật so với các sáng tác khác.</v>
      </c>
    </row>
    <row r="966">
      <c r="A966" s="1" t="s">
        <v>400</v>
      </c>
      <c r="B966" s="1" t="s">
        <v>1671</v>
      </c>
      <c r="C966" s="2" t="str">
        <f>IFERROR(__xludf.DUMMYFUNCTION("GoogleTranslate(B966, ""en"", ""vi"")"),"Câu đã cho không đầy đủ và không cung cấp đủ ngữ cảnh để tạo thành một đoạn văn mạch lạc. Vui lòng cung cấp thêm thông tin hoặc ngữ cảnh để tôi có thể hỗ trợ bạn tạo một đoạn văn phù hợp.")</f>
        <v>Câu đã cho không đầy đủ và không cung cấp đủ ngữ cảnh để tạo thành một đoạn văn mạch lạc. Vui lòng cung cấp thêm thông tin hoặc ngữ cảnh để tôi có thể hỗ trợ bạn tạo một đoạn văn phù hợp.</v>
      </c>
    </row>
    <row r="967">
      <c r="A967" s="1" t="s">
        <v>1672</v>
      </c>
      <c r="B967" s="1" t="s">
        <v>1673</v>
      </c>
      <c r="C967" s="2" t="str">
        <f>IFERROR(__xludf.DUMMYFUNCTION("GoogleTranslate(B967, ""en"", ""vi"")"),"Việc sử dụng dải cao độ cụ thể [R1A2N3G4E5] [oc0ta1ve2s3] tạo ra âm thanh gắn kết và thống nhất xuyên suốt bản nhạc, trong khi [[K01E12Y23]3 k4ey5] tạo thêm hương vị độc đáo cho bản nhạc này. Bài hát kéo dài [T1M213] giây và thể hiện nhịp điệu sôi động, v"&amp;"ới [te0mp1o2] vừa phải. Thành phần của nó bao gồm [[N01U12M23_34B45A56R67S78]8 b9ar0s1].")</f>
        <v>Việc sử dụng dải cao độ cụ thể [R1A2N3G4E5] [oc0ta1ve2s3] tạo ra âm thanh gắn kết và thống nhất xuyên suốt bản nhạc, trong khi [[K01E12Y23]3 k4ey5] tạo thêm hương vị độc đáo cho bản nhạc này. Bài hát kéo dài [T1M213] giây và thể hiện nhịp điệu sôi động, với [te0mp1o2] vừa phải. Thành phần của nó bao gồm [[N01U12M23_34B45A56R67S78]8 b9ar0s1].</v>
      </c>
    </row>
    <row r="968">
      <c r="A968" s="1" t="s">
        <v>1674</v>
      </c>
      <c r="B968" s="1" t="s">
        <v>1675</v>
      </c>
      <c r="C968" s="2" t="str">
        <f>IFERROR(__xludf.DUMMYFUNCTION("GoogleTranslate(B968, ""en"", ""vi"")"),"Nhịp điệu chậm rãi của bài hát, kết hợp với dải cao độ độc đáo của [R1A2N3G4E5] [oc0ta1ve2s3], tạo nên trải nghiệm nghe đáng nhớ. Ngoài ra, âm thanh mạnh mẽ và đáng nhớ của bản nhạc còn được nâng cao hơn nữa nhờ sử dụng [[K01E12Y23]3 k4ey5].")</f>
        <v>Nhịp điệu chậm rãi của bài hát, kết hợp với dải cao độ độc đáo của [R1A2N3G4E5] [oc0ta1ve2s3], tạo nên trải nghiệm nghe đáng nhớ. Ngoài ra, âm thanh mạnh mẽ và đáng nhớ của bản nhạc còn được nâng cao hơn nữa nhờ sử dụng [[K01E12Y23]3 k4ey5].</v>
      </c>
    </row>
    <row r="969">
      <c r="A969" s="1" t="s">
        <v>1676</v>
      </c>
      <c r="B969" s="1" t="s">
        <v>1677</v>
      </c>
      <c r="C969" s="2" t="str">
        <f>IFERROR(__xludf.DUMMYFUNCTION("GoogleTranslate(B969, ""en"", ""vi"")"),"Việc sử dụng [[K01E12Y23]3 k4ey5] trong bản nhạc này tạo ra một bảng âm thanh phong phú và sống động, trong khi nhịp điệu vừa phải và dễ theo dõi. Tuy nhiên, [ti0me1 s2ig3na4tu5re6] được chọn cho bài hát này không phổ biến và nó không có [I1N2S3T4R5U6M7E8"&amp;"N9T0S1]. Mặc dù vậy, âm nhạc có [te0mp1o2] nhanh, khiến nó trở thành một trải nghiệm nghe thú vị và độc đáo.")</f>
        <v>Việc sử dụng [[K01E12Y23]3 k4ey5] trong bản nhạc này tạo ra một bảng âm thanh phong phú và sống động, trong khi nhịp điệu vừa phải và dễ theo dõi. Tuy nhiên, [ti0me1 s2ig3na4tu5re6] được chọn cho bài hát này không phổ biến và nó không có [I1N2S3T4R5U6M7E8N9T0S1]. Mặc dù vậy, âm nhạc có [te0mp1o2] nhanh, khiến nó trở thành một trải nghiệm nghe thú vị và độc đáo.</v>
      </c>
    </row>
    <row r="970">
      <c r="A970" s="1" t="s">
        <v>398</v>
      </c>
      <c r="B970" s="1" t="s">
        <v>1678</v>
      </c>
      <c r="C970" s="2" t="str">
        <f>IFERROR(__xludf.DUMMYFUNCTION("GoogleTranslate(B970, ""en"", ""vi"")"),"Bài hát có thời gian phát là [T1M213] giây và được đặt thành [[T01I12M23E34_45S56I67G78N89A90T01U12R23E34]4 t5im6e 7si8gn9at0ur1e2].")</f>
        <v>Bài hát có thời gian phát là [T1M213] giây và được đặt thành [[T01I12M23E34_45S56I67G78N89A90T01U12R23E34]4 t5im6e 7si8gn9at0ur1e2].</v>
      </c>
    </row>
    <row r="971">
      <c r="A971" s="1" t="s">
        <v>1679</v>
      </c>
      <c r="B971" s="1" t="s">
        <v>1680</v>
      </c>
      <c r="C971" s="2" t="str">
        <f>IFERROR(__xludf.DUMMYFUNCTION("GoogleTranslate(B971, ""en"", ""vi"")"),"Nhịp điệu của bản nhạc này là [T1I2M3E4_5S6I7G8N9A0T1U2R3E4], tuy nhiên, nó không gợi lên âm thanh [G1E2N3R4E5] cổ điển. Đáng chú ý vắng mặt trong bài hát này là [I1N2S3T4R5U6M7E8N9T0S1].")</f>
        <v>Nhịp điệu của bản nhạc này là [T1I2M3E4_5S6I7G8N9A0T1U2R3E4], tuy nhiên, nó không gợi lên âm thanh [G1E2N3R4E5] cổ điển. Đáng chú ý vắng mặt trong bài hát này là [I1N2S3T4R5U6M7E8N9T0S1].</v>
      </c>
    </row>
    <row r="972">
      <c r="A972" s="1" t="s">
        <v>1204</v>
      </c>
      <c r="B972" s="1" t="s">
        <v>1681</v>
      </c>
      <c r="C972" s="2" t="str">
        <f>IFERROR(__xludf.DUMMYFUNCTION("GoogleTranslate(B972, ""en"", ""vi"")"),"Việc lựa chọn [[K01E12Y23]3 k4ey5] trong bản nhạc này mang lại trải nghiệm quyến rũ và đáng nhớ, đồng thời nhịp điệu tạo nên bầu không khí thư giãn và yên tĩnh trong bài hát. Cùng với nhau, những yếu tố này tạo nên sự kết hợp mạnh mẽ, thu hút người nghe v"&amp;"à để lại ấn tượng lâu dài.")</f>
        <v>Việc lựa chọn [[K01E12Y23]3 k4ey5] trong bản nhạc này mang lại trải nghiệm quyến rũ và đáng nhớ, đồng thời nhịp điệu tạo nên bầu không khí thư giãn và yên tĩnh trong bài hát. Cùng với nhau, những yếu tố này tạo nên sự kết hợp mạnh mẽ, thu hút người nghe và để lại ấn tượng lâu dài.</v>
      </c>
    </row>
    <row r="973">
      <c r="A973" s="1" t="s">
        <v>1682</v>
      </c>
      <c r="B973" s="1" t="s">
        <v>1683</v>
      </c>
      <c r="C973" s="2" t="str">
        <f>IFERROR(__xludf.DUMMYFUNCTION("GoogleTranslate(B973, ""en"", ""vi"")"),"Bài hát có phạm vi cao độ trong [R1A2N3G4E5] [oc0ta1ve2s3] và có nhịp điệu rất thư giãn và yên tĩnh. Nó được đặt trong đồng hồ đo [T1I2M3E4_5S6I7G8N9A0T1U2R3E4] và kết hợp với [I1N2S3T4R5U6M7E8N9T0S1]. Bài hát chuyển động vừa phải, người nghe có thể thưởn"&amp;"g thức [[N01U12M23_34B45A56R67S78]8 b9ar0s1] bản nhạc.")</f>
        <v>Bài hát có phạm vi cao độ trong [R1A2N3G4E5] [oc0ta1ve2s3] và có nhịp điệu rất thư giãn và yên tĩnh. Nó được đặt trong đồng hồ đo [T1I2M3E4_5S6I7G8N9A0T1U2R3E4] và kết hợp với [I1N2S3T4R5U6M7E8N9T0S1]. Bài hát chuyển động vừa phải, người nghe có thể thưởng thức [[N01U12M23_34B45A56R67S78]8 b9ar0s1] bản nhạc.</v>
      </c>
    </row>
    <row r="974">
      <c r="A974" s="1" t="s">
        <v>1684</v>
      </c>
      <c r="B974" s="1" t="s">
        <v>1685</v>
      </c>
      <c r="C974" s="2" t="str">
        <f>IFERROR(__xludf.DUMMYFUNCTION("GoogleTranslate(B974, ""en"", ""vi"")"),"Trong bản nhạc giai điệu của bản nhạc này, bạn sẽ không nghe thấy [I1N2S3T4R5U6M7E8N9T0]. Bài hát thể hiện phạm vi cao độ trong [R1A2N3G4E5] [oc0ta1ve2s3] và có nhịp đều đặn và vừa phải xuyên suốt.")</f>
        <v>Trong bản nhạc giai điệu của bản nhạc này, bạn sẽ không nghe thấy [I1N2S3T4R5U6M7E8N9T0]. Bài hát thể hiện phạm vi cao độ trong [R1A2N3G4E5] [oc0ta1ve2s3] và có nhịp đều đặn và vừa phải xuyên suốt.</v>
      </c>
    </row>
    <row r="975">
      <c r="A975" s="1" t="s">
        <v>1686</v>
      </c>
      <c r="B975" s="1" t="s">
        <v>1687</v>
      </c>
      <c r="C975" s="2" t="str">
        <f>IFERROR(__xludf.DUMMYFUNCTION("GoogleTranslate(B975, ""en"", ""vi"")"),"Thật dễ dàng để nhảy theo. Giai điệu bắt tai và sôi động.
Nhạc có [te0mp1o2] vừa phải, dễ nhảy. Ngoài ra, giai điệu hấp dẫn và sôi động, là sự lựa chọn thú vị cho những ai muốn khiêu vũ hoặc chỉ đơn giản là nghe một số bản nhạc sôi động.")</f>
        <v>Thật dễ dàng để nhảy theo. Giai điệu bắt tai và sôi động.
Nhạc có [te0mp1o2] vừa phải, dễ nhảy. Ngoài ra, giai điệu hấp dẫn và sôi động, là sự lựa chọn thú vị cho những ai muốn khiêu vũ hoặc chỉ đơn giản là nghe một số bản nhạc sôi động.</v>
      </c>
    </row>
    <row r="976">
      <c r="A976" s="1" t="s">
        <v>1011</v>
      </c>
      <c r="B976" s="1" t="s">
        <v>1688</v>
      </c>
      <c r="C976" s="2" t="str">
        <f>IFERROR(__xludf.DUMMYFUNCTION("GoogleTranslate(B976, ""en"", ""vi"")"),"Nhạc phát ở tốc độ chậm [te0mp1o2] tạo ra bầu không khí khác biệt do sử dụng [[K01E12Y23]3 k4ey5]. [te0mp1o2] chậm tạo ra một tâm trạng cụ thể, trong khi việc lựa chọn [ke0y1] sẽ bổ sung thêm bầu không khí chung của âm nhạc. Cùng với nhau, những yếu tố nà"&amp;"y tạo nên trải nghiệm âm nhạc độc đáo mà người nghe có thể đánh giá cao. Việc sử dụng [[K01E12Y23]3 k4ey5] nâng cao tác động cảm xúc của âm nhạc, trong khi [te0mp1o2] chậm cho phép kết nối sâu sắc hơn với cảm xúc và cảm xúc được truyền tải bởi âm nhạc.")</f>
        <v>Nhạc phát ở tốc độ chậm [te0mp1o2] tạo ra bầu không khí khác biệt do sử dụng [[K01E12Y23]3 k4ey5]. [te0mp1o2] chậm tạo ra một tâm trạng cụ thể, trong khi việc lựa chọn [ke0y1] sẽ bổ sung thêm bầu không khí chung của âm nhạc. Cùng với nhau, những yếu tố này tạo nên trải nghiệm âm nhạc độc đáo mà người nghe có thể đánh giá cao. Việc sử dụng [[K01E12Y23]3 k4ey5] nâng cao tác động cảm xúc của âm nhạc, trong khi [te0mp1o2] chậm cho phép kết nối sâu sắc hơn với cảm xúc và cảm xúc được truyền tải bởi âm nhạc.</v>
      </c>
    </row>
    <row r="977">
      <c r="A977" s="1" t="s">
        <v>1689</v>
      </c>
      <c r="B977" s="1" t="s">
        <v>1690</v>
      </c>
      <c r="C977" s="2" t="str">
        <f>IFERROR(__xludf.DUMMYFUNCTION("GoogleTranslate(B977, ""en"", ""vi"")"),"Bài hát có nhịp điệu nhanh và khác biệt với âm thanh đặc trưng của thể loại này.")</f>
        <v>Bài hát có nhịp điệu nhanh và khác biệt với âm thanh đặc trưng của thể loại này.</v>
      </c>
    </row>
    <row r="978">
      <c r="A978" s="1" t="s">
        <v>684</v>
      </c>
      <c r="B978" s="1" t="s">
        <v>1691</v>
      </c>
      <c r="C978" s="2" t="str">
        <f>IFERROR(__xludf.DUMMYFUNCTION("GoogleTranslate(B978, ""en"", ""vi"")"),"Bản nhạc này bao gồm [[N01U12M23_34B45A56R67S78]8 b9ar0s1] và có [te0mp1o2] chậm tạo ra bầu không khí khác biệt do sử dụng [[K01E12Y23]3 k4ey5].")</f>
        <v>Bản nhạc này bao gồm [[N01U12M23_34B45A56R67S78]8 b9ar0s1] và có [te0mp1o2] chậm tạo ra bầu không khí khác biệt do sử dụng [[K01E12Y23]3 k4ey5].</v>
      </c>
    </row>
    <row r="979">
      <c r="A979" s="1" t="s">
        <v>1102</v>
      </c>
      <c r="B979" s="1" t="s">
        <v>1692</v>
      </c>
      <c r="C979" s="2" t="str">
        <f>IFERROR(__xludf.DUMMYFUNCTION("GoogleTranslate(B979, ""en"", ""vi"")"),"Bài hát có tiết tấu nhanh này nổi bật với âm thanh mạnh mẽ và đáng nhớ nhờ vào [[K01E12Y23]3 k4ey5] trong nhạc. Nó gợi lên cảm giác mạnh mẽ về [E1M2O3T4I5O6N7] trong suốt thời lượng [T1M213]-giây của nó.")</f>
        <v>Bài hát có tiết tấu nhanh này nổi bật với âm thanh mạnh mẽ và đáng nhớ nhờ vào [[K01E12Y23]3 k4ey5] trong nhạc. Nó gợi lên cảm giác mạnh mẽ về [E1M2O3T4I5O6N7] trong suốt thời lượng [T1M213]-giây của nó.</v>
      </c>
    </row>
    <row r="980">
      <c r="A980" s="1" t="s">
        <v>1693</v>
      </c>
      <c r="B980" s="1" t="s">
        <v>1694</v>
      </c>
      <c r="C980" s="2" t="str">
        <f>IFERROR(__xludf.DUMMYFUNCTION("GoogleTranslate(B980, ""en"", ""vi"")"),"Việc sử dụng [I1N2S3T4R5U6M7E8N9T0S1] trong buổi biểu diễn âm nhạc với dải cao độ nhỏ gọn [R1A2N3G4E5] [oc0ta1ve2s3] có thể mang lại âm thanh tập trung và có tác động mạnh. Mặc dù loại nhạc này không tuân thủ hoàn toàn các quy ước của âm thanh [G1E2N3R4E5"&amp;"] nhưng nó vẫn có thể tạo ra trải nghiệm nghe độc ​​đáo và hấp dẫn. Bài hát cụ thể đang được xem xét có thời gian chạy là [T1M213] giây, cho phép khám phá và phát triển các ý tưởng âm nhạc trong khung thời gian đó.")</f>
        <v>Việc sử dụng [I1N2S3T4R5U6M7E8N9T0S1] trong buổi biểu diễn âm nhạc với dải cao độ nhỏ gọn [R1A2N3G4E5] [oc0ta1ve2s3] có thể mang lại âm thanh tập trung và có tác động mạnh. Mặc dù loại nhạc này không tuân thủ hoàn toàn các quy ước của âm thanh [G1E2N3R4E5] nhưng nó vẫn có thể tạo ra trải nghiệm nghe độc ​​đáo và hấp dẫn. Bài hát cụ thể đang được xem xét có thời gian chạy là [T1M213] giây, cho phép khám phá và phát triển các ý tưởng âm nhạc trong khung thời gian đó.</v>
      </c>
    </row>
    <row r="981">
      <c r="A981" s="1" t="s">
        <v>1695</v>
      </c>
      <c r="B981" s="1" t="s">
        <v>1696</v>
      </c>
      <c r="C981" s="2" t="str">
        <f>IFERROR(__xludf.DUMMYFUNCTION("GoogleTranslate(B981, ""en"", ""vi"")"),"Bài hát có nhịp điệu mạnh mẽ có nhịp [T1I2M3E4_5S6I7G8N9A0T1U2R3E4] và chọn không kết hợp [I1N2S3T4R5U6M7E8N9T0S1]. Mặc dù có chuyển động nhẹ nhàng nhưng âm nhạc lại có bản chất [E1M2O3T4I5O6N7] sâu sắc và bao gồm khoảng [[N01U12M23_34B45A56R67S78]8 b9ar0"&amp;"s1].")</f>
        <v>Bài hát có nhịp điệu mạnh mẽ có nhịp [T1I2M3E4_5S6I7G8N9A0T1U2R3E4] và chọn không kết hợp [I1N2S3T4R5U6M7E8N9T0S1]. Mặc dù có chuyển động nhẹ nhàng nhưng âm nhạc lại có bản chất [E1M2O3T4I5O6N7] sâu sắc và bao gồm khoảng [[N01U12M23_34B45A56R67S78]8 b9ar0s1].</v>
      </c>
    </row>
    <row r="982">
      <c r="A982" s="1" t="s">
        <v>273</v>
      </c>
      <c r="B982" s="1" t="s">
        <v>1697</v>
      </c>
      <c r="C982" s="2" t="str">
        <f>IFERROR(__xludf.DUMMYFUNCTION("GoogleTranslate(B982, ""en"", ""vi"")"),"Âm nhạc dựa trên [ti0me1 s2ig3na4tu5re6] cụ thể, đề cập đến việc tổ chức các nhịp trong một tác phẩm âm nhạc. [ti0me1 s2ig3na4tu5re6] thường được biểu thị ở phần đầu của bản nhạc và có thể có tác động đáng kể đến cách trình diễn và diễn giải bản nhạc. Tùy"&amp;" thuộc vào [ti0me1 s2ig3na4tu5re6], âm nhạc có thể có nhịp điệu ổn định, có thể dự đoán được hoặc cảm giác phức tạp và khó đoán hơn. Các nhạc sĩ phải có khả năng đọc và diễn giải chính xác các [ti0me1 s2ig3na4tu5re6] để biểu diễn một bản nhạc một cách chí"&amp;"nh xác.")</f>
        <v>Âm nhạc dựa trên [ti0me1 s2ig3na4tu5re6] cụ thể, đề cập đến việc tổ chức các nhịp trong một tác phẩm âm nhạc. [ti0me1 s2ig3na4tu5re6] thường được biểu thị ở phần đầu của bản nhạc và có thể có tác động đáng kể đến cách trình diễn và diễn giải bản nhạc. Tùy thuộc vào [ti0me1 s2ig3na4tu5re6], âm nhạc có thể có nhịp điệu ổn định, có thể dự đoán được hoặc cảm giác phức tạp và khó đoán hơn. Các nhạc sĩ phải có khả năng đọc và diễn giải chính xác các [ti0me1 s2ig3na4tu5re6] để biểu diễn một bản nhạc một cách chính xác.</v>
      </c>
    </row>
    <row r="983">
      <c r="A983" s="1" t="s">
        <v>1698</v>
      </c>
      <c r="B983" s="1" t="s">
        <v>1699</v>
      </c>
      <c r="C983" s="2" t="str">
        <f>IFERROR(__xludf.DUMMYFUNCTION("GoogleTranslate(B983, ""en"", ""vi"")"),"Với phạm vi cao độ trải dài [R1A2N3G4E5] [oc0ta1ve2s3], bản nhạc này mang đến trải nghiệm nghe đa dạng và sống động, đồng thời việc sử dụng [[K01E12Y23]3 k4ey5] tạo ra bảng âm thanh phong phú và sống động. Bài hát kéo dài [T1M213] giây và có nhịp điệu rất"&amp;" dễ nghe. [I1N2S3T4R5U6M7E8N9T0S1] không phải là một phần của thiết bị đo trong [ti0me1 s2ig3na4tu5re6] [T1I2M3E4_5S6I7G8N9A0T1U2R3E4] độc đáo này, góp phần tạo ra tốc độ thấp [te0mp1o2]. Mặc dù nhịp độ chậm hơn nhưng âm nhạc vẫn gợi lên cảm giác [E1M2O3T"&amp;"4I5O6N7] và người nghe có thể đánh giá cao [[N01U12M23_34B45A56R67S78]8 b9ar0s1] trong bài hát này.")</f>
        <v>Với phạm vi cao độ trải dài [R1A2N3G4E5] [oc0ta1ve2s3], bản nhạc này mang đến trải nghiệm nghe đa dạng và sống động, đồng thời việc sử dụng [[K01E12Y23]3 k4ey5] tạo ra bảng âm thanh phong phú và sống động. Bài hát kéo dài [T1M213] giây và có nhịp điệu rất dễ nghe. [I1N2S3T4R5U6M7E8N9T0S1] không phải là một phần của thiết bị đo trong [ti0me1 s2ig3na4tu5re6] [T1I2M3E4_5S6I7G8N9A0T1U2R3E4] độc đáo này, góp phần tạo ra tốc độ thấp [te0mp1o2]. Mặc dù nhịp độ chậm hơn nhưng âm nhạc vẫn gợi lên cảm giác [E1M2O3T4I5O6N7] và người nghe có thể đánh giá cao [[N01U12M23_34B45A56R67S78]8 b9ar0s1] trong bài hát này.</v>
      </c>
    </row>
    <row r="984">
      <c r="A984" s="1" t="s">
        <v>1700</v>
      </c>
      <c r="B984" s="1" t="s">
        <v>1701</v>
      </c>
      <c r="C984" s="2" t="str">
        <f>IFERROR(__xludf.DUMMYFUNCTION("GoogleTranslate(B984, ""en"", ""vi"")"),"Trải nghiệm quyến rũ và đáng nhớ của dòng nhạc này là nhờ sự lựa chọn [[K01E12Y23]3 k4ey5]. Bài hát có thời lượng [T1M213] giây và [te0mp1o2] vừa phải, nhịp độ chậm và thư giãn. Điều thú vị là không có [I1N2S3T4R5U6M7E8N9T0S1] nào xuất hiện trong bài hát "&amp;"không phù hợp này, không tuân thủ các tiêu chuẩn thông thường của thể loại [G1E2N3R4E5].")</f>
        <v>Trải nghiệm quyến rũ và đáng nhớ của dòng nhạc này là nhờ sự lựa chọn [[K01E12Y23]3 k4ey5]. Bài hát có thời lượng [T1M213] giây và [te0mp1o2] vừa phải, nhịp độ chậm và thư giãn. Điều thú vị là không có [I1N2S3T4R5U6M7E8N9T0S1] nào xuất hiện trong bài hát không phù hợp này, không tuân thủ các tiêu chuẩn thông thường của thể loại [G1E2N3R4E5].</v>
      </c>
    </row>
    <row r="985">
      <c r="A985" s="1" t="s">
        <v>1702</v>
      </c>
      <c r="B985" s="1" t="s">
        <v>1703</v>
      </c>
      <c r="C985" s="2" t="str">
        <f>IFERROR(__xludf.DUMMYFUNCTION("GoogleTranslate(B985, ""en"", ""vi"")"),"Bản nhạc là một bảng âm thanh phong phú và sống động thể hiện dải cao độ trong [R1A2N3G4E5] [oc0ta1ve2s3]. Được phát ở mức [te0mp1o2] vừa phải trong [[K01E12Y23]3 k4ey5], bản nhạc kéo dài trong [T1M213] giây và thể hiện [E1M2O3T4I5O6N7]. Việc sử dụng [[K0"&amp;"1E12Y23]3 k4ey5] giúp tăng thêm độ phong phú của âm thanh và phạm vi cao độ trong [R1A2N3G4E5] [oc0ta1ve2s3] tạo ra trải nghiệm nghe đa dạng và hấp dẫn. Khả năng biểu đạt âm nhạc của [E1M2O3T4I5O6N7] được nâng cao hơn nữa nhờ [te0mp1o2], tạo ra trải nghiệ"&amp;"m âm nhạc trọn vẹn và đắm chìm cho người nghe.")</f>
        <v>Bản nhạc là một bảng âm thanh phong phú và sống động thể hiện dải cao độ trong [R1A2N3G4E5] [oc0ta1ve2s3]. Được phát ở mức [te0mp1o2] vừa phải trong [[K01E12Y23]3 k4ey5], bản nhạc kéo dài trong [T1M213] giây và thể hiện [E1M2O3T4I5O6N7]. Việc sử dụng [[K01E12Y23]3 k4ey5] giúp tăng thêm độ phong phú của âm thanh và phạm vi cao độ trong [R1A2N3G4E5] [oc0ta1ve2s3] tạo ra trải nghiệm nghe đa dạng và hấp dẫn. Khả năng biểu đạt âm nhạc của [E1M2O3T4I5O6N7] được nâng cao hơn nữa nhờ [te0mp1o2], tạo ra trải nghiệm âm nhạc trọn vẹn và đắm chìm cho người nghe.</v>
      </c>
    </row>
    <row r="986">
      <c r="A986" s="1" t="s">
        <v>1488</v>
      </c>
      <c r="B986" s="1" t="s">
        <v>1704</v>
      </c>
      <c r="C986" s="2" t="str">
        <f>IFERROR(__xludf.DUMMYFUNCTION("GoogleTranslate(B986, ""en"", ""vi"")"),"Dải cao độ của [R1A2N3G4E5] [oc0ta1ve2s3] tạo thêm nét đặc biệt cho âm nhạc, nhấn mạnh chiều sâu cảm xúc của nó, trong khi [[K01E12Y23]3 k4ey5] mang lại âm thanh mạnh mẽ và đáng nhớ. Với độ dài [T1M213] giây, ca khúc này mê hoặc người nghe với tốc độ nhan"&amp;"h [te0mp1o2]. Âm nhạc có được âm thanh độc đáo thông qua việc sử dụng khéo léo [I1N2S3T4R5U6M7E8N9T0S1]. Ngoài ra, với [ti0me1 s2ig3na4tu5re6 o7f 8[T91I02M13E24_35S46I57G68N79A80T91U02R13E24]3] độc đáo, bài hát thể hiện sự sáng tạo của mình. Di chuyển với"&amp;" tốc độ vừa phải, âm nhạc truyền tải [E1M2O3T4I5O6N7] gợi lên trải nghiệm cảm xúc sâu sắc.")</f>
        <v>Dải cao độ của [R1A2N3G4E5] [oc0ta1ve2s3] tạo thêm nét đặc biệt cho âm nhạc, nhấn mạnh chiều sâu cảm xúc của nó, trong khi [[K01E12Y23]3 k4ey5] mang lại âm thanh mạnh mẽ và đáng nhớ. Với độ dài [T1M213] giây, ca khúc này mê hoặc người nghe với tốc độ nhanh [te0mp1o2]. Âm nhạc có được âm thanh độc đáo thông qua việc sử dụng khéo léo [I1N2S3T4R5U6M7E8N9T0S1]. Ngoài ra, với [ti0me1 s2ig3na4tu5re6 o7f 8[T91I02M13E24_35S46I57G68N79A80T91U02R13E24]3] độc đáo, bài hát thể hiện sự sáng tạo của mình. Di chuyển với tốc độ vừa phải, âm nhạc truyền tải [E1M2O3T4I5O6N7] gợi lên trải nghiệm cảm xúc sâu sắc.</v>
      </c>
    </row>
    <row r="987">
      <c r="A987" s="1" t="s">
        <v>1705</v>
      </c>
      <c r="B987" s="1" t="s">
        <v>1706</v>
      </c>
      <c r="C987" s="2" t="str">
        <f>IFERROR(__xludf.DUMMYFUNCTION("GoogleTranslate(B987, ""en"", ""vi"")"),"Bài hát này mang đến trải nghiệm nghe độc ​​đáo và đáng nhớ với dải cao độ [R1A2N3G4E5] [oc0ta1ve2s3]. Nhịp điệu cực kỳ mãnh liệt của bài hát càng làm tăng thêm sức hấp dẫn của nó. Bài hát có thời lượng [T1M213] giây, giúp người nghe có đủ thời gian để đắ"&amp;"m mình hoàn toàn vào âm nhạc. Nhìn chung, ca khúc này hứa hẹn sẽ mang đến một hành trình thính giác khó quên.")</f>
        <v>Bài hát này mang đến trải nghiệm nghe độc ​​đáo và đáng nhớ với dải cao độ [R1A2N3G4E5] [oc0ta1ve2s3]. Nhịp điệu cực kỳ mãnh liệt của bài hát càng làm tăng thêm sức hấp dẫn của nó. Bài hát có thời lượng [T1M213] giây, giúp người nghe có đủ thời gian để đắm mình hoàn toàn vào âm nhạc. Nhìn chung, ca khúc này hứa hẹn sẽ mang đến một hành trình thính giác khó quên.</v>
      </c>
    </row>
    <row r="988">
      <c r="A988" s="1" t="s">
        <v>1707</v>
      </c>
      <c r="B988" s="1" t="s">
        <v>1708</v>
      </c>
      <c r="C988" s="2" t="str">
        <f>IFERROR(__xludf.DUMMYFUNCTION("GoogleTranslate(B988, ""en"", ""vi"")"),"Bản nhạc này bao gồm [[N01U12M23_34B45A56R67S78]8 b9ar0s1] và có thời gian phát là [T1M213] giây. Phạm vi cao độ của nó nằm trong [R1A2N3G4E5] [oc0ta1ve2s3], nhưng thật không may, bài hát bị chậm ở [te0mp1o2].")</f>
        <v>Bản nhạc này bao gồm [[N01U12M23_34B45A56R67S78]8 b9ar0s1] và có thời gian phát là [T1M213] giây. Phạm vi cao độ của nó nằm trong [R1A2N3G4E5] [oc0ta1ve2s3], nhưng thật không may, bài hát bị chậm ở [te0mp1o2].</v>
      </c>
    </row>
    <row r="989">
      <c r="A989" s="1" t="s">
        <v>51</v>
      </c>
      <c r="B989" s="1" t="s">
        <v>1709</v>
      </c>
      <c r="C989" s="2" t="str">
        <f>IFERROR(__xludf.DUMMYFUNCTION("GoogleTranslate(B989, ""en"", ""vi"")"),"Việc sử dụng dải cao độ cụ thể [R1A2N3G4E5] [oc0ta1ve2s3] tạo ra âm thanh gắn kết và thống nhất xuyên suốt bản nhạc, trong khi việc sử dụng [[K01E12Y23]3 k4ey5] trong âm nhạc sẽ tạo ra một bầu không khí khác biệt. Với độ dài [T1M213] giây, bản nhạc mở ra "&amp;"với nhịp điệu nhẹ nhàng và êm dịu. Âm nhạc được tạo ra nhờ âm thanh thông qua việc sử dụng [I1N2S3T4R5U6M7E8N9T0S1] và [ti0me1 s2ig3na4tu5re6] [T1I2M3E4_5S6I7G8N9A0T1U2R3E4] của nó bổ sung thêm yếu tố độc đáo. Được chơi ở tốc độ nhanh, bài hát này là một "&amp;"ví dụ điển hình của âm thanh [G1E2N3R4E5].")</f>
        <v>Việc sử dụng dải cao độ cụ thể [R1A2N3G4E5] [oc0ta1ve2s3] tạo ra âm thanh gắn kết và thống nhất xuyên suốt bản nhạc, trong khi việc sử dụng [[K01E12Y23]3 k4ey5] trong âm nhạc sẽ tạo ra một bầu không khí khác biệt. Với độ dài [T1M213] giây, bản nhạc mở ra với nhịp điệu nhẹ nhàng và êm dịu. Âm nhạc được tạo ra nhờ âm thanh thông qua việc sử dụng [I1N2S3T4R5U6M7E8N9T0S1] và [ti0me1 s2ig3na4tu5re6] [T1I2M3E4_5S6I7G8N9A0T1U2R3E4] của nó bổ sung thêm yếu tố độc đáo. Được chơi ở tốc độ nhanh, bài hát này là một ví dụ điển hình của âm thanh [G1E2N3R4E5].</v>
      </c>
    </row>
    <row r="990">
      <c r="A990" s="1" t="s">
        <v>1705</v>
      </c>
      <c r="B990" s="1" t="s">
        <v>1710</v>
      </c>
      <c r="C990" s="2" t="str">
        <f>IFERROR(__xludf.DUMMYFUNCTION("GoogleTranslate(B990, ""en"", ""vi"")"),"Dải cao độ của [R1A2N3G4E5] [oc0ta1ve2s3] tạo thêm nét đặc biệt cho âm nhạc, nhấn mạnh chiều sâu cảm xúc của nó, trong khi bài hát, với thời gian phát là [T1M213] giây, có nhịp điệu tràn đầy năng lượng.")</f>
        <v>Dải cao độ của [R1A2N3G4E5] [oc0ta1ve2s3] tạo thêm nét đặc biệt cho âm nhạc, nhấn mạnh chiều sâu cảm xúc của nó, trong khi bài hát, với thời gian phát là [T1M213] giây, có nhịp điệu tràn đầy năng lượng.</v>
      </c>
    </row>
    <row r="991">
      <c r="A991" s="1" t="s">
        <v>1711</v>
      </c>
      <c r="B991" s="1" t="s">
        <v>1712</v>
      </c>
      <c r="C991" s="2" t="str">
        <f>IFERROR(__xludf.DUMMYFUNCTION("GoogleTranslate(B991, ""en"", ""vi"")"),"Bản nhạc thể hiện phạm vi cao độ trong [R1A2N3G4E5] [oc0ta1ve2s3] và được chơi ở tốc độ trung bình nhưng không thể nhảy được do nhịp điệu của nó.")</f>
        <v>Bản nhạc thể hiện phạm vi cao độ trong [R1A2N3G4E5] [oc0ta1ve2s3] và được chơi ở tốc độ trung bình nhưng không thể nhảy được do nhịp điệu của nó.</v>
      </c>
    </row>
    <row r="992">
      <c r="A992" s="1" t="s">
        <v>1713</v>
      </c>
      <c r="B992" s="1" t="s">
        <v>1714</v>
      </c>
      <c r="C992" s="2" t="str">
        <f>IFERROR(__xludf.DUMMYFUNCTION("GoogleTranslate(B992, ""en"", ""vi"")"),"Bản nhạc này được sáng tác trong [[K01E12Y23]3 k4ey5] và có thời gian chạy là [T1M213] giây. Nhịp điệu trong bài hát này rất nhẹ nhàng và bạn sẽ không nghe thấy bất kỳ [I1N2S3T4R5U6M7E8N9T0S1] nào. Mặc dù thiếu một số nhạc cụ nhất định, bản nhạc này có âm"&amp;" thanh [te0mp1o2] chậm chạp và không tuân theo phong cách [G1E2N3R4E5] truyền thống.")</f>
        <v>Bản nhạc này được sáng tác trong [[K01E12Y23]3 k4ey5] và có thời gian chạy là [T1M213] giây. Nhịp điệu trong bài hát này rất nhẹ nhàng và bạn sẽ không nghe thấy bất kỳ [I1N2S3T4R5U6M7E8N9T0S1] nào. Mặc dù thiếu một số nhạc cụ nhất định, bản nhạc này có âm thanh [te0mp1o2] chậm chạp và không tuân theo phong cách [G1E2N3R4E5] truyền thống.</v>
      </c>
    </row>
    <row r="993">
      <c r="A993" s="1" t="s">
        <v>1715</v>
      </c>
      <c r="B993" s="1" t="s">
        <v>1716</v>
      </c>
      <c r="C993" s="2" t="str">
        <f>IFERROR(__xludf.DUMMYFUNCTION("GoogleTranslate(B993, ""en"", ""vi"")"),"Bản nhạc này có phạm vi cao độ giới hạn là [R1A2N3G4E5] [oc0ta1ve2s3], cho phép tập trung nhiều hơn vào âm sắc và sắc thái phân nhịp. Nó bao gồm [[N01U12M23_34B45A56R67S78]8 b9ar0s1] tiến triển qua nhiều phần khác nhau. Âm thanh của bản nhạc này khác với "&amp;"đặc điểm điển hình của nhạc cổ điển [G1E2N3R4E5].")</f>
        <v>Bản nhạc này có phạm vi cao độ giới hạn là [R1A2N3G4E5] [oc0ta1ve2s3], cho phép tập trung nhiều hơn vào âm sắc và sắc thái phân nhịp. Nó bao gồm [[N01U12M23_34B45A56R67S78]8 b9ar0s1] tiến triển qua nhiều phần khác nhau. Âm thanh của bản nhạc này khác với đặc điểm điển hình của nhạc cổ điển [G1E2N3R4E5].</v>
      </c>
    </row>
    <row r="994">
      <c r="A994" s="1" t="s">
        <v>273</v>
      </c>
      <c r="B994" s="1" t="s">
        <v>1717</v>
      </c>
      <c r="C994" s="2" t="str">
        <f>IFERROR(__xludf.DUMMYFUNCTION("GoogleTranslate(B994, ""en"", ""vi"")"),"Đồng hồ đo của âm nhạc là [T1I2M3E4_5S6I7G8N9A0T1U2R3E4].")</f>
        <v>Đồng hồ đo của âm nhạc là [T1I2M3E4_5S6I7G8N9A0T1U2R3E4].</v>
      </c>
    </row>
    <row r="995">
      <c r="A995" s="1" t="s">
        <v>1718</v>
      </c>
      <c r="B995" s="1" t="s">
        <v>1719</v>
      </c>
      <c r="C995" s="2" t="str">
        <f>IFERROR(__xludf.DUMMYFUNCTION("GoogleTranslate(B995, ""en"", ""vi"")"),"Bài hát này bám chặt vào truyền thống của âm nhạc [G1E2N3R4E5] và được chơi ở mức [te0mp1o2] vừa phải, với nhịp điệu rất yên bình. Tuy nhiên, điều làm nên sự khác biệt của bài hát này là [ti0me1 s2ig3na4tu5re6], nó đi chệch khỏi chuẩn mực và tạo thêm hươn"&amp;"g vị độc đáo cho âm nhạc.")</f>
        <v>Bài hát này bám chặt vào truyền thống của âm nhạc [G1E2N3R4E5] và được chơi ở mức [te0mp1o2] vừa phải, với nhịp điệu rất yên bình. Tuy nhiên, điều làm nên sự khác biệt của bài hát này là [ti0me1 s2ig3na4tu5re6], nó đi chệch khỏi chuẩn mực và tạo thêm hương vị độc đáo cho âm nhạc.</v>
      </c>
    </row>
    <row r="996">
      <c r="A996" s="1" t="s">
        <v>1720</v>
      </c>
      <c r="B996" s="1" t="s">
        <v>1721</v>
      </c>
      <c r="C996" s="2" t="str">
        <f>IFERROR(__xludf.DUMMYFUNCTION("GoogleTranslate(B996, ""en"", ""vi"")"),"Bản nhạc này có độ dài [T1M213] giây và có âm nhạc với phạm vi cao độ giới hạn là [R1A2N3G4E5] [oc0ta1ve2s3], cho phép nhấn mạnh hơn vào các sắc thái của giai điệu và nhịp điệu. Việc sử dụng [[K01E12Y23]3 k4ey5] góp phần tạo nên âm thanh độc đáo và vang d"&amp;"ội cho bản nhạc. [ti0me1 s2ig3na4tu5re6] được chọn cho bài hát không hề bình thường và [T1I2M3E4_5S6I7G8N9A0T1U2R3E4] càng làm tăng thêm sự khác biệt của nó. [I1N2S3T4R5U6M7E8N9T0S1] rất quan trọng đối với âm nhạc và được sử dụng trong [te0mp1o2] có nhịp "&amp;"độ vừa phải với [[N01U12M23_34B45A56R67S78]8 b9ar0s1].")</f>
        <v>Bản nhạc này có độ dài [T1M213] giây và có âm nhạc với phạm vi cao độ giới hạn là [R1A2N3G4E5] [oc0ta1ve2s3], cho phép nhấn mạnh hơn vào các sắc thái của giai điệu và nhịp điệu. Việc sử dụng [[K01E12Y23]3 k4ey5] góp phần tạo nên âm thanh độc đáo và vang dội cho bản nhạc. [ti0me1 s2ig3na4tu5re6] được chọn cho bài hát không hề bình thường và [T1I2M3E4_5S6I7G8N9A0T1U2R3E4] càng làm tăng thêm sự khác biệt của nó. [I1N2S3T4R5U6M7E8N9T0S1] rất quan trọng đối với âm nhạc và được sử dụng trong [te0mp1o2] có nhịp độ vừa phải với [[N01U12M23_34B45A56R67S78]8 b9ar0s1].</v>
      </c>
    </row>
    <row r="997">
      <c r="A997" s="1" t="s">
        <v>1722</v>
      </c>
      <c r="B997" s="1" t="s">
        <v>1723</v>
      </c>
      <c r="C997" s="2" t="str">
        <f>IFERROR(__xludf.DUMMYFUNCTION("GoogleTranslate(B997, ""en"", ""vi"")"),"Phạm vi cao độ nhỏ gọn của [R1A2N3G4E5] [oc0ta1ve2s3] mang lại màn trình diễn âm nhạc tập trung và có tác động mạnh mẽ, được bổ sung bởi [te0mp1o2] vừa phải và nhịp độ chậm của bài hát. Ngoài ra, bài hát đi chệch khỏi truyền thống của phong cách [G1E2N3R4"&amp;"E5] cổ điển, trong khi [[N01U12M23_34B45A56R67S78]8 b9ar0s1] tạo nên phần sáng tác của nó.")</f>
        <v>Phạm vi cao độ nhỏ gọn của [R1A2N3G4E5] [oc0ta1ve2s3] mang lại màn trình diễn âm nhạc tập trung và có tác động mạnh mẽ, được bổ sung bởi [te0mp1o2] vừa phải và nhịp độ chậm của bài hát. Ngoài ra, bài hát đi chệch khỏi truyền thống của phong cách [G1E2N3R4E5] cổ điển, trong khi [[N01U12M23_34B45A56R67S78]8 b9ar0s1] tạo nên phần sáng tác của nó.</v>
      </c>
    </row>
    <row r="998">
      <c r="A998" s="1" t="s">
        <v>889</v>
      </c>
      <c r="B998" s="1" t="s">
        <v>1724</v>
      </c>
      <c r="C998" s="2" t="str">
        <f>IFERROR(__xludf.DUMMYFUNCTION("GoogleTranslate(B998, ""en"", ""vi"")"),"Nhịp điệu của nó không quá chậm cũng không quá nhanh và giai điệu trôi chảy. Giọng hát và nhạc cụ bổ sung cho nhau một cách hoàn hảo, tạo ra trải nghiệm nghe gắn kết và thú vị. Nhìn chung, nhịp điệu cân bằng của bài hát này góp phần tạo nên sự hấp dẫn và "&amp;"tạo cảm giác thích thú khi nghe.")</f>
        <v>Nhịp điệu của nó không quá chậm cũng không quá nhanh và giai điệu trôi chảy. Giọng hát và nhạc cụ bổ sung cho nhau một cách hoàn hảo, tạo ra trải nghiệm nghe gắn kết và thú vị. Nhìn chung, nhịp điệu cân bằng của bài hát này góp phần tạo nên sự hấp dẫn và tạo cảm giác thích thú khi nghe.</v>
      </c>
    </row>
    <row r="999">
      <c r="A999" s="1" t="s">
        <v>398</v>
      </c>
      <c r="B999" s="1" t="s">
        <v>1725</v>
      </c>
      <c r="C999" s="2" t="str">
        <f>IFERROR(__xludf.DUMMYFUNCTION("GoogleTranslate(B999, ""en"", ""vi"")"),"Bài hát này có độ dài [T1M213] giây và có [ti0me1 s2ig3na4tu5re6 o7f 8[T91I02M13E24_35S46I57G68N79A80T91U02R13E24]3] trong âm nhạc.")</f>
        <v>Bài hát này có độ dài [T1M213] giây và có [ti0me1 s2ig3na4tu5re6 o7f 8[T91I02M13E24_35S46I57G68N79A80T91U02R13E24]3] trong âm nhạc.</v>
      </c>
    </row>
    <row r="1000">
      <c r="A1000" s="1" t="s">
        <v>206</v>
      </c>
      <c r="B1000" s="1" t="s">
        <v>1726</v>
      </c>
      <c r="C1000" s="2" t="str">
        <f>IFERROR(__xludf.DUMMYFUNCTION("GoogleTranslate(B1000, ""en"", ""vi"")"),"Dải cao độ của [R1A2N3G4E5] [oc0ta1ve2s3] tạo thêm nét đặc biệt cho âm nhạc, nhấn mạnh chiều sâu cảm xúc của nó, trong khi việc sử dụng [[K01E12Y23]3 k4ey5] tạo ra một bảng âm thanh phong phú và sống động. Với thời lượng [T1M213] giây, bài hát này mang nh"&amp;"ịp điệu êm dịu và loại trừ [I1N2S3T4R5U6M7E8N9T0S1] khỏi phần nhạc cụ của nó. Dựa trên [[T01I12M23E34_45S56I67G78N89A90T01U12R23E34]4 t5im6e 7si8gn9at0ur1e2], nhịp điệu vừa phải của bài hát bổ sung cho sự thể hiện thực sự của thể loại [G1E2N3R4E5].")</f>
        <v>Dải cao độ của [R1A2N3G4E5] [oc0ta1ve2s3] tạo thêm nét đặc biệt cho âm nhạc, nhấn mạnh chiều sâu cảm xúc của nó, trong khi việc sử dụng [[K01E12Y23]3 k4ey5] tạo ra một bảng âm thanh phong phú và sống động. Với thời lượng [T1M213] giây, bài hát này mang nhịp điệu êm dịu và loại trừ [I1N2S3T4R5U6M7E8N9T0S1] khỏi phần nhạc cụ của nó. Dựa trên [[T01I12M23E34_45S56I67G78N89A90T01U12R23E34]4 t5im6e 7si8gn9at0ur1e2], nhịp điệu vừa phải của bài hát bổ sung cho sự thể hiện thực sự của thể loại [G1E2N3R4E5].</v>
      </c>
    </row>
    <row r="1001">
      <c r="A1001" s="1" t="s">
        <v>1057</v>
      </c>
      <c r="B1001" s="1" t="s">
        <v>1727</v>
      </c>
      <c r="C1001" s="2" t="str">
        <f>IFERROR(__xludf.DUMMYFUNCTION("GoogleTranslate(B1001, ""en"", ""vi"")"),"Âm nhạc mang đến trải nghiệm nghe độc ​​đáo và đáng nhớ với dải cao độ [R1A2N3G4E5] [oc0ta1ve2s3]. Nó tạo ra một bảng âm thanh phong phú và sống động thông qua việc sử dụng [[K01E12Y23]3 k4ey5]. Kéo dài [T1M213] giây, bài hát duy trì nhịp điệu mượt mà và "&amp;"đều đặn, được chơi với nhịp độ nhanh. Âm nhạc có [I1N2S3T4R5U6M7E8N9T0S1] và tuân theo [ti0me1 s2ig3na4tu5re6 o7f 8[T91I02M13E24_35S46I57G68N79A80T91U02R13E24]3]. Hơn nữa, nó còn được thấm nhuần [E1M2O3T4I5O6N7].")</f>
        <v>Âm nhạc mang đến trải nghiệm nghe độc ​​đáo và đáng nhớ với dải cao độ [R1A2N3G4E5] [oc0ta1ve2s3]. Nó tạo ra một bảng âm thanh phong phú và sống động thông qua việc sử dụng [[K01E12Y23]3 k4ey5]. Kéo dài [T1M213] giây, bài hát duy trì nhịp điệu mượt mà và đều đặn, được chơi với nhịp độ nhanh. Âm nhạc có [I1N2S3T4R5U6M7E8N9T0S1] và tuân theo [ti0me1 s2ig3na4tu5re6 o7f 8[T91I02M13E24_35S46I57G68N79A80T91U02R13E24]3]. Hơn nữa, nó còn được thấm nhuần [E1M2O3T4I5O6N7].</v>
      </c>
    </row>
    <row r="1002">
      <c r="A1002" s="1" t="s">
        <v>1728</v>
      </c>
      <c r="B1002" s="1" t="s">
        <v>1729</v>
      </c>
      <c r="C1002" s="2" t="str">
        <f>IFERROR(__xludf.DUMMYFUNCTION("GoogleTranslate(B1002, ""en"", ""vi"")"),"Âm nhạc trong [[K01E12Y23]3 k4ey5] với dải cao độ nhỏ gọn [R1A2N3G4E5] [oc0ta1ve2s3] mang lại màn trình diễn tập trung và ấn tượng, tràn ngập [E1M2O3T4I5O6N7]. Bài hát này được phát chậm với nhịp độ [te0mp1o2] nhẹ nhàng và yên bình, có thời lượng [T1M213]"&amp;" giây và [[N01U12M23_34B45A56R67S78]8 b9ar0s1]. Nó được hiện thực hóa thông qua việc sử dụng [I1N2S3T4R5U6M7E8N9T0S1] và [[T01I12M23E34_45S56I67G78N89A90T01U12R23E34]4 t5im6e 7si8gn9at0ur1e2]. Nhìn chung, chất lượng cảm xúc của âm nhạc được khuếch đại bởi"&amp;" những đặc điểm độc đáo của nó, khiến nó trở thành một bản nhạc thực sự quyến rũ.")</f>
        <v>Âm nhạc trong [[K01E12Y23]3 k4ey5] với dải cao độ nhỏ gọn [R1A2N3G4E5] [oc0ta1ve2s3] mang lại màn trình diễn tập trung và ấn tượng, tràn ngập [E1M2O3T4I5O6N7]. Bài hát này được phát chậm với nhịp độ [te0mp1o2] nhẹ nhàng và yên bình, có thời lượng [T1M213] giây và [[N01U12M23_34B45A56R67S78]8 b9ar0s1]. Nó được hiện thực hóa thông qua việc sử dụng [I1N2S3T4R5U6M7E8N9T0S1] và [[T01I12M23E34_45S56I67G78N89A90T01U12R23E34]4 t5im6e 7si8gn9at0ur1e2]. Nhìn chung, chất lượng cảm xúc của âm nhạc được khuếch đại bởi những đặc điểm độc đáo của nó, khiến nó trở thành một bản nhạc thực sự quyến rũ.</v>
      </c>
    </row>
    <row r="1003">
      <c r="A1003" s="1" t="s">
        <v>1730</v>
      </c>
      <c r="B1003" s="1" t="s">
        <v>1731</v>
      </c>
      <c r="C1003" s="2" t="str">
        <f>IFERROR(__xludf.DUMMYFUNCTION("GoogleTranslate(B1003, ""en"", ""vi"")"),"Với phạm vi cao độ trải dài [R1A2N3G4E5] [oc0ta1ve2s3], bản nhạc này mang đến trải nghiệm nghe đa dạng và sống động, đồng thời việc sử dụng [[K01E12Y23]3 k4ey5] tạo ra bầu không khí khác biệt. Bắt nhịp ở [T1M213] giây, [te0mp1o2] của bài này vừa phải, khô"&amp;"ng quá nhanh cũng không quá chậm. Bạn sẽ không nghe thấy bất kỳ [I1N2S3T4R5U6M7E8N9T0S1] nào trong bài hát này, nhưng nó sử dụng [ti0me1 s2ig3na4tu5re6 o7f 8[T91I02M13E24_35S46I57G68N79A80T91U02R13E24]3] không chuẩn. Hoàn hảo cho một bữa tiệc khiêu vũ, bà"&amp;"i hát này được biểu diễn với tốc độ nhanh và đóng vai trò là đại diện điển hình cho phong cách [G1E2N3R4E5], với thời lượng [[N01U12M23_34B45A56R67S78]8 b9ar0s1].")</f>
        <v>Với phạm vi cao độ trải dài [R1A2N3G4E5] [oc0ta1ve2s3], bản nhạc này mang đến trải nghiệm nghe đa dạng và sống động, đồng thời việc sử dụng [[K01E12Y23]3 k4ey5] tạo ra bầu không khí khác biệt. Bắt nhịp ở [T1M213] giây, [te0mp1o2] của bài này vừa phải, không quá nhanh cũng không quá chậm. Bạn sẽ không nghe thấy bất kỳ [I1N2S3T4R5U6M7E8N9T0S1] nào trong bài hát này, nhưng nó sử dụng [ti0me1 s2ig3na4tu5re6 o7f 8[T91I02M13E24_35S46I57G68N79A80T91U02R13E24]3] không chuẩn. Hoàn hảo cho một bữa tiệc khiêu vũ, bài hát này được biểu diễn với tốc độ nhanh và đóng vai trò là đại diện điển hình cho phong cách [G1E2N3R4E5], với thời lượng [[N01U12M23_34B45A56R67S78]8 b9ar0s1].</v>
      </c>
    </row>
    <row r="1004">
      <c r="A1004" s="1" t="s">
        <v>1732</v>
      </c>
      <c r="B1004" s="1" t="s">
        <v>1733</v>
      </c>
      <c r="C1004" s="2" t="str">
        <f>IFERROR(__xludf.DUMMYFUNCTION("GoogleTranslate(B1004, ""en"", ""vi"")"),"Phạm vi cao độ giới hạn của bản nhạc là [R1A2N3G4E5] [oc0ta1ve2s3] cho phép nhấn mạnh hơn vào các sắc thái của giai điệu và nhịp điệu, trong khi [[K01E12Y23]3 k4ey5] mang lại cho bài hát này chất lượng cảm xúc đặc biệt. Kéo dài [T1M213] giây, tiết tấu của"&amp;" bài hát rất nhẹ nhàng, dễ nghe. Thành phần của nó không liên quan đến việc sử dụng [I1N2S3T4R5U6M7E8N9T0S1] và [ti0me1 s2ig3na4tu5re6] được nêu trong tác phẩm độc đáo này là [T1I2M3E4_5S6I7G8N9A0T1U2R3E4]. Bất chấp đặc điểm điển hình của thể loại [G1E2N3"&amp;"R4E5], bài hát có chiều dài khoảng [[N01U12M23_34B45A56R67S78]8 b9ar0s1].")</f>
        <v>Phạm vi cao độ giới hạn của bản nhạc là [R1A2N3G4E5] [oc0ta1ve2s3] cho phép nhấn mạnh hơn vào các sắc thái của giai điệu và nhịp điệu, trong khi [[K01E12Y23]3 k4ey5] mang lại cho bài hát này chất lượng cảm xúc đặc biệt. Kéo dài [T1M213] giây, tiết tấu của bài hát rất nhẹ nhàng, dễ nghe. Thành phần của nó không liên quan đến việc sử dụng [I1N2S3T4R5U6M7E8N9T0S1] và [ti0me1 s2ig3na4tu5re6] được nêu trong tác phẩm độc đáo này là [T1I2M3E4_5S6I7G8N9A0T1U2R3E4]. Bất chấp đặc điểm điển hình của thể loại [G1E2N3R4E5], bài hát có chiều dài khoảng [[N01U12M23_34B45A56R67S78]8 b9ar0s1].</v>
      </c>
    </row>
    <row r="1005">
      <c r="A1005" s="1" t="s">
        <v>637</v>
      </c>
      <c r="B1005" s="1" t="s">
        <v>1734</v>
      </c>
      <c r="C1005" s="2" t="str">
        <f>IFERROR(__xludf.DUMMYFUNCTION("GoogleTranslate(B1005, ""en"", ""vi"")"),"Nó khiến tôi muốn nhảy múa và di chuyển cơ thể theo nhịp điệu. Sự kết hợp giữa trống, bass và giai điệu tạo nên một bầu không khí sôi động, sống động khó cưỡng. Tôi có thể cảm nhận được âm nhạc đang chảy trong huyết quản của mình và nó khiến tôi phấn khíc"&amp;"h và vui vẻ. Nhìn chung, bài hát này là một sự lựa chọn hoàn hảo cho những ai muốn thả lỏng và có khoảng thời gian vui vẻ trên sàn nhảy.")</f>
        <v>Nó khiến tôi muốn nhảy múa và di chuyển cơ thể theo nhịp điệu. Sự kết hợp giữa trống, bass và giai điệu tạo nên một bầu không khí sôi động, sống động khó cưỡng. Tôi có thể cảm nhận được âm nhạc đang chảy trong huyết quản của mình và nó khiến tôi phấn khích và vui vẻ. Nhìn chung, bài hát này là một sự lựa chọn hoàn hảo cho những ai muốn thả lỏng và có khoảng thời gian vui vẻ trên sàn nhảy.</v>
      </c>
    </row>
    <row r="1006">
      <c r="A1006" s="1" t="s">
        <v>1023</v>
      </c>
      <c r="B1006" s="1" t="s">
        <v>1735</v>
      </c>
      <c r="C1006" s="2" t="str">
        <f>IFERROR(__xludf.DUMMYFUNCTION("GoogleTranslate(B1006, ""en"", ""vi"")"),"Trong bài hát này, cần lưu ý rằng nhạc cụ không phải là một phần của nhạc cụ.")</f>
        <v>Trong bài hát này, cần lưu ý rằng nhạc cụ không phải là một phần của nhạc cụ.</v>
      </c>
    </row>
    <row r="1007">
      <c r="A1007" s="1" t="s">
        <v>667</v>
      </c>
      <c r="B1007" s="1" t="s">
        <v>1736</v>
      </c>
      <c r="C1007" s="2" t="str">
        <f>IFERROR(__xludf.DUMMYFUNCTION("GoogleTranslate(B1007, ""en"", ""vi"")"),"Âm nhạc tràn ngập [E1M2O3T4I5O6N7] và bài hát kéo dài [T1M213] giây.")</f>
        <v>Âm nhạc tràn ngập [E1M2O3T4I5O6N7] và bài hát kéo dài [T1M213] giây.</v>
      </c>
    </row>
    <row r="1008">
      <c r="A1008" s="1" t="s">
        <v>1737</v>
      </c>
      <c r="B1008" s="1" t="s">
        <v>1738</v>
      </c>
      <c r="C1008" s="2" t="str">
        <f>IFERROR(__xludf.DUMMYFUNCTION("GoogleTranslate(B1008, ""en"", ""vi"")"),"Phạm vi cao độ giới hạn của âm nhạc là [R1A2N3G4E5] [oc0ta1ve2s3] cho phép nhấn mạnh hơn vào các sắc thái của giai điệu và phân nhịp. Bản nhạc này chạy trong [T1M213] giây và có nhịp điệu ổn định và vừa phải. Được làm phong phú bởi [I1N2S3T4R5U6M7E8N9T0S1"&amp;"], âm nhạc mang [ti0me1 s2ig3na4tu5re6 o7f 8[T91I02M13E24_35S46I57G68N79A80T91U02R13E24]3] và di chuyển với tốc độ nhanh, gợi lên [E1M2O3T4I5O6 N7]. Bao gồm [[N01U12M23_34B45A56R67S78]8 b9ar0s1], sáng tác sẽ khiến người nghe đắm chìm trong hành trình âm n"&amp;"hạc đầy lôi cuốn.")</f>
        <v>Phạm vi cao độ giới hạn của âm nhạc là [R1A2N3G4E5] [oc0ta1ve2s3] cho phép nhấn mạnh hơn vào các sắc thái của giai điệu và phân nhịp. Bản nhạc này chạy trong [T1M213] giây và có nhịp điệu ổn định và vừa phải. Được làm phong phú bởi [I1N2S3T4R5U6M7E8N9T0S1], âm nhạc mang [ti0me1 s2ig3na4tu5re6 o7f 8[T91I02M13E24_35S46I57G68N79A80T91U02R13E24]3] và di chuyển với tốc độ nhanh, gợi lên [E1M2O3T4I5O6 N7]. Bao gồm [[N01U12M23_34B45A56R67S78]8 b9ar0s1], sáng tác sẽ khiến người nghe đắm chìm trong hành trình âm nhạc đầy lôi cuốn.</v>
      </c>
    </row>
    <row r="1009">
      <c r="A1009" s="1" t="s">
        <v>1739</v>
      </c>
      <c r="B1009" s="1" t="s">
        <v>1740</v>
      </c>
      <c r="C1009" s="2" t="str">
        <f>IFERROR(__xludf.DUMMYFUNCTION("GoogleTranslate(B1009, ""en"", ""vi"")"),"Loại nhạc này mang đến trải nghiệm nghe đa dạng và sống động với dải cao độ trải dài [R1A2N3G4E5] [oc0ta1ve2s3]. Nó truyền tải âm thanh độc đáo và cộng hưởng thông qua việc sử dụng [[K01E12Y23]3 k4ey5]. Thời lượng của bài hát là [T1M213] giây và nhịp điệu"&amp;" rất tràn đầy năng lượng. Âm thanh của âm nhạc được tạo ra thông qua việc sử dụng [I1N2S3T4R5U6M7E8N9T0S1]. [ti0me1 s2ig3na4tu5re6] của bài hát rất khác thường và có nhịp độ vừa phải [te0mp1o2]. Ngoài ra, bài hát không tuân theo các tiêu chuẩn thông thườn"&amp;"g của thể loại [G1E2N3R4E5]. Nhìn chung, âm nhạc này là một tác phẩm hấp dẫn và quyến rũ, mang đến một làn gió mới cho âm nhạc truyền thống.")</f>
        <v>Loại nhạc này mang đến trải nghiệm nghe đa dạng và sống động với dải cao độ trải dài [R1A2N3G4E5] [oc0ta1ve2s3]. Nó truyền tải âm thanh độc đáo và cộng hưởng thông qua việc sử dụng [[K01E12Y23]3 k4ey5]. Thời lượng của bài hát là [T1M213] giây và nhịp điệu rất tràn đầy năng lượng. Âm thanh của âm nhạc được tạo ra thông qua việc sử dụng [I1N2S3T4R5U6M7E8N9T0S1]. [ti0me1 s2ig3na4tu5re6] của bài hát rất khác thường và có nhịp độ vừa phải [te0mp1o2]. Ngoài ra, bài hát không tuân theo các tiêu chuẩn thông thường của thể loại [G1E2N3R4E5]. Nhìn chung, âm nhạc này là một tác phẩm hấp dẫn và quyến rũ, mang đến một làn gió mới cho âm nhạc truyền thống.</v>
      </c>
    </row>
    <row r="1010">
      <c r="A1010" s="1" t="s">
        <v>981</v>
      </c>
      <c r="B1010" s="1" t="s">
        <v>1741</v>
      </c>
      <c r="C1010" s="2" t="str">
        <f>IFERROR(__xludf.DUMMYFUNCTION("GoogleTranslate(B1010, ""en"", ""vi"")"),"Loại nhạc này mang đến trải nghiệm nghe đa dạng và sống động với dải cao độ trải dài [R1A2N3G4E5] [oc0ta1ve2s3]. Nó được cấu tạo trong [[K01E12Y23]3 k4ey5] và dài [T1M213] giây. Bài hát có nhịp điệu rất mạnh mẽ và lôi cuốn, đồng thời phần sáng tác của nó "&amp;"không liên quan đến việc sử dụng [I1N2S3T4R5U6M7E8N9T0S1]. Âm nhạc dựa trên [[T01I12M23E34_45S56I67G78N89A90T01U12R23E34]4 t5im6e 7si8gn9at0ur1e2] và được phát ở tốc độ vừa phải, gợi lên cảm giác [E1M2O3T4I5O6N7].")</f>
        <v>Loại nhạc này mang đến trải nghiệm nghe đa dạng và sống động với dải cao độ trải dài [R1A2N3G4E5] [oc0ta1ve2s3]. Nó được cấu tạo trong [[K01E12Y23]3 k4ey5] và dài [T1M213] giây. Bài hát có nhịp điệu rất mạnh mẽ và lôi cuốn, đồng thời phần sáng tác của nó không liên quan đến việc sử dụng [I1N2S3T4R5U6M7E8N9T0S1]. Âm nhạc dựa trên [[T01I12M23E34_45S56I67G78N89A90T01U12R23E34]4 t5im6e 7si8gn9at0ur1e2] và được phát ở tốc độ vừa phải, gợi lên cảm giác [E1M2O3T4I5O6N7].</v>
      </c>
    </row>
    <row r="1011">
      <c r="A1011" s="1" t="s">
        <v>1488</v>
      </c>
      <c r="B1011" s="1" t="s">
        <v>1742</v>
      </c>
      <c r="C1011" s="2" t="str">
        <f>IFERROR(__xludf.DUMMYFUNCTION("GoogleTranslate(B1011, ""en"", ""vi"")"),"Dải cao độ của [R1A2N3G4E5] [oc0ta1ve2s3] tạo thêm nét đặc biệt cho bản nhạc, nhấn mạnh chiều sâu cảm xúc của bản nhạc, trong khi [[K01E12Y23]3 k4ey5] thêm hương vị độc đáo cho bản nhạc này. Bài hát này dài [T1M213] giây và có nhịp điệu vô cùng mạnh mẽ. V"&amp;"iệc sử dụng [I1N2S3T4R5U6M7E8N9T0S1] rất quan trọng đối với âm nhạc và [[T01I12M23E34_45S56I67G78N89A90T01U12R23E34]4 t5im6e 7si8gn9at0ur1e2] độc đáo của bài hát càng làm tăng thêm tính độc đáo của nó. Bất chấp những yếu tố độc đáo, bài hát được trình diễ"&amp;"n với tốc độ vừa phải và được xác định bằng cảm xúc [E1M2O3T4I5O6N7].")</f>
        <v>Dải cao độ của [R1A2N3G4E5] [oc0ta1ve2s3] tạo thêm nét đặc biệt cho bản nhạc, nhấn mạnh chiều sâu cảm xúc của bản nhạc, trong khi [[K01E12Y23]3 k4ey5] thêm hương vị độc đáo cho bản nhạc này. Bài hát này dài [T1M213] giây và có nhịp điệu vô cùng mạnh mẽ. Việc sử dụng [I1N2S3T4R5U6M7E8N9T0S1] rất quan trọng đối với âm nhạc và [[T01I12M23E34_45S56I67G78N89A90T01U12R23E34]4 t5im6e 7si8gn9at0ur1e2] độc đáo của bài hát càng làm tăng thêm tính độc đáo của nó. Bất chấp những yếu tố độc đáo, bài hát được trình diễn với tốc độ vừa phải và được xác định bằng cảm xúc [E1M2O3T4I5O6N7].</v>
      </c>
    </row>
    <row r="1012">
      <c r="A1012" s="1" t="s">
        <v>1743</v>
      </c>
      <c r="B1012" s="1" t="s">
        <v>1744</v>
      </c>
      <c r="C1012" s="2" t="str">
        <f>IFERROR(__xludf.DUMMYFUNCTION("GoogleTranslate(B1012, ""en"", ""vi"")"),"Với phạm vi cao độ trải dài [R1A2N3G4E5] [oc0ta1ve2s3], bản nhạc này mang đến trải nghiệm nghe đa dạng và sống động, đồng thời việc sử dụng [[K01E12Y23]3 k4ey5] tạo ra bầu không khí khác biệt. Bài hát có thời lượng [T1M213] giây, thể hiện bản chất của âm "&amp;"nhạc [G1E2N3R4E5] cổ điển, được bổ sung bởi [te0mp1o2] thoải mái. Âm nhạc phải có [I1N2S3T4R5U6M7E8N9T0S1], đảm bảo bố cục cân bằng và hấp dẫn, không quá nhanh cũng không quá chậm.")</f>
        <v>Với phạm vi cao độ trải dài [R1A2N3G4E5] [oc0ta1ve2s3], bản nhạc này mang đến trải nghiệm nghe đa dạng và sống động, đồng thời việc sử dụng [[K01E12Y23]3 k4ey5] tạo ra bầu không khí khác biệt. Bài hát có thời lượng [T1M213] giây, thể hiện bản chất của âm nhạc [G1E2N3R4E5] cổ điển, được bổ sung bởi [te0mp1o2] thoải mái. Âm nhạc phải có [I1N2S3T4R5U6M7E8N9T0S1], đảm bảo bố cục cân bằng và hấp dẫn, không quá nhanh cũng không quá chậm.</v>
      </c>
    </row>
    <row r="1013">
      <c r="A1013" s="1" t="s">
        <v>1745</v>
      </c>
      <c r="B1013" s="1" t="s">
        <v>1746</v>
      </c>
      <c r="C1013" s="2" t="str">
        <f>IFERROR(__xludf.DUMMYFUNCTION("GoogleTranslate(B1013, ""en"", ""vi"")"),"Bản nhạc dài TM1 giây và có tiết tấu chậm. Nhịp điệu trong bài hát này rất hài hòa và TIME_SIGNATURE là thước đo của âm nhạc. NHỮNG CỤ THỂ được sử dụng sẽ bổ sung vào bản nhạc, tạo ra âm thanh gắn kết giúp nâng cao trải nghiệm nghe tổng thể.")</f>
        <v>Bản nhạc dài TM1 giây và có tiết tấu chậm. Nhịp điệu trong bài hát này rất hài hòa và TIME_SIGNATURE là thước đo của âm nhạc. NHỮNG CỤ THỂ được sử dụng sẽ bổ sung vào bản nhạc, tạo ra âm thanh gắn kết giúp nâng cao trải nghiệm nghe tổng thể.</v>
      </c>
    </row>
    <row r="1014">
      <c r="A1014" s="1" t="s">
        <v>1747</v>
      </c>
      <c r="B1014" s="1" t="s">
        <v>1748</v>
      </c>
      <c r="C1014" s="2" t="str">
        <f>IFERROR(__xludf.DUMMYFUNCTION("GoogleTranslate(B1014, ""en"", ""vi"")"),"Bản nhạc này được sáng tác trong [[K01E12Y23]3 k4ey5] và có dải cao độ trong [R1A2N3G4E5] [oc0ta1ve2s3]. Nó kéo dài [[N01U12M23_34B45A56R67S78]8 b9ar0s1] và có thời gian chạy là [T1M213] giây với nhịp vừa phải. Cố tình loại trừ [I1N2S3T4R5U6M7E8N9T0S1], ["&amp;"ti0me1 s2ig3na4tu5re6] của bài hát này không phải là [T1I2M3E4_5S6I7G8N9A0T1U2R3E4] thông thường. Mặc dù được trình diễn ở tốc độ vừa phải nhưng bài hát này lại có âm thanh độc đáo, khác biệt với phong cách [G1E2N3R4E5] điển hình.")</f>
        <v>Bản nhạc này được sáng tác trong [[K01E12Y23]3 k4ey5] và có dải cao độ trong [R1A2N3G4E5] [oc0ta1ve2s3]. Nó kéo dài [[N01U12M23_34B45A56R67S78]8 b9ar0s1] và có thời gian chạy là [T1M213] giây với nhịp vừa phải. Cố tình loại trừ [I1N2S3T4R5U6M7E8N9T0S1], [ti0me1 s2ig3na4tu5re6] của bài hát này không phải là [T1I2M3E4_5S6I7G8N9A0T1U2R3E4] thông thường. Mặc dù được trình diễn ở tốc độ vừa phải nhưng bài hát này lại có âm thanh độc đáo, khác biệt với phong cách [G1E2N3R4E5] điển hình.</v>
      </c>
    </row>
    <row r="1015">
      <c r="A1015" s="1" t="s">
        <v>1749</v>
      </c>
      <c r="B1015" s="1" t="s">
        <v>1750</v>
      </c>
      <c r="C1015" s="2" t="str">
        <f>IFERROR(__xludf.DUMMYFUNCTION("GoogleTranslate(B1015, ""en"", ""vi"")"),"Bài hát này thể hiện thể loại [G1E2N3R4E5] với nhịp điệu mạnh mẽ và lôi cuốn. Nhịp điệu của âm nhạc là tinh hoa của thể loại này, thể hiện âm thanh đặc trưng đã định nghĩa nó.")</f>
        <v>Bài hát này thể hiện thể loại [G1E2N3R4E5] với nhịp điệu mạnh mẽ và lôi cuốn. Nhịp điệu của âm nhạc là tinh hoa của thể loại này, thể hiện âm thanh đặc trưng đã định nghĩa nó.</v>
      </c>
    </row>
    <row r="1016">
      <c r="A1016" s="1" t="s">
        <v>1751</v>
      </c>
      <c r="B1016" s="1" t="s">
        <v>1752</v>
      </c>
      <c r="C1016" s="2" t="str">
        <f>IFERROR(__xludf.DUMMYFUNCTION("GoogleTranslate(B1016, ""en"", ""vi"")"),"[ti0me1 s2ig3na4tu5re6] được sử dụng trong bài hát này không phổ biến và nó có thời gian chạy là [T1M213] giây. Mặc dù [ti0me1 s2ig3na4tu5re6] độc đáo nhưng nhịp điệu trong bài hát này rất dễ chịu. Điều thú vị là, [I1N2S3T4R5U6M7E8N9T0S1] đặc biệt vắng mặ"&amp;"t trong bài hát này, điều này càng làm tăng thêm âm thanh và phong cách độc đáo của nó.")</f>
        <v>[ti0me1 s2ig3na4tu5re6] được sử dụng trong bài hát này không phổ biến và nó có thời gian chạy là [T1M213] giây. Mặc dù [ti0me1 s2ig3na4tu5re6] độc đáo nhưng nhịp điệu trong bài hát này rất dễ chịu. Điều thú vị là, [I1N2S3T4R5U6M7E8N9T0S1] đặc biệt vắng mặt trong bài hát này, điều này càng làm tăng thêm âm thanh và phong cách độc đáo của nó.</v>
      </c>
    </row>
    <row r="1017">
      <c r="A1017" s="1" t="s">
        <v>1753</v>
      </c>
      <c r="B1017" s="1" t="s">
        <v>1754</v>
      </c>
      <c r="C1017" s="2" t="str">
        <f>IFERROR(__xludf.DUMMYFUNCTION("GoogleTranslate(B1017, ""en"", ""vi"")"),"Bản nhạc này, được sáng tác trong [[K01E12Y23]3 k4ey5], trở nên sống động nhờ việc sử dụng [I1N2S3T4R5U6M7E8N9T0S1] và phạm vi cao độ [R1A2N3G4E5] [oc0ta1ve2s3] thêm nét đặc biệt, nhấn mạnh chiều sâu cảm xúc của nó. [te0mp1o2] của bài hát ở mức vừa phải v"&amp;"à thú vị, với [te0mp1o2] nhanh ở một số đoạn và phát trong [T1M213] giây trên [[N01U12M23_34B45A56R67S78]8 b9ar0s1] trong [T1I2M3E4_5S6I7G8N9A0T1U2R3E4]. Các dự án âm nhạc [E1M2O3T4I5O6N7], tạo ra trải nghiệm thính giác phong phú cho người nghe.")</f>
        <v>Bản nhạc này, được sáng tác trong [[K01E12Y23]3 k4ey5], trở nên sống động nhờ việc sử dụng [I1N2S3T4R5U6M7E8N9T0S1] và phạm vi cao độ [R1A2N3G4E5] [oc0ta1ve2s3] thêm nét đặc biệt, nhấn mạnh chiều sâu cảm xúc của nó. [te0mp1o2] của bài hát ở mức vừa phải và thú vị, với [te0mp1o2] nhanh ở một số đoạn và phát trong [T1M213] giây trên [[N01U12M23_34B45A56R67S78]8 b9ar0s1] trong [T1I2M3E4_5S6I7G8N9A0T1U2R3E4]. Các dự án âm nhạc [E1M2O3T4I5O6N7], tạo ra trải nghiệm thính giác phong phú cho người nghe.</v>
      </c>
    </row>
    <row r="1018">
      <c r="A1018" s="1" t="s">
        <v>1755</v>
      </c>
      <c r="B1018" s="1" t="s">
        <v>1756</v>
      </c>
      <c r="C1018" s="2" t="str">
        <f>IFERROR(__xludf.DUMMYFUNCTION("GoogleTranslate(B1018, ""en"", ""vi"")"),"Phạm vi cao độ giới hạn của [R1A2N3G4E5] [oc0ta1ve2s3] trong âm nhạc tạo cơ hội để làm nổi bật sự tinh tế của giai điệu và cách phân nhịp. Hơn nữa, [ti0me1 s2ig3na4tu5re6] của bài hát cụ thể này khác với tiêu chuẩn, [T1I2M3E4_5S6I7G8N9A0T1U2R3E4]. Cùng vớ"&amp;"i nhau, các yếu tố âm nhạc này tạo nên trải nghiệm nghe độc ​​đáo và có khả năng thu hút, vì phạm vi cao độ hạn chế cho phép tập trung vào các sắc thái của âm nhạc trong khi độ lệch so với chuẩn mực trong [ti0me1 s2ig3na4tu5re6] tạo thêm một tầng hấp dẫn.")</f>
        <v>Phạm vi cao độ giới hạn của [R1A2N3G4E5] [oc0ta1ve2s3] trong âm nhạc tạo cơ hội để làm nổi bật sự tinh tế của giai điệu và cách phân nhịp. Hơn nữa, [ti0me1 s2ig3na4tu5re6] của bài hát cụ thể này khác với tiêu chuẩn, [T1I2M3E4_5S6I7G8N9A0T1U2R3E4]. Cùng với nhau, các yếu tố âm nhạc này tạo nên trải nghiệm nghe độc ​​đáo và có khả năng thu hút, vì phạm vi cao độ hạn chế cho phép tập trung vào các sắc thái của âm nhạc trong khi độ lệch so với chuẩn mực trong [ti0me1 s2ig3na4tu5re6] tạo thêm một tầng hấp dẫn.</v>
      </c>
    </row>
    <row r="1019">
      <c r="A1019" s="1" t="s">
        <v>1757</v>
      </c>
      <c r="B1019" s="1" t="s">
        <v>1758</v>
      </c>
      <c r="C1019" s="2" t="str">
        <f>IFERROR(__xludf.DUMMYFUNCTION("GoogleTranslate(B1019, ""en"", ""vi"")"),"Bài hát có nhịp điệu cân bằng và việc sử dụng [[K01E12Y23]3 k4ey5] mang lại âm thanh độc đáo và vang dội. Nhịp điệu trong bài hát cũng rất thư giãn và tĩnh lặng. Âm thanh của âm nhạc được tạo ra bằng cách sử dụng [I1N2S3T4R5U6M7E8N9T0S1].")</f>
        <v>Bài hát có nhịp điệu cân bằng và việc sử dụng [[K01E12Y23]3 k4ey5] mang lại âm thanh độc đáo và vang dội. Nhịp điệu trong bài hát cũng rất thư giãn và tĩnh lặng. Âm thanh của âm nhạc được tạo ra bằng cách sử dụng [I1N2S3T4R5U6M7E8N9T0S1].</v>
      </c>
    </row>
    <row r="1020">
      <c r="A1020" s="1" t="s">
        <v>1479</v>
      </c>
      <c r="B1020" s="1" t="s">
        <v>1759</v>
      </c>
      <c r="C1020" s="2" t="str">
        <f>IFERROR(__xludf.DUMMYFUNCTION("GoogleTranslate(B1020, ""en"", ""vi"")"),"Với phạm vi cao độ trải dài [R1A2N3G4E5] [oc0ta1ve2s3], bản nhạc này mang đến trải nghiệm nghe đa dạng và sống động, được bổ sung bằng cách sử dụng [[K01E12Y23]3 k4ey5], tạo ra bảng âm thanh phong phú và sống động. Bài hát có thời lượng [T1M213] giây, có "&amp;"nhịp điệu rất mạnh mẽ và lôi cuốn, đồng thời cố tình chọn không kết hợp [I1N2S3T4R5U6M7E8N9T0S1]. Lấy bối cảnh [T1I2M3E4_5S6I7G8N9A0T1U2R3E4] và có đặc điểm là [te0mp1o2] vừa phải, bản nhạc này khác với các đặc điểm cổ điển thường được kết hợp với âm than"&amp;"h [G1E2N3R4E5].")</f>
        <v>Với phạm vi cao độ trải dài [R1A2N3G4E5] [oc0ta1ve2s3], bản nhạc này mang đến trải nghiệm nghe đa dạng và sống động, được bổ sung bằng cách sử dụng [[K01E12Y23]3 k4ey5], tạo ra bảng âm thanh phong phú và sống động. Bài hát có thời lượng [T1M213] giây, có nhịp điệu rất mạnh mẽ và lôi cuốn, đồng thời cố tình chọn không kết hợp [I1N2S3T4R5U6M7E8N9T0S1]. Lấy bối cảnh [T1I2M3E4_5S6I7G8N9A0T1U2R3E4] và có đặc điểm là [te0mp1o2] vừa phải, bản nhạc này khác với các đặc điểm cổ điển thường được kết hợp với âm thanh [G1E2N3R4E5].</v>
      </c>
    </row>
    <row r="1021">
      <c r="A1021" s="1" t="s">
        <v>1760</v>
      </c>
      <c r="B1021" s="1" t="s">
        <v>1761</v>
      </c>
      <c r="C1021" s="2" t="str">
        <f>IFERROR(__xludf.DUMMYFUNCTION("GoogleTranslate(B1021, ""en"", ""vi"")"),"[[K01E12Y23]3 k4ey5] trong bản nhạc này mang đến âm thanh mạnh mẽ và đáng nhớ, được bổ sung bởi nhịp điệu êm dịu. Bài hát có thời lượng [T1M213] giây và bao gồm [[N01U12M23_34B45A56R67S78]8 b9ar0s1] với [te0mp1o2] nhanh. Mặc dù tốc độ nhanh nhưng [ti0me1 "&amp;"s2ig3na4tu5re6] của bài hát này không đều đặn, điều này càng làm tăng thêm nét độc đáo của nó. Việc sử dụng [I1N2S3T4R5U6M7E8N9T0S1] rất quan trọng đối với âm nhạc, cung cấp lớp âm thanh thiết yếu và nâng cao trải nghiệm tổng thể.")</f>
        <v>[[K01E12Y23]3 k4ey5] trong bản nhạc này mang đến âm thanh mạnh mẽ và đáng nhớ, được bổ sung bởi nhịp điệu êm dịu. Bài hát có thời lượng [T1M213] giây và bao gồm [[N01U12M23_34B45A56R67S78]8 b9ar0s1] với [te0mp1o2] nhanh. Mặc dù tốc độ nhanh nhưng [ti0me1 s2ig3na4tu5re6] của bài hát này không đều đặn, điều này càng làm tăng thêm nét độc đáo của nó. Việc sử dụng [I1N2S3T4R5U6M7E8N9T0S1] rất quan trọng đối với âm nhạc, cung cấp lớp âm thanh thiết yếu và nâng cao trải nghiệm tổng thể.</v>
      </c>
    </row>
    <row r="1022">
      <c r="A1022" s="1" t="s">
        <v>1762</v>
      </c>
      <c r="B1022" s="1" t="s">
        <v>1763</v>
      </c>
      <c r="C1022" s="2" t="str">
        <f>IFERROR(__xludf.DUMMYFUNCTION("GoogleTranslate(B1022, ""en"", ""vi"")"),"Âm nhạc được đề cập có phạm vi cao độ giới hạn là [R1A2N3G4E5] [oc0ta1ve2s3], cho phép nhấn mạnh hơn vào các sắc thái của giai điệu và nhịp điệu. Việc sử dụng [[K01E12Y23]3 k4ey5] tạo ra một bầu không khí khác biệt được tăng cường hơn nữa nhờ nhịp điệu cự"&amp;"c kỳ mạnh mẽ. Nhạc có định dạng [T1I2M3E4_5S6I7G8N9A0T1U2R3E4] và được biểu diễn bằng [I1N2S3T4R5U6M7E8N9T0S1]. Bất chấp những hạn chế về mặt kỹ thuật, âm nhạc vẫn giàu cảm xúc và giàu sức gợi, truyền tải cảm giác [E1M2O3T4I5O6N7] trong suốt thời gian chạ"&amp;"y [T1M213]-giây của nó.")</f>
        <v>Âm nhạc được đề cập có phạm vi cao độ giới hạn là [R1A2N3G4E5] [oc0ta1ve2s3], cho phép nhấn mạnh hơn vào các sắc thái của giai điệu và nhịp điệu. Việc sử dụng [[K01E12Y23]3 k4ey5] tạo ra một bầu không khí khác biệt được tăng cường hơn nữa nhờ nhịp điệu cực kỳ mạnh mẽ. Nhạc có định dạng [T1I2M3E4_5S6I7G8N9A0T1U2R3E4] và được biểu diễn bằng [I1N2S3T4R5U6M7E8N9T0S1]. Bất chấp những hạn chế về mặt kỹ thuật, âm nhạc vẫn giàu cảm xúc và giàu sức gợi, truyền tải cảm giác [E1M2O3T4I5O6N7] trong suốt thời gian chạy [T1M213]-giây của nó.</v>
      </c>
    </row>
    <row r="1023">
      <c r="A1023" s="1" t="s">
        <v>1039</v>
      </c>
      <c r="B1023" s="1" t="s">
        <v>1764</v>
      </c>
      <c r="C1023" s="2" t="str">
        <f>IFERROR(__xludf.DUMMYFUNCTION("GoogleTranslate(B1023, ""en"", ""vi"")"),"Bài hát này được sáng tác trong [[K01E12Y23]3 k4ey5] và chuyển động vừa phải. Nó có thời gian chạy là [T1M213] giây.")</f>
        <v>Bài hát này được sáng tác trong [[K01E12Y23]3 k4ey5] và chuyển động vừa phải. Nó có thời gian chạy là [T1M213] giây.</v>
      </c>
    </row>
    <row r="1024">
      <c r="A1024" s="1" t="s">
        <v>1765</v>
      </c>
      <c r="B1024" s="1" t="s">
        <v>1766</v>
      </c>
      <c r="C1024" s="2" t="str">
        <f>IFERROR(__xludf.DUMMYFUNCTION("GoogleTranslate(B1024, ""en"", ""vi"")"),"Âm nhạc của bài hát này có [ti0me1 s2ig3na4tu5re6 o7f 8[T91I02M13E24_35S46I57G68N79A80T91U02R13E24]3] và phạm vi cao độ giới hạn [R1A2N3G4E5] [oc0ta1ve2s3], cho phép nhấn mạnh hơn vào các sắc thái của giai điệu và cụm từ ing. [te0mp1o2] của bài hát ở mức "&amp;"vừa phải, nhịp điệu rất dễ nghe.")</f>
        <v>Âm nhạc của bài hát này có [ti0me1 s2ig3na4tu5re6 o7f 8[T91I02M13E24_35S46I57G68N79A80T91U02R13E24]3] và phạm vi cao độ giới hạn [R1A2N3G4E5] [oc0ta1ve2s3], cho phép nhấn mạnh hơn vào các sắc thái của giai điệu và cụm từ ing. [te0mp1o2] của bài hát ở mức vừa phải, nhịp điệu rất dễ nghe.</v>
      </c>
    </row>
    <row r="1025">
      <c r="A1025" s="1" t="s">
        <v>1767</v>
      </c>
      <c r="B1025" s="1" t="s">
        <v>1768</v>
      </c>
      <c r="C1025" s="2" t="str">
        <f>IFERROR(__xludf.DUMMYFUNCTION("GoogleTranslate(B1025, ""en"", ""vi"")"),"Phạm vi cao độ giới hạn của âm nhạc là [R1A2N3G4E5] [oc0ta1ve2s3] cho phép nhấn mạnh hơn vào các sắc thái của giai điệu và nhịp điệu, đồng thời duy trì nhịp nhất quán và vừa phải. Với mét [T1I2M3E4_5S6I7G8N9A0T1U2R3E4], bài hát này cố tình loại trừ [I1N2S"&amp;"3T4R5U6M7E8N9T0S1] để tạo ra đặc tính âm thanh riêng biệt. Nó được chơi ở mức [te0mp1o2] vừa phải và thành phần bao gồm [[N01U12M23_34B45A56R67S78]8 b9ar0s1].")</f>
        <v>Phạm vi cao độ giới hạn của âm nhạc là [R1A2N3G4E5] [oc0ta1ve2s3] cho phép nhấn mạnh hơn vào các sắc thái của giai điệu và nhịp điệu, đồng thời duy trì nhịp nhất quán và vừa phải. Với mét [T1I2M3E4_5S6I7G8N9A0T1U2R3E4], bài hát này cố tình loại trừ [I1N2S3T4R5U6M7E8N9T0S1] để tạo ra đặc tính âm thanh riêng biệt. Nó được chơi ở mức [te0mp1o2] vừa phải và thành phần bao gồm [[N01U12M23_34B45A56R67S78]8 b9ar0s1].</v>
      </c>
    </row>
    <row r="1026">
      <c r="A1026" s="1" t="s">
        <v>1769</v>
      </c>
      <c r="B1026" s="1" t="s">
        <v>1770</v>
      </c>
      <c r="C1026" s="2" t="str">
        <f>IFERROR(__xludf.DUMMYFUNCTION("GoogleTranslate(B1026, ""en"", ""vi"")"),"Bài hát này bao gồm [[N01U12M23_34B45A56R67S78]8 b9ar0s1] và được trình diễn với tốc độ nhanh. Mặc dù có tốc độ nhanh [te0mp1o2] nhưng nhịp điệu trong bài hát này lại êm dịu và nhẹ nhàng đến bất ngờ, tạo nên trải nghiệm nghe độc ​​đáo cho khán giả.")</f>
        <v>Bài hát này bao gồm [[N01U12M23_34B45A56R67S78]8 b9ar0s1] và được trình diễn với tốc độ nhanh. Mặc dù có tốc độ nhanh [te0mp1o2] nhưng nhịp điệu trong bài hát này lại êm dịu và nhẹ nhàng đến bất ngờ, tạo nên trải nghiệm nghe độc ​​đáo cho khán giả.</v>
      </c>
    </row>
    <row r="1027">
      <c r="A1027" s="1" t="s">
        <v>114</v>
      </c>
      <c r="B1027" s="1" t="s">
        <v>1771</v>
      </c>
      <c r="C1027" s="2" t="str">
        <f>IFERROR(__xludf.DUMMYFUNCTION("GoogleTranslate(B1027, ""en"", ""vi"")"),"Trong âm nhạc, nhịp hay [ti0me1 s2ig3na4tu5re6] là một yếu tố quan trọng cung cấp khuôn khổ nhịp điệu cho sáng tác. Nó quy định số nhịp trong một ô nhịp và loại nốt nhận được điểm nhấn chính. Tuy nhiên, ngoài khía cạnh kỹ thuật, âm nhạc còn có thể truyền "&amp;"tải những cảm xúc mạnh mẽ đến người nghe. Cho dù đó là niềm vui, nỗi buồn, sự phấn khích hay sự yên bình, âm nhạc đều mang đến một tâm trạng hoặc cảm giác cụ thể có thể gây được tiếng vang cho khán giả. Tác động cảm xúc này thường được tăng cường bởi các "&amp;"nhạc cụ khác nhau được sử dụng trong phần sắp xếp âm nhạc, mỗi nhạc cụ đều đóng góp âm thanh và đặc điểm độc đáo của nó vào bố cục tổng thể.")</f>
        <v>Trong âm nhạc, nhịp hay [ti0me1 s2ig3na4tu5re6] là một yếu tố quan trọng cung cấp khuôn khổ nhịp điệu cho sáng tác. Nó quy định số nhịp trong một ô nhịp và loại nốt nhận được điểm nhấn chính. Tuy nhiên, ngoài khía cạnh kỹ thuật, âm nhạc còn có thể truyền tải những cảm xúc mạnh mẽ đến người nghe. Cho dù đó là niềm vui, nỗi buồn, sự phấn khích hay sự yên bình, âm nhạc đều mang đến một tâm trạng hoặc cảm giác cụ thể có thể gây được tiếng vang cho khán giả. Tác động cảm xúc này thường được tăng cường bởi các nhạc cụ khác nhau được sử dụng trong phần sắp xếp âm nhạc, mỗi nhạc cụ đều đóng góp âm thanh và đặc điểm độc đáo của nó vào bố cục tổng thể.</v>
      </c>
    </row>
    <row r="1028">
      <c r="A1028" s="1" t="s">
        <v>1772</v>
      </c>
      <c r="B1028" s="1" t="s">
        <v>1773</v>
      </c>
      <c r="C1028" s="2" t="str">
        <f>IFERROR(__xludf.DUMMYFUNCTION("GoogleTranslate(B1028, ""en"", ""vi"")"),"Nhạc được sáng tác theo [[K01E12Y23]3 k4ey5] và tuân theo nhịp [T1I2M3E4_5S6I7G8N9A0T1U2R3E4] với nhịp [te0mp1o2] nhanh. Việc sử dụng [I1N2S3T4R5U6M7E8N9T0S1] khiến âm nhạc trở nên sống động, tạo ra âm thanh sống động và hấp dẫn, thu hút sự chú ý của ngườ"&amp;"i nghe. Cho dù đó là sự tương tác giữa các nhạc cụ hay nhịp điệu thúc đẩy bài hát tiến về phía trước, bản nhạc này chắc chắn sẽ để lại ấn tượng lâu dài cho bất kỳ ai nghe nó.")</f>
        <v>Nhạc được sáng tác theo [[K01E12Y23]3 k4ey5] và tuân theo nhịp [T1I2M3E4_5S6I7G8N9A0T1U2R3E4] với nhịp [te0mp1o2] nhanh. Việc sử dụng [I1N2S3T4R5U6M7E8N9T0S1] khiến âm nhạc trở nên sống động, tạo ra âm thanh sống động và hấp dẫn, thu hút sự chú ý của người nghe. Cho dù đó là sự tương tác giữa các nhạc cụ hay nhịp điệu thúc đẩy bài hát tiến về phía trước, bản nhạc này chắc chắn sẽ để lại ấn tượng lâu dài cho bất kỳ ai nghe nó.</v>
      </c>
    </row>
    <row r="1029">
      <c r="A1029" s="1" t="s">
        <v>1774</v>
      </c>
      <c r="B1029" s="1" t="s">
        <v>1775</v>
      </c>
      <c r="C1029" s="2" t="str">
        <f>IFERROR(__xludf.DUMMYFUNCTION("GoogleTranslate(B1029, ""en"", ""vi"")"),"Bài hát này là một sáng tác theo phong cách [G1E2N3R4E5] đậm chất truyền thống và có đặc điểm [I1N2S3T4R5U6M7E8N9T0S1]. Đồng hồ đo của nó là [T1I2M3E4_5S6I7G8N9A0T1U2R3E4] và có chiều dài [[N01U12M23_34B45A56R67S78]8 b9ar0s1], kéo dài tổng cộng [T1M213] g"&amp;"iây. Độ dài của bài hát được xác định bởi số ô nhịp trong bản phối, đóng vai trò là thành phần cấu trúc [ke0y1] của bản nhạc. Nhìn chung, bài hát là một bản nhạc phong phú và phức tạp thể hiện những đặc điểm độc đáo của phong cách [G1E2N3R4E5].")</f>
        <v>Bài hát này là một sáng tác theo phong cách [G1E2N3R4E5] đậm chất truyền thống và có đặc điểm [I1N2S3T4R5U6M7E8N9T0S1]. Đồng hồ đo của nó là [T1I2M3E4_5S6I7G8N9A0T1U2R3E4] và có chiều dài [[N01U12M23_34B45A56R67S78]8 b9ar0s1], kéo dài tổng cộng [T1M213] giây. Độ dài của bài hát được xác định bởi số ô nhịp trong bản phối, đóng vai trò là thành phần cấu trúc [ke0y1] của bản nhạc. Nhìn chung, bài hát là một bản nhạc phong phú và phức tạp thể hiện những đặc điểm độc đáo của phong cách [G1E2N3R4E5].</v>
      </c>
    </row>
    <row r="1030">
      <c r="A1030" s="1" t="s">
        <v>754</v>
      </c>
      <c r="B1030" s="1" t="s">
        <v>1776</v>
      </c>
      <c r="C1030" s="2" t="str">
        <f>IFERROR(__xludf.DUMMYFUNCTION("GoogleTranslate(B1030, ""en"", ""vi"")"),"Dải cao độ của [R1A2N3G4E5] [oc0ta1ve2s3] trong bản nhạc này bổ sung thêm nét đặc biệt nhằm nhấn mạnh chiều sâu cảm xúc của nó. Cùng với việc sử dụng [[K01E12Y23]3 k4ey5], nó tạo ra một bảng âm thanh phong phú và sống động. Mặc dù thời lượng chỉ [T1M213] "&amp;"giây nhưng nhịp điệu nhẹ nhàng của bài hát vẫn thu hút người nghe. Bài hát này không có nhịp điệu [I1N2S3T4R5U6M7E8N9T0S1], nhưng nhịp điệu [T1I2M3E4_5S6I7G8N9A0T1U2R3E4] và nhịp [te0mp1o2] nhanh tạo ra cảm giác cấp bách thể hiện [E1M2O3T4I5O6N7] . Nhìn c"&amp;"hung, âm nhạc này là sự pha trộn tuyệt vời của các yếu tố âm thanh gợi lên phản ứng cảm xúc mạnh mẽ.")</f>
        <v>Dải cao độ của [R1A2N3G4E5] [oc0ta1ve2s3] trong bản nhạc này bổ sung thêm nét đặc biệt nhằm nhấn mạnh chiều sâu cảm xúc của nó. Cùng với việc sử dụng [[K01E12Y23]3 k4ey5], nó tạo ra một bảng âm thanh phong phú và sống động. Mặc dù thời lượng chỉ [T1M213] giây nhưng nhịp điệu nhẹ nhàng của bài hát vẫn thu hút người nghe. Bài hát này không có nhịp điệu [I1N2S3T4R5U6M7E8N9T0S1], nhưng nhịp điệu [T1I2M3E4_5S6I7G8N9A0T1U2R3E4] và nhịp [te0mp1o2] nhanh tạo ra cảm giác cấp bách thể hiện [E1M2O3T4I5O6N7] . Nhìn chung, âm nhạc này là sự pha trộn tuyệt vời của các yếu tố âm thanh gợi lên phản ứng cảm xúc mạnh mẽ.</v>
      </c>
    </row>
    <row r="1031">
      <c r="A1031" s="1" t="s">
        <v>1777</v>
      </c>
      <c r="B1031" s="1" t="s">
        <v>1778</v>
      </c>
      <c r="C1031" s="2" t="str">
        <f>IFERROR(__xludf.DUMMYFUNCTION("GoogleTranslate(B1031, ""en"", ""vi"")"),"Việc sử dụng dải cao độ cụ thể [R1A2N3G4E5] [oc0ta1ve2s3] và lựa chọn [[K01E12Y23]3 k4ey5] tạo ra âm thanh gắn kết và thống nhất xuyên suốt bản nhạc quyến rũ và đáng nhớ này, kéo dài trong [T1M213] giây. Nhịp điệu thư giãn và yên tĩnh, được làm phong phú "&amp;"bởi [I1N2S3T4R5U6M7E8N9T0S1], bổ sung cho [ti0me1 s2ig3na4tu5re6 o7f 8[T91I02M13E24_35S46I57G68N79A80T91U02R13E24]3] độc đáo, được chơi ở tốc độ vừa phải. Mặc dù không mang nét cổ điển của âm thanh [G1E2N3R4E5] nhưng bản nhạc này nổi bật với những nét riê"&amp;"ng biệt và cảm giác tổng thể hài hòa.")</f>
        <v>Việc sử dụng dải cao độ cụ thể [R1A2N3G4E5] [oc0ta1ve2s3] và lựa chọn [[K01E12Y23]3 k4ey5] tạo ra âm thanh gắn kết và thống nhất xuyên suốt bản nhạc quyến rũ và đáng nhớ này, kéo dài trong [T1M213] giây. Nhịp điệu thư giãn và yên tĩnh, được làm phong phú bởi [I1N2S3T4R5U6M7E8N9T0S1], bổ sung cho [ti0me1 s2ig3na4tu5re6 o7f 8[T91I02M13E24_35S46I57G68N79A80T91U02R13E24]3] độc đáo, được chơi ở tốc độ vừa phải. Mặc dù không mang nét cổ điển của âm thanh [G1E2N3R4E5] nhưng bản nhạc này nổi bật với những nét riêng biệt và cảm giác tổng thể hài hòa.</v>
      </c>
    </row>
    <row r="1032">
      <c r="A1032" s="1" t="s">
        <v>1779</v>
      </c>
      <c r="B1032" s="1" t="s">
        <v>1780</v>
      </c>
      <c r="C1032" s="2" t="str">
        <f>IFERROR(__xludf.DUMMYFUNCTION("GoogleTranslate(B1032, ""en"", ""vi"")"),"Bài hát [G1E2N3R4E5] kéo dài [T1M213] giây thể hiện âm thanh gắn kết và thống nhất đạt được thông qua việc sử dụng dải cao độ cụ thể kéo dài [R1A2N3G4E5] [oc0ta1ve2s3]. Phạm vi cao độ được sử dụng xuyên suốt bản nhạc tạo ra một bảng màu âm thanh nhất quán"&amp;" và hài hòa, góp phần tạo nên tính thẩm mỹ và phong cách tổng thể của âm nhạc.")</f>
        <v>Bài hát [G1E2N3R4E5] kéo dài [T1M213] giây thể hiện âm thanh gắn kết và thống nhất đạt được thông qua việc sử dụng dải cao độ cụ thể kéo dài [R1A2N3G4E5] [oc0ta1ve2s3]. Phạm vi cao độ được sử dụng xuyên suốt bản nhạc tạo ra một bảng màu âm thanh nhất quán và hài hòa, góp phần tạo nên tính thẩm mỹ và phong cách tổng thể của âm nhạc.</v>
      </c>
    </row>
    <row r="1033">
      <c r="A1033" s="1" t="s">
        <v>1781</v>
      </c>
      <c r="B1033" s="1" t="s">
        <v>1782</v>
      </c>
      <c r="C1033" s="2" t="str">
        <f>IFERROR(__xludf.DUMMYFUNCTION("GoogleTranslate(B1033, ""en"", ""vi"")"),"[ti0me1 s2ig3na4tu5re6] được sử dụng trong bài hát này không phổ biến, điều này góp phần tạo nên chất lượng độc đáo của âm nhạc. Bất chấp [ti0me1 s2ig3na4tu5re6] độc đáo, nhịp điệu trong bài hát này cực kỳ mạnh mẽ và làm tăng thêm tác động tổng thể của âm"&amp;" nhạc. Tuy nhiên, một số người có thể thấy nhịp điệu của bài hát này quá chậm để nhảy vì nó có thể không phải là [te0mp1o2] lý tưởng cho chuyển động.")</f>
        <v>[ti0me1 s2ig3na4tu5re6] được sử dụng trong bài hát này không phổ biến, điều này góp phần tạo nên chất lượng độc đáo của âm nhạc. Bất chấp [ti0me1 s2ig3na4tu5re6] độc đáo, nhịp điệu trong bài hát này cực kỳ mạnh mẽ và làm tăng thêm tác động tổng thể của âm nhạc. Tuy nhiên, một số người có thể thấy nhịp điệu của bài hát này quá chậm để nhảy vì nó có thể không phải là [te0mp1o2] lý tưởng cho chuyển động.</v>
      </c>
    </row>
    <row r="1034">
      <c r="A1034" s="1" t="s">
        <v>1783</v>
      </c>
      <c r="B1034" s="1" t="s">
        <v>1784</v>
      </c>
      <c r="C1034" s="2" t="str">
        <f>IFERROR(__xludf.DUMMYFUNCTION("GoogleTranslate(B1034, ""en"", ""vi"")"),"Việc sử dụng [[K01E12Y23]3 k4ey5] trong âm nhạc tạo ra một bảng màu âm thanh phong phú và sống động, nhưng bất chấp điều này, bài hát không thể nhảy được do nhịp điệu của nó. [te0mp1o2] của bản nhạc rơi vào khoảng giữa và đồng hồ đo được biểu thị bằng [T1"&amp;"I2M3E4_5S6I7G8N9A0T1U2R3E4]. Âm thanh được làm phong phú hơn bằng cách sử dụng [I1N2S3T4R5U6M7E8N9T0S1] và mặc dù [te0mp1o2] thoải mái nhưng âm nhạc không gợi lên âm thanh cổ điển của [G1E2N3R4E5]. Bản phối bao gồm [[N01U12M23_34B45A56R67S78]8 b9ar0s1], t"&amp;"ạo nên một bản nhạc có cấu trúc tốt và gắn kết.")</f>
        <v>Việc sử dụng [[K01E12Y23]3 k4ey5] trong âm nhạc tạo ra một bảng màu âm thanh phong phú và sống động, nhưng bất chấp điều này, bài hát không thể nhảy được do nhịp điệu của nó. [te0mp1o2] của bản nhạc rơi vào khoảng giữa và đồng hồ đo được biểu thị bằng [T1I2M3E4_5S6I7G8N9A0T1U2R3E4]. Âm thanh được làm phong phú hơn bằng cách sử dụng [I1N2S3T4R5U6M7E8N9T0S1] và mặc dù [te0mp1o2] thoải mái nhưng âm nhạc không gợi lên âm thanh cổ điển của [G1E2N3R4E5]. Bản phối bao gồm [[N01U12M23_34B45A56R67S78]8 b9ar0s1], tạo nên một bản nhạc có cấu trúc tốt và gắn kết.</v>
      </c>
    </row>
    <row r="1035">
      <c r="A1035" s="1" t="s">
        <v>1057</v>
      </c>
      <c r="B1035" s="1" t="s">
        <v>1785</v>
      </c>
      <c r="C1035" s="2" t="str">
        <f>IFERROR(__xludf.DUMMYFUNCTION("GoogleTranslate(B1035, ""en"", ""vi"")"),"Âm nhạc được đề cập có phạm vi cao độ nhỏ gọn trải dài [R1A2N3G4E5] [oc0ta1ve2s3], góp phần mang lại màn trình diễn tập trung và có tác động mạnh mẽ. Ngoài ra, việc sử dụng [[K01E12Y23]3 k4ey5] mang lại âm thanh cộng hưởng và độc đáo. Bản thân bài hát có "&amp;"nhịp vừa phải và chạy trong [T1M213] giây. Để làm cho âm nhạc trở nên sống động, nhiều nhạc cụ khác nhau được sử dụng và âm nhạc tuân theo nhịp [T1I2M3E4_5S6I7G8N9A0T1U2R3E4], được phát ở tốc độ nhanh [te0mp1o2]. Nhìn chung, âm nhạc được xác định bởi cảm "&amp;"xúc [E1M2O3T4I5O6N7], mang lại trải nghiệm nghe năng động và hấp dẫn.")</f>
        <v>Âm nhạc được đề cập có phạm vi cao độ nhỏ gọn trải dài [R1A2N3G4E5] [oc0ta1ve2s3], góp phần mang lại màn trình diễn tập trung và có tác động mạnh mẽ. Ngoài ra, việc sử dụng [[K01E12Y23]3 k4ey5] mang lại âm thanh cộng hưởng và độc đáo. Bản thân bài hát có nhịp vừa phải và chạy trong [T1M213] giây. Để làm cho âm nhạc trở nên sống động, nhiều nhạc cụ khác nhau được sử dụng và âm nhạc tuân theo nhịp [T1I2M3E4_5S6I7G8N9A0T1U2R3E4], được phát ở tốc độ nhanh [te0mp1o2]. Nhìn chung, âm nhạc được xác định bởi cảm xúc [E1M2O3T4I5O6N7], mang lại trải nghiệm nghe năng động và hấp dẫn.</v>
      </c>
    </row>
    <row r="1036">
      <c r="A1036" s="1" t="s">
        <v>1786</v>
      </c>
      <c r="B1036" s="1" t="s">
        <v>1787</v>
      </c>
      <c r="C1036" s="2" t="str">
        <f>IFERROR(__xludf.DUMMYFUNCTION("GoogleTranslate(B1036, ""en"", ""vi"")"),"Bài hát có thời lượng [T1M213] giây, có nhịp điệu cân bằng và [te0mp1o2] nhanh, truyền tải [E1M2O3T4I5O6N7]. Phạm vi cao độ của nó nằm trong [R1A2N3G4E5] [oc0ta1ve2s3] và [[K01E12Y23]3 k4ey5] mang lại âm thanh mạnh mẽ và đáng nhớ. [I1N2S3T4R5U6M7E8N9T0S1]"&amp;" không có trong nhạc cụ và [[T01I12M23E34_45S56I67G78N89A90T01U12R23E34]4 t5im6e 7si8gn9at0ur1e2] của bài hát là không phổ biến. Nó bao gồm tổng cộng [[N01U12M23_34B45A56R67S78]8 b9ar0s1].")</f>
        <v>Bài hát có thời lượng [T1M213] giây, có nhịp điệu cân bằng và [te0mp1o2] nhanh, truyền tải [E1M2O3T4I5O6N7]. Phạm vi cao độ của nó nằm trong [R1A2N3G4E5] [oc0ta1ve2s3] và [[K01E12Y23]3 k4ey5] mang lại âm thanh mạnh mẽ và đáng nhớ. [I1N2S3T4R5U6M7E8N9T0S1] không có trong nhạc cụ và [[T01I12M23E34_45S56I67G78N89A90T01U12R23E34]4 t5im6e 7si8gn9at0ur1e2] của bài hát là không phổ biến. Nó bao gồm tổng cộng [[N01U12M23_34B45A56R67S78]8 b9ar0s1].</v>
      </c>
    </row>
    <row r="1037">
      <c r="A1037" s="1" t="s">
        <v>1788</v>
      </c>
      <c r="B1037" s="1" t="s">
        <v>1789</v>
      </c>
      <c r="C1037" s="2" t="str">
        <f>IFERROR(__xludf.DUMMYFUNCTION("GoogleTranslate(B1037, ""en"", ""vi"")"),"Bài hát này có bản sắc âm nhạc độc đáo, với phạm vi cao độ hạn chế là [R1A2N3G4E5] [oc0ta1ve2s3] và sử dụng [[K01E12Y23]3 k4ey5], tạo ra một bảng âm thanh phong phú và sống động. Thời lượng phát [T1M213] giây của bài hát được đặc trưng bởi nhịp điệu mượt "&amp;"mà và ổn định, đồng thời việc cố tình loại bỏ [I1N2S3T4R5U6M7E8N9T0S1] của bài hát cho phép nhấn mạnh hơn vào các sắc thái của giai điệu và nhịp điệu. Âm nhạc có nhịp [T1I2M3E4_5S6I7G8N9A0T1U2R3E4] và mặc dù không có âm thanh đặc trưng của phong cách [G1E"&amp;"2N3R4E5] nhưng nó vẫn kết hợp được tổng cộng [[N01U12M23_34B45A56R67S78]8 b9ar0s1], tạo nên một trải nghiệm âm nhạc thực sự đặc biệt.")</f>
        <v>Bài hát này có bản sắc âm nhạc độc đáo, với phạm vi cao độ hạn chế là [R1A2N3G4E5] [oc0ta1ve2s3] và sử dụng [[K01E12Y23]3 k4ey5], tạo ra một bảng âm thanh phong phú và sống động. Thời lượng phát [T1M213] giây của bài hát được đặc trưng bởi nhịp điệu mượt mà và ổn định, đồng thời việc cố tình loại bỏ [I1N2S3T4R5U6M7E8N9T0S1] của bài hát cho phép nhấn mạnh hơn vào các sắc thái của giai điệu và nhịp điệu. Âm nhạc có nhịp [T1I2M3E4_5S6I7G8N9A0T1U2R3E4] và mặc dù không có âm thanh đặc trưng của phong cách [G1E2N3R4E5] nhưng nó vẫn kết hợp được tổng cộng [[N01U12M23_34B45A56R67S78]8 b9ar0s1], tạo nên một trải nghiệm âm nhạc thực sự đặc biệt.</v>
      </c>
    </row>
    <row r="1038">
      <c r="A1038" s="1" t="s">
        <v>1747</v>
      </c>
      <c r="B1038" s="1" t="s">
        <v>1790</v>
      </c>
      <c r="C1038" s="2" t="str">
        <f>IFERROR(__xludf.DUMMYFUNCTION("GoogleTranslate(B1038, ""en"", ""vi"")"),"Việc sử dụng dải cao độ cụ thể [R1A2N3G4E5] [oc0ta1ve2s3] tạo ra âm thanh gắn kết và thống nhất xuyên suốt bản nhạc, truyền tải âm thanh độc đáo và cộng hưởng khi sử dụng [[K01E12Y23]3 k4ey5]. Bài hát này kéo dài [T1M213] giây, có nhịp điệu cân bằng và kh"&amp;"ông có [I1N2S3T4R5U6M7E8N9T0S1]. [ti0me1 s2ig3na4tu5re6] của nó không mang tính quy ước, vì nó tuân theo [T1I2M3E4_5S6I7G8N9A0T1U2R3E4] và nó di chuyển với tốc độ vừa phải. Âm nhạc không hoàn toàn tuân theo các quy ước của âm thanh [G1E2N3R4E5] và có tổng"&amp;" cộng [[N01U12M23_34B45A56R67S78]8 b9ar0s1] cho bài hát này.")</f>
        <v>Việc sử dụng dải cao độ cụ thể [R1A2N3G4E5] [oc0ta1ve2s3] tạo ra âm thanh gắn kết và thống nhất xuyên suốt bản nhạc, truyền tải âm thanh độc đáo và cộng hưởng khi sử dụng [[K01E12Y23]3 k4ey5]. Bài hát này kéo dài [T1M213] giây, có nhịp điệu cân bằng và không có [I1N2S3T4R5U6M7E8N9T0S1]. [ti0me1 s2ig3na4tu5re6] của nó không mang tính quy ước, vì nó tuân theo [T1I2M3E4_5S6I7G8N9A0T1U2R3E4] và nó di chuyển với tốc độ vừa phải. Âm nhạc không hoàn toàn tuân theo các quy ước của âm thanh [G1E2N3R4E5] và có tổng cộng [[N01U12M23_34B45A56R67S78]8 b9ar0s1] cho bài hát này.</v>
      </c>
    </row>
    <row r="1039">
      <c r="A1039" s="1" t="s">
        <v>1791</v>
      </c>
      <c r="B1039" s="1" t="s">
        <v>1792</v>
      </c>
      <c r="C1039" s="2" t="str">
        <f>IFERROR(__xludf.DUMMYFUNCTION("GoogleTranslate(B1039, ""en"", ""vi"")"),"Âm nhạc trong [[K01E12Y23]3 k4ey5], với dải cao độ nhỏ gọn [R1A2N3G4E5] [oc0ta1ve2s3], tạo ra một bảng âm thanh phong phú và sống động, mang lại màn trình diễn âm nhạc tập trung và có tác động mạnh mẽ. Bài hát có thời lượng chạy [T1M213] giây và [te0mp1o2"&amp;"] vừa phải, vừa đủ để thể hiện [E1M2O3T4I5O6N7]. Điều này đạt được thông qua việc sử dụng [I1N2S3T4R5U6M7E8N9T0S1], làm cho âm nhạc trở nên sống động với thước đo [T1I2M3E4_5S6I7G8N9A0T1U2R3E4] và có độ dài khoảng [[N01U12M23_34B45A56R67S78]8 b9ar0s1]. Nh"&amp;"ìn chung, sự kết hợp của các yếu tố âm nhạc này mang lại trải nghiệm âm nhạc mạnh mẽ và giàu cảm xúc.")</f>
        <v>Âm nhạc trong [[K01E12Y23]3 k4ey5], với dải cao độ nhỏ gọn [R1A2N3G4E5] [oc0ta1ve2s3], tạo ra một bảng âm thanh phong phú và sống động, mang lại màn trình diễn âm nhạc tập trung và có tác động mạnh mẽ. Bài hát có thời lượng chạy [T1M213] giây và [te0mp1o2] vừa phải, vừa đủ để thể hiện [E1M2O3T4I5O6N7]. Điều này đạt được thông qua việc sử dụng [I1N2S3T4R5U6M7E8N9T0S1], làm cho âm nhạc trở nên sống động với thước đo [T1I2M3E4_5S6I7G8N9A0T1U2R3E4] và có độ dài khoảng [[N01U12M23_34B45A56R67S78]8 b9ar0s1]. Nhìn chung, sự kết hợp của các yếu tố âm nhạc này mang lại trải nghiệm âm nhạc mạnh mẽ và giàu cảm xúc.</v>
      </c>
    </row>
    <row r="1040">
      <c r="A1040" s="1" t="s">
        <v>1793</v>
      </c>
      <c r="B1040" s="1" t="s">
        <v>1794</v>
      </c>
      <c r="C1040" s="2" t="str">
        <f>IFERROR(__xludf.DUMMYFUNCTION("GoogleTranslate(B1040, ""en"", ""vi"")"),"Bản nhạc thể hiện phạm vi cao độ trong [R1A2N3G4E5] [oc0ta1ve2s3] và sử dụng [[K01E12Y23]3 k4ey5] để tạo ra bảng âm thanh phong phú và sống động. Bài hát có độ dài [T1M213] giây, có nhịp điệu cực kỳ mạnh mẽ và sử dụng [[T01I12M23E34_45S56I67G78N89A90T01U1"&amp;"2R23E34]4 t5im6e 7si8gn9at0ur1e2]. Đáng chú ý là nó thiếu bất kỳ [I1N2S3T4R5U6M7E8N9T0S1] nào và thách thức việc phân loại dễ dàng trong một kiểu [G1E2N3R4E5] cụ thể.")</f>
        <v>Bản nhạc thể hiện phạm vi cao độ trong [R1A2N3G4E5] [oc0ta1ve2s3] và sử dụng [[K01E12Y23]3 k4ey5] để tạo ra bảng âm thanh phong phú và sống động. Bài hát có độ dài [T1M213] giây, có nhịp điệu cực kỳ mạnh mẽ và sử dụng [[T01I12M23E34_45S56I67G78N89A90T01U12R23E34]4 t5im6e 7si8gn9at0ur1e2]. Đáng chú ý là nó thiếu bất kỳ [I1N2S3T4R5U6M7E8N9T0S1] nào và thách thức việc phân loại dễ dàng trong một kiểu [G1E2N3R4E5] cụ thể.</v>
      </c>
    </row>
    <row r="1041">
      <c r="A1041" s="1" t="s">
        <v>1795</v>
      </c>
      <c r="B1041" s="1" t="s">
        <v>1796</v>
      </c>
      <c r="C1041" s="2" t="str">
        <f>IFERROR(__xludf.DUMMYFUNCTION("GoogleTranslate(B1041, ""en"", ""vi"")"),"Dải cao độ của [R1A2N3G4E5] [oc0ta1ve2s3] tạo thêm nét đặc biệt cho âm nhạc, nhấn mạnh chiều sâu cảm xúc của nó, trong khi độ dài của bản nhạc là [T1M213] giây. Bài hát này có nhịp điệu rất mạnh mẽ và lôi cuốn, với [I1N2S3T4R5U6M7E8N9T0S1] được sử dụng tr"&amp;"ong phần trình diễn âm nhạc. [ti0me1 s2ig3na4tu5re6] được sử dụng trong bài hát này không bình thường và bài hát có nhịp nhanh. Ngoài ra, âm nhạc gợi nhớ đến âm thanh [G1E2N3R4E5] cổ điển, trải dài [[N01U12M23_34B45A56R67S78]8 b9ar0s1].")</f>
        <v>Dải cao độ của [R1A2N3G4E5] [oc0ta1ve2s3] tạo thêm nét đặc biệt cho âm nhạc, nhấn mạnh chiều sâu cảm xúc của nó, trong khi độ dài của bản nhạc là [T1M213] giây. Bài hát này có nhịp điệu rất mạnh mẽ và lôi cuốn, với [I1N2S3T4R5U6M7E8N9T0S1] được sử dụng trong phần trình diễn âm nhạc. [ti0me1 s2ig3na4tu5re6] được sử dụng trong bài hát này không bình thường và bài hát có nhịp nhanh. Ngoài ra, âm nhạc gợi nhớ đến âm thanh [G1E2N3R4E5] cổ điển, trải dài [[N01U12M23_34B45A56R67S78]8 b9ar0s1].</v>
      </c>
    </row>
    <row r="1042">
      <c r="A1042" s="1" t="s">
        <v>1797</v>
      </c>
      <c r="B1042" s="1" t="s">
        <v>1798</v>
      </c>
      <c r="C1042" s="2" t="str">
        <f>IFERROR(__xludf.DUMMYFUNCTION("GoogleTranslate(B1042, ""en"", ""vi"")"),"Màn trình diễn âm nhạc sử dụng [I1N2S3T4R5U6M7E8N9T0S1] để tạo ra âm thanh tập trung và có tác động mạnh trong phạm vi cao độ nhỏ gọn [R1A2N3G4E5] [oc0ta1ve2s3]. Với việc sử dụng [[K01E12Y23]3 k4ey5], bài hát thuộc thể loại [G1E2N3R4E5] này truyền tải âm "&amp;"thanh độc đáo và vang dội, có nhịp điệu vừa phải và có [ti0me1 s2ig3na4tu5re6 o7f 8[T91I02M13E24_35S46I57G68N79A80T91U02R13E24]3]. Với độ dài [T1M213] giây, [te0mp1o2] của bài hát vừa đủ để duy trì giai điệu lôi cuốn và thể hiện khả năng sử dụng nhạc cụ đ"&amp;"iêu luyện để tạo nên một màn trình diễn âm nhạc xuất sắc.")</f>
        <v>Màn trình diễn âm nhạc sử dụng [I1N2S3T4R5U6M7E8N9T0S1] để tạo ra âm thanh tập trung và có tác động mạnh trong phạm vi cao độ nhỏ gọn [R1A2N3G4E5] [oc0ta1ve2s3]. Với việc sử dụng [[K01E12Y23]3 k4ey5], bài hát thuộc thể loại [G1E2N3R4E5] này truyền tải âm thanh độc đáo và vang dội, có nhịp điệu vừa phải và có [ti0me1 s2ig3na4tu5re6 o7f 8[T91I02M13E24_35S46I57G68N79A80T91U02R13E24]3]. Với độ dài [T1M213] giây, [te0mp1o2] của bài hát vừa đủ để duy trì giai điệu lôi cuốn và thể hiện khả năng sử dụng nhạc cụ điêu luyện để tạo nên một màn trình diễn âm nhạc xuất sắc.</v>
      </c>
    </row>
    <row r="1043">
      <c r="A1043" s="1" t="s">
        <v>1799</v>
      </c>
      <c r="B1043" s="1" t="s">
        <v>1800</v>
      </c>
      <c r="C1043" s="2" t="str">
        <f>IFERROR(__xludf.DUMMYFUNCTION("GoogleTranslate(B1043, ""en"", ""vi"")"),"Việc sử dụng [[K01E12Y23]3 k4ey5] trong bản nhạc này tạo ra âm thanh độc đáo và vang dội, được bổ sung bởi nhịp độ nhẹ nhàng khi phát bài hát. Mặc dù có nhịp điệu yên bình nhưng [ti0me1 s2ig3na4tu5re6] của bài hát này không hề bình thường, càng làm tăng t"&amp;"hêm sự khác biệt của nó.")</f>
        <v>Việc sử dụng [[K01E12Y23]3 k4ey5] trong bản nhạc này tạo ra âm thanh độc đáo và vang dội, được bổ sung bởi nhịp độ nhẹ nhàng khi phát bài hát. Mặc dù có nhịp điệu yên bình nhưng [ti0me1 s2ig3na4tu5re6] của bài hát này không hề bình thường, càng làm tăng thêm sự khác biệt của nó.</v>
      </c>
    </row>
    <row r="1044">
      <c r="A1044" s="1" t="s">
        <v>1801</v>
      </c>
      <c r="B1044" s="1" t="s">
        <v>1802</v>
      </c>
      <c r="C1044" s="2" t="str">
        <f>IFERROR(__xludf.DUMMYFUNCTION("GoogleTranslate(B1044, ""en"", ""vi"")"),"Âm nhạc được sáng tác trong [[K01E12Y23]3 k4ey5], có phạm vi cao độ giới hạn là [R1A2N3G4E5] [oc0ta1ve2s3], cho phép nhấn mạnh hơn vào các sắc thái của giai điệu và nhịp điệu. Với thời lượng [T1M213] giây, bản nhạc thể hiện nhịp điệu vừa phải thoải mái và"&amp;" không có [I1N2S3T4R5U6M7E8N9T0S1]. [ti0me1 s2ig3na4tu5re6] của âm nhạc là [T1I2M3E4_5S6I7G8N9A0T1U2R3E4], trong khi [te0mp1o2] nhanh của nó thể hiện rõ đặc tính của [G1E2N3R4E5]. Nhìn chung, bài hát có độ dài khoảng [[N01U12M23_34B45A56R67S78]8 b9ar0s1].")</f>
        <v>Âm nhạc được sáng tác trong [[K01E12Y23]3 k4ey5], có phạm vi cao độ giới hạn là [R1A2N3G4E5] [oc0ta1ve2s3], cho phép nhấn mạnh hơn vào các sắc thái của giai điệu và nhịp điệu. Với thời lượng [T1M213] giây, bản nhạc thể hiện nhịp điệu vừa phải thoải mái và không có [I1N2S3T4R5U6M7E8N9T0S1]. [ti0me1 s2ig3na4tu5re6] của âm nhạc là [T1I2M3E4_5S6I7G8N9A0T1U2R3E4], trong khi [te0mp1o2] nhanh của nó thể hiện rõ đặc tính của [G1E2N3R4E5]. Nhìn chung, bài hát có độ dài khoảng [[N01U12M23_34B45A56R67S78]8 b9ar0s1].</v>
      </c>
    </row>
    <row r="1045">
      <c r="A1045" s="1" t="s">
        <v>1803</v>
      </c>
      <c r="B1045" s="1" t="s">
        <v>1804</v>
      </c>
      <c r="C1045" s="2" t="str">
        <f>IFERROR(__xludf.DUMMYFUNCTION("GoogleTranslate(B1045, ""en"", ""vi"")"),"Dải cao độ của [R1A2N3G4E5] [oc0ta1ve2s3] trong bản nhạc này bổ sung thêm nét đặc biệt nhằm nhấn mạnh chiều sâu cảm xúc của nó. Hơn nữa, việc sử dụng [[K01E12Y23]3 k4ey5] trong bố cục sẽ tạo ra âm thanh vang và độc đáo. Bài hát có thời lượng chạy là [T1M2"&amp;"13] giây và có [te0mp1o2] vừa phải. Phần trình diễn âm nhạc sử dụng [I1N2S3T4R5U6M7E8N9T0S1], trong khi [ti0me1 s2ig3na4tu5re6 o7f 8[T91I02M13E24_35S46I57G68N79A80T91U02R13E24]3] độc đáo góp phần tạo nên nét độc đáo của bài hát. Dù được trình diễn ở tốc đ"&amp;"ộ vừa phải nhưng bản nhạc này không theo khuôn mẫu đặc trưng của thể loại [G1E2N3R4E5]. Nhìn chung, bài hát được tạo thành từ [[N01U12M23_34B45A56R67S78]8 b9ar0s1], mang lại trải nghiệm nghe thực sự độc đáo.")</f>
        <v>Dải cao độ của [R1A2N3G4E5] [oc0ta1ve2s3] trong bản nhạc này bổ sung thêm nét đặc biệt nhằm nhấn mạnh chiều sâu cảm xúc của nó. Hơn nữa, việc sử dụng [[K01E12Y23]3 k4ey5] trong bố cục sẽ tạo ra âm thanh vang và độc đáo. Bài hát có thời lượng chạy là [T1M213] giây và có [te0mp1o2] vừa phải. Phần trình diễn âm nhạc sử dụng [I1N2S3T4R5U6M7E8N9T0S1], trong khi [ti0me1 s2ig3na4tu5re6 o7f 8[T91I02M13E24_35S46I57G68N79A80T91U02R13E24]3] độc đáo góp phần tạo nên nét độc đáo của bài hát. Dù được trình diễn ở tốc độ vừa phải nhưng bản nhạc này không theo khuôn mẫu đặc trưng của thể loại [G1E2N3R4E5]. Nhìn chung, bài hát được tạo thành từ [[N01U12M23_34B45A56R67S78]8 b9ar0s1], mang lại trải nghiệm nghe thực sự độc đáo.</v>
      </c>
    </row>
    <row r="1046">
      <c r="A1046" s="1" t="s">
        <v>1805</v>
      </c>
      <c r="B1046" s="1" t="s">
        <v>1806</v>
      </c>
      <c r="C1046" s="2" t="str">
        <f>IFERROR(__xludf.DUMMYFUNCTION("GoogleTranslate(B1046, ""en"", ""vi"")"),"Phạm vi cao độ cụ thể của [R1A2N3G4E5] [oc0ta1ve2s3] được sử dụng trong một bản nhạc có thể tạo ra âm thanh gắn kết và thống nhất xuyên suốt. Tuy nhiên, trong trường hợp của bài hát cụ thể này, nó có kết quả là [te0mp1o2] chậm chạp. Mặc dù vậy, bài hát có"&amp;" thời lượng [T1M213] giây. Ngoài ra, [ti0me1 s2ig3na4tu5re6] được sử dụng trong tác phẩm không phải là điển hình và làm tăng thêm nét độc đáo của nó.")</f>
        <v>Phạm vi cao độ cụ thể của [R1A2N3G4E5] [oc0ta1ve2s3] được sử dụng trong một bản nhạc có thể tạo ra âm thanh gắn kết và thống nhất xuyên suốt. Tuy nhiên, trong trường hợp của bài hát cụ thể này, nó có kết quả là [te0mp1o2] chậm chạp. Mặc dù vậy, bài hát có thời lượng [T1M213] giây. Ngoài ra, [ti0me1 s2ig3na4tu5re6] được sử dụng trong tác phẩm không phải là điển hình và làm tăng thêm nét độc đáo của nó.</v>
      </c>
    </row>
    <row r="1047">
      <c r="A1047" s="1" t="s">
        <v>84</v>
      </c>
      <c r="B1047" s="1" t="s">
        <v>1807</v>
      </c>
      <c r="C1047" s="2" t="str">
        <f>IFERROR(__xludf.DUMMYFUNCTION("GoogleTranslate(B1047, ""en"", ""vi"")"),"Loại nhạc này mang đến trải nghiệm nghe đa dạng và sống động, với dải cao độ trải dài [R1A2N3G4E5] [oc0ta1ve2s3]. Việc sử dụng [I1N2S3T4R5U6M7E8N9T0S1] mang lại sức sống cho âm nhạc, trong khi [[K01E12Y23]3 k4ey5] thêm hương vị độc đáo. Bản nhạc được phát"&amp;" nhanh, với [te0mp1o2] thực sự rất mãnh liệt. Nó được cấu tạo theo dạng [[T01I12M23E34_45S56I67G78N89A90T01U12R23E34]4 t5im6e 7si8gn9at0ur1e2] không phổ biến, bao gồm [[N01U12M23_34B45A56R67S78]8 b9ar0s1] và được gắn với [E1M2O3T4 I5O6N7]. Nhìn chung, bản"&amp;" nhạc dài [T1M213] giây, mang đến một hành trình đầy cảm xúc và quyến rũ cho người nghe.")</f>
        <v>Loại nhạc này mang đến trải nghiệm nghe đa dạng và sống động, với dải cao độ trải dài [R1A2N3G4E5] [oc0ta1ve2s3]. Việc sử dụng [I1N2S3T4R5U6M7E8N9T0S1] mang lại sức sống cho âm nhạc, trong khi [[K01E12Y23]3 k4ey5] thêm hương vị độc đáo. Bản nhạc được phát nhanh, với [te0mp1o2] thực sự rất mãnh liệt. Nó được cấu tạo theo dạng [[T01I12M23E34_45S56I67G78N89A90T01U12R23E34]4 t5im6e 7si8gn9at0ur1e2] không phổ biến, bao gồm [[N01U12M23_34B45A56R67S78]8 b9ar0s1] và được gắn với [E1M2O3T4 I5O6N7]. Nhìn chung, bản nhạc dài [T1M213] giây, mang đến một hành trình đầy cảm xúc và quyến rũ cho người nghe.</v>
      </c>
    </row>
    <row r="1048">
      <c r="A1048" s="1" t="s">
        <v>371</v>
      </c>
      <c r="B1048" s="1" t="s">
        <v>1808</v>
      </c>
      <c r="C1048" s="2" t="str">
        <f>IFERROR(__xludf.DUMMYFUNCTION("GoogleTranslate(B1048, ""en"", ""vi"")"),"Bài hát này không điển hình cả về [ti0me1 s2ig3na4tu5re6] và độ dài. Nó chạy trong [T1M213] giây và [ti0me1 s2ig3na4tu5re6] khác với nhịp thông thường có trong hầu hết các loại nhạc phổ biến. Việc sử dụng [ti0me1 s2ig3na4tu5re6] độc đáo có thể tăng thêm đ"&amp;"ộ phức tạp và sự thú vị cho bài hát, thách thức sự mong đợi của người nghe và có khả năng nâng cao sự thích thú của họ đối với âm nhạc. Mặc dù có tính chất không điển hình nhưng bài hát này mang đến trải nghiệm nghe độc ​​đáo và hấp dẫn.")</f>
        <v>Bài hát này không điển hình cả về [ti0me1 s2ig3na4tu5re6] và độ dài. Nó chạy trong [T1M213] giây và [ti0me1 s2ig3na4tu5re6] khác với nhịp thông thường có trong hầu hết các loại nhạc phổ biến. Việc sử dụng [ti0me1 s2ig3na4tu5re6] độc đáo có thể tăng thêm độ phức tạp và sự thú vị cho bài hát, thách thức sự mong đợi của người nghe và có khả năng nâng cao sự thích thú của họ đối với âm nhạc. Mặc dù có tính chất không điển hình nhưng bài hát này mang đến trải nghiệm nghe độc ​​đáo và hấp dẫn.</v>
      </c>
    </row>
    <row r="1049">
      <c r="A1049" s="1" t="s">
        <v>122</v>
      </c>
      <c r="B1049" s="1" t="s">
        <v>1809</v>
      </c>
      <c r="C1049" s="2" t="str">
        <f>IFERROR(__xludf.DUMMYFUNCTION("GoogleTranslate(B1049, ""en"", ""vi"")"),"Bản nhạc này dài [T1M213] giây, với phạm vi cao độ trong [R1A2N3G4E5] [oc0ta1ve2s3]. [[K01E12Y23]3 k4ey5] thêm hương vị độc đáo cho âm nhạc, trong khi [te0mp1o2] tạo ra bầu không khí mãnh liệt. [I1N2S3T4R5U6M7E8N9T0S1] phải được đưa vào bố cục, được đặc t"&amp;"rưng bởi [[T01I12M23E34_45S56I67G78N89A90T01U12R23E34]4 t5im6e 7si8gn9at0ur1e2] không điển hình. Chơi ở tốc độ nhanh, âm nhạc tràn ngập [E1M2O3T4I5O6N7].")</f>
        <v>Bản nhạc này dài [T1M213] giây, với phạm vi cao độ trong [R1A2N3G4E5] [oc0ta1ve2s3]. [[K01E12Y23]3 k4ey5] thêm hương vị độc đáo cho âm nhạc, trong khi [te0mp1o2] tạo ra bầu không khí mãnh liệt. [I1N2S3T4R5U6M7E8N9T0S1] phải được đưa vào bố cục, được đặc trưng bởi [[T01I12M23E34_45S56I67G78N89A90T01U12R23E34]4 t5im6e 7si8gn9at0ur1e2] không điển hình. Chơi ở tốc độ nhanh, âm nhạc tràn ngập [E1M2O3T4I5O6N7].</v>
      </c>
    </row>
    <row r="1050">
      <c r="A1050" s="1" t="s">
        <v>1027</v>
      </c>
      <c r="B1050" s="1" t="s">
        <v>1810</v>
      </c>
      <c r="C1050" s="2" t="str">
        <f>IFERROR(__xludf.DUMMYFUNCTION("GoogleTranslate(B1050, ""en"", ""vi"")"),"[ke0y1] của bản nhạc tạo thêm hương vị độc đáo giúp nâng cao chất lượng cảm xúc. Trên thực tế, đặc tính cảm xúc của âm nhạc được xác định bởi [ke0y1] cụ thể mà nó được chơi. Việc sử dụng một [ke0y1] cụ thể có thể tạo ra nhiều loại cảm xúc và tâm trạng, ch"&amp;"o dù đó là [ma0jo1r2] [ke0y1] gợi lên hạnh phúc và niềm vui hay [mi0no1r2] [ke0y1] gợi lên nỗi buồn hoặc u sầu. Do đó, việc lựa chọn [ke0y1] là một khía cạnh quan trọng của việc sáng tác âm nhạc, vì nó có thể ảnh hưởng lớn đến phản ứng cảm xúc của người n"&amp;"ghe và trải nghiệm tổng thể về âm nhạc.")</f>
        <v>[ke0y1] của bản nhạc tạo thêm hương vị độc đáo giúp nâng cao chất lượng cảm xúc. Trên thực tế, đặc tính cảm xúc của âm nhạc được xác định bởi [ke0y1] cụ thể mà nó được chơi. Việc sử dụng một [ke0y1] cụ thể có thể tạo ra nhiều loại cảm xúc và tâm trạng, cho dù đó là [ma0jo1r2] [ke0y1] gợi lên hạnh phúc và niềm vui hay [mi0no1r2] [ke0y1] gợi lên nỗi buồn hoặc u sầu. Do đó, việc lựa chọn [ke0y1] là một khía cạnh quan trọng của việc sáng tác âm nhạc, vì nó có thể ảnh hưởng lớn đến phản ứng cảm xúc của người nghe và trải nghiệm tổng thể về âm nhạc.</v>
      </c>
    </row>
    <row r="1051">
      <c r="A1051" s="1" t="s">
        <v>416</v>
      </c>
      <c r="B1051" s="1" t="s">
        <v>1811</v>
      </c>
      <c r="C1051" s="2" t="str">
        <f>IFERROR(__xludf.DUMMYFUNCTION("GoogleTranslate(B1051, ""en"", ""vi"")"),"Tác phẩm âm nhạc là một trải nghiệm hấp dẫn và đáng nhớ thể hiện phạm vi cao độ trong [R1A2N3G4E5] [oc0ta1ve2s3]. Bản nhạc có nhịp độ nhanh này chạy trong [T1M213] giây và đi theo đồng hồ đo [T1I2M3E4_5S6I7G8N9A0T1U2R3E4], với [te0mp1o2] cường độ cao bổ s"&amp;"ung cho lựa chọn [[K01E12Y23]3 k4ey5 của nó. Điều làm cho bản nhạc này thực sự độc đáo là sự vắng mặt của bất kỳ [I1N2S3T4R5U6M7E8N9T0S1] nào, làm tăng thêm bản chất cảm xúc có thể được cảm nhận xuyên suốt bản nhạc.")</f>
        <v>Tác phẩm âm nhạc là một trải nghiệm hấp dẫn và đáng nhớ thể hiện phạm vi cao độ trong [R1A2N3G4E5] [oc0ta1ve2s3]. Bản nhạc có nhịp độ nhanh này chạy trong [T1M213] giây và đi theo đồng hồ đo [T1I2M3E4_5S6I7G8N9A0T1U2R3E4], với [te0mp1o2] cường độ cao bổ sung cho lựa chọn [[K01E12Y23]3 k4ey5 của nó. Điều làm cho bản nhạc này thực sự độc đáo là sự vắng mặt của bất kỳ [I1N2S3T4R5U6M7E8N9T0S1] nào, làm tăng thêm bản chất cảm xúc có thể được cảm nhận xuyên suốt bản nhạc.</v>
      </c>
    </row>
    <row r="1052">
      <c r="A1052" s="1" t="s">
        <v>1812</v>
      </c>
      <c r="B1052" s="1" t="s">
        <v>1813</v>
      </c>
      <c r="C1052" s="2" t="str">
        <f>IFERROR(__xludf.DUMMYFUNCTION("GoogleTranslate(B1052, ""en"", ""vi"")"),"Âm nhạc được mô tả ở đây mang đến trải nghiệm nghe thực sự đặc biệt và khó quên nhờ dải cao độ [R1A2N3G4E5] [oc0ta1ve2s3]. Thêm vào những phẩm chất đặc biệt của nó, âm nhạc được viết bằng [ke0y1] của [K1E2Y3], mang đến cho nó một chất lượng cảm xúc độc đá"&amp;"o. Trên thực tế, âm nhạc dường như tỏa ra [E1M2O3T4I5O6N7], càng làm tăng thêm tác động của nó đối với người nghe. Những ai dành thời gian thưởng thức bài hát này sẽ được thưởng thức [T1M213] giây trải nghiệm giàu cảm xúc và âm nhạc.")</f>
        <v>Âm nhạc được mô tả ở đây mang đến trải nghiệm nghe thực sự đặc biệt và khó quên nhờ dải cao độ [R1A2N3G4E5] [oc0ta1ve2s3]. Thêm vào những phẩm chất đặc biệt của nó, âm nhạc được viết bằng [ke0y1] của [K1E2Y3], mang đến cho nó một chất lượng cảm xúc độc đáo. Trên thực tế, âm nhạc dường như tỏa ra [E1M2O3T4I5O6N7], càng làm tăng thêm tác động của nó đối với người nghe. Những ai dành thời gian thưởng thức bài hát này sẽ được thưởng thức [T1M213] giây trải nghiệm giàu cảm xúc và âm nhạc.</v>
      </c>
    </row>
    <row r="1053">
      <c r="A1053" s="1" t="s">
        <v>114</v>
      </c>
      <c r="B1053" s="1" t="s">
        <v>1814</v>
      </c>
      <c r="C1053" s="2" t="str">
        <f>IFERROR(__xludf.DUMMYFUNCTION("GoogleTranslate(B1053, ""en"", ""vi"")"),"Âm nhạc phát ra [E1M2O3T4I5O6N7], có bộ đếm [T1I2M3E4_5S6I7G8N9A0T1U2R3E4] và chủ yếu dựa vào việc sử dụng [I1N2S3T4R5U6M7E8N9T0S1]. Những nhạc cụ này rất quan trọng đối với âm nhạc, góp phần tạo nên âm thanh và đặc tính tổng thể của nó. Thông qua việc sử"&amp;" dụng thành thạo, âm nhạc có thể truyền tải thông điệp cảm xúc của mình một cách mạnh mẽ và tác động. Cho dù đó là nhịp trống dồn dập hay giai điệu cao vút của guitar, mỗi nhạc cụ đều đóng một vai trò thiết yếu trong việc đưa âm nhạc trở nên sống động và "&amp;"kết nối với khán giả. Cùng nhau, họ tạo ra một trải nghiệm âm nhạc năng động và khó quên, làm say đắm và truyền cảm hứng cho tất cả những ai nghe nó.")</f>
        <v>Âm nhạc phát ra [E1M2O3T4I5O6N7], có bộ đếm [T1I2M3E4_5S6I7G8N9A0T1U2R3E4] và chủ yếu dựa vào việc sử dụng [I1N2S3T4R5U6M7E8N9T0S1]. Những nhạc cụ này rất quan trọng đối với âm nhạc, góp phần tạo nên âm thanh và đặc tính tổng thể của nó. Thông qua việc sử dụng thành thạo, âm nhạc có thể truyền tải thông điệp cảm xúc của mình một cách mạnh mẽ và tác động. Cho dù đó là nhịp trống dồn dập hay giai điệu cao vút của guitar, mỗi nhạc cụ đều đóng một vai trò thiết yếu trong việc đưa âm nhạc trở nên sống động và kết nối với khán giả. Cùng nhau, họ tạo ra một trải nghiệm âm nhạc năng động và khó quên, làm say đắm và truyền cảm hứng cho tất cả những ai nghe nó.</v>
      </c>
    </row>
    <row r="1054">
      <c r="A1054" s="1" t="s">
        <v>217</v>
      </c>
      <c r="B1054" s="1" t="s">
        <v>1815</v>
      </c>
      <c r="C1054" s="2" t="str">
        <f>IFERROR(__xludf.DUMMYFUNCTION("GoogleTranslate(B1054, ""en"", ""vi"")"),"Sự lựa chọn [[K01E12Y23]3 k4ey5] trong bản nhạc này tạo nên trải nghiệm lôi cuốn và đáng nhớ cho người nghe. [ke0y1] của một bản nhạc có thể có tác động đáng kể đến âm thanh và cảm giác của bản nhạc đó, vì các [ke0y1] khác nhau có thể gợi lên những cảm xú"&amp;"c và tâm trạng khác nhau. Trong trường hợp này, [key0y1] cụ thể do nhà soạn nhạc hoặc người biểu diễn chọn đã mang lại trải nghiệm nghe hấp dẫn và hấp dẫn. Bằng cách chọn đúng [key0y1], âm nhạc có thể truyền tải thông điệp hoặc câu chuyện dự định một cách"&amp;" hiệu quả và để lại ấn tượng lâu dài cho người nghe.")</f>
        <v>Sự lựa chọn [[K01E12Y23]3 k4ey5] trong bản nhạc này tạo nên trải nghiệm lôi cuốn và đáng nhớ cho người nghe. [ke0y1] của một bản nhạc có thể có tác động đáng kể đến âm thanh và cảm giác của bản nhạc đó, vì các [ke0y1] khác nhau có thể gợi lên những cảm xúc và tâm trạng khác nhau. Trong trường hợp này, [key0y1] cụ thể do nhà soạn nhạc hoặc người biểu diễn chọn đã mang lại trải nghiệm nghe hấp dẫn và hấp dẫn. Bằng cách chọn đúng [key0y1], âm nhạc có thể truyền tải thông điệp hoặc câu chuyện dự định một cách hiệu quả và để lại ấn tượng lâu dài cho người nghe.</v>
      </c>
    </row>
    <row r="1055">
      <c r="A1055" s="1" t="s">
        <v>1816</v>
      </c>
      <c r="B1055" s="1" t="s">
        <v>1817</v>
      </c>
      <c r="C1055" s="2" t="str">
        <f>IFERROR(__xludf.DUMMYFUNCTION("GoogleTranslate(B1055, ""en"", ""vi"")"),"Âm nhạc này không phải là sự thể hiện điển hình của âm thanh [G1E2N3R4E5] cổ điển. Tuy nhiên, nó vẫn có thể tạo ra một bảng âm thanh phong phú và sống động bằng cách sử dụng [[K01E12Y23]3 k4ey5]. Bản nhạc chạy trong [T1M213] giây và có nhịp điệu thoải mái"&amp;" được chơi ở tốc độ cân bằng. Nhìn chung, bản nhạc này mang lại trải nghiệm nghe độc ​​đáo và thú vị, khác xa với âm nhạc [G1E2N3R4E5] truyền thống.")</f>
        <v>Âm nhạc này không phải là sự thể hiện điển hình của âm thanh [G1E2N3R4E5] cổ điển. Tuy nhiên, nó vẫn có thể tạo ra một bảng âm thanh phong phú và sống động bằng cách sử dụng [[K01E12Y23]3 k4ey5]. Bản nhạc chạy trong [T1M213] giây và có nhịp điệu thoải mái được chơi ở tốc độ cân bằng. Nhìn chung, bản nhạc này mang lại trải nghiệm nghe độc ​​đáo và thú vị, khác xa với âm nhạc [G1E2N3R4E5] truyền thống.</v>
      </c>
    </row>
    <row r="1056">
      <c r="A1056" s="1" t="s">
        <v>1818</v>
      </c>
      <c r="B1056" s="1" t="s">
        <v>1819</v>
      </c>
      <c r="C1056" s="2" t="str">
        <f>IFERROR(__xludf.DUMMYFUNCTION("GoogleTranslate(B1056, ""en"", ""vi"")"),"Loại nhạc này có một số đặc điểm đáng chú ý khiến nó trở thành một trải nghiệm nghe độc ​​đáo và hấp dẫn. Đầu tiên, [ti0me1 s2ig3na4tu5re6] được sử dụng trong bài hát rất khác thường, mang lại nhịp điệu và cảm giác khác biệt. Ngoài ra, phạm vi cao độ của "&amp;"âm nhạc kéo dài nhiều [oc0ta1ve2s3], mang đến dải nốt đa dạng và sống động thu hút sự chú ý của người nghe. Cuối cùng, nhạc cụ được sử dụng trong sáng tác, bao gồm [I1N2S3T4R5U6M7E8N9T0S1], càng làm tăng thêm độ phức tạp và phong phú của âm nhạc. Nhìn chu"&amp;"ng, bài hát này nổi bật như một tác phẩm âm nhạc ấn tượng, thể hiện tài năng và sự sáng tạo của người sáng tạo ra nó.")</f>
        <v>Loại nhạc này có một số đặc điểm đáng chú ý khiến nó trở thành một trải nghiệm nghe độc ​​đáo và hấp dẫn. Đầu tiên, [ti0me1 s2ig3na4tu5re6] được sử dụng trong bài hát rất khác thường, mang lại nhịp điệu và cảm giác khác biệt. Ngoài ra, phạm vi cao độ của âm nhạc kéo dài nhiều [oc0ta1ve2s3], mang đến dải nốt đa dạng và sống động thu hút sự chú ý của người nghe. Cuối cùng, nhạc cụ được sử dụng trong sáng tác, bao gồm [I1N2S3T4R5U6M7E8N9T0S1], càng làm tăng thêm độ phức tạp và phong phú của âm nhạc. Nhìn chung, bài hát này nổi bật như một tác phẩm âm nhạc ấn tượng, thể hiện tài năng và sự sáng tạo của người sáng tạo ra nó.</v>
      </c>
    </row>
    <row r="1057">
      <c r="A1057" s="1" t="s">
        <v>1820</v>
      </c>
      <c r="B1057" s="1" t="s">
        <v>1821</v>
      </c>
      <c r="C1057" s="2" t="str">
        <f>IFERROR(__xludf.DUMMYFUNCTION("GoogleTranslate(B1057, ""en"", ""vi"")"),"Âm nhạc được sáng tác trong [[K01E12Y23]3 k4ey5] tỏa ra [E1M2O3T4I5O6N7] và được đặc trưng bởi dải cao độ đặc biệt là [R1A2N3G4E5] [oc0ta1ve2s3], điều này làm tăng thêm chiều sâu cảm xúc. Bài hát được phát ở mức [te0mp1o2] vừa phải, nâng cao hơn nữa hiệu "&amp;"ứng tổng thể của nó.")</f>
        <v>Âm nhạc được sáng tác trong [[K01E12Y23]3 k4ey5] tỏa ra [E1M2O3T4I5O6N7] và được đặc trưng bởi dải cao độ đặc biệt là [R1A2N3G4E5] [oc0ta1ve2s3], điều này làm tăng thêm chiều sâu cảm xúc. Bài hát được phát ở mức [te0mp1o2] vừa phải, nâng cao hơn nữa hiệu ứng tổng thể của nó.</v>
      </c>
    </row>
    <row r="1058">
      <c r="A1058" s="1" t="s">
        <v>1822</v>
      </c>
      <c r="B1058" s="1" t="s">
        <v>1823</v>
      </c>
      <c r="C1058" s="2" t="str">
        <f>IFERROR(__xludf.DUMMYFUNCTION("GoogleTranslate(B1058, ""en"", ""vi"")"),"Âm nhạc được cung cấp ở đây là trải nghiệm nghe đa dạng và năng động, với dải cao độ trải dài [R1A2N3G4E5] [oc0ta1ve2s3]. Việc sử dụng [[K01E12Y23]3 k4ey5] tạo ra bảng màu âm thanh phong phú và sống động, trong khi [te0mp1o2] mãnh liệt sẽ tăng thêm năng l"&amp;"ượng tổng thể của bản nhạc. Việc chọn [ti0me1 s2ig3na4tu5re6 o7f 8[T91I02M13E24_35S46I57G68N79A80T91U02R13E24]3] được chọn, không hề bình thường, càng làm tăng thêm nét độc đáo của bài hát. Với thời lượng [[N01U12M23_34B45A56R67S78]8 b9ar0s1], ca khúc này"&amp;" mang đến một hành trình âm nhạc trọn vẹn và hấp dẫn.")</f>
        <v>Âm nhạc được cung cấp ở đây là trải nghiệm nghe đa dạng và năng động, với dải cao độ trải dài [R1A2N3G4E5] [oc0ta1ve2s3]. Việc sử dụng [[K01E12Y23]3 k4ey5] tạo ra bảng màu âm thanh phong phú và sống động, trong khi [te0mp1o2] mãnh liệt sẽ tăng thêm năng lượng tổng thể của bản nhạc. Việc chọn [ti0me1 s2ig3na4tu5re6 o7f 8[T91I02M13E24_35S46I57G68N79A80T91U02R13E24]3] được chọn, không hề bình thường, càng làm tăng thêm nét độc đáo của bài hát. Với thời lượng [[N01U12M23_34B45A56R67S78]8 b9ar0s1], ca khúc này mang đến một hành trình âm nhạc trọn vẹn và hấp dẫn.</v>
      </c>
    </row>
    <row r="1059">
      <c r="A1059" s="1" t="s">
        <v>637</v>
      </c>
      <c r="B1059" s="1" t="s">
        <v>1824</v>
      </c>
      <c r="C1059" s="2" t="str">
        <f>IFERROR(__xludf.DUMMYFUNCTION("GoogleTranslate(B1059, ""en"", ""vi"")"),"Nó có nhịp điệu mạnh mẽ khiến bạn muốn nhảy. [te0mp1o2] thay đổi xuyên suốt bài hát, tăng thêm sự đa dạng và thú vị. Ngoài ra, giai điệu bắt tai, dễ nhớ, đọng lại trong đầu bạn rất lâu sau khi bài hát kết thúc. Nhìn chung, nhịp điệu sôi động, [te0mp1o2] đ"&amp;"a dạng và giai điệu hấp dẫn của bài hát khiến nó trở thành sự lựa chọn tuyệt vời cho những ai muốn đứng dậy và nhảy.")</f>
        <v>Nó có nhịp điệu mạnh mẽ khiến bạn muốn nhảy. [te0mp1o2] thay đổi xuyên suốt bài hát, tăng thêm sự đa dạng và thú vị. Ngoài ra, giai điệu bắt tai, dễ nhớ, đọng lại trong đầu bạn rất lâu sau khi bài hát kết thúc. Nhìn chung, nhịp điệu sôi động, [te0mp1o2] đa dạng và giai điệu hấp dẫn của bài hát khiến nó trở thành sự lựa chọn tuyệt vời cho những ai muốn đứng dậy và nhảy.</v>
      </c>
    </row>
    <row r="1060">
      <c r="A1060" s="1" t="s">
        <v>1825</v>
      </c>
      <c r="B1060" s="1" t="s">
        <v>1826</v>
      </c>
      <c r="C1060" s="2" t="str">
        <f>IFERROR(__xludf.DUMMYFUNCTION("GoogleTranslate(B1060, ""en"", ""vi"")"),"Bài hát này bao gồm [[N01U12M23_34B45A56R67S78]8 b9ar0s1] và có thời gian phát là [T1M213] giây. Tuy nhiên, [I1N2S3T4R5U6M7E8N9T0S1] không có trong nhạc.")</f>
        <v>Bài hát này bao gồm [[N01U12M23_34B45A56R67S78]8 b9ar0s1] và có thời gian phát là [T1M213] giây. Tuy nhiên, [I1N2S3T4R5U6M7E8N9T0S1] không có trong nhạc.</v>
      </c>
    </row>
    <row r="1061">
      <c r="A1061" s="1" t="s">
        <v>223</v>
      </c>
      <c r="B1061" s="1" t="s">
        <v>1827</v>
      </c>
      <c r="C1061" s="2" t="str">
        <f>IFERROR(__xludf.DUMMYFUNCTION("GoogleTranslate(B1061, ""en"", ""vi"")"),"Bài hát này mang đến trải nghiệm nghe độc ​​đáo và đáng nhớ với dải cao độ [R1A2N3G4E5] [oc0ta1ve2s3]. Ngoài ra, [te0mp1o2] rất chậm và thư giãn, làm tăng thêm bầu không khí êm dịu của âm nhạc.")</f>
        <v>Bài hát này mang đến trải nghiệm nghe độc ​​đáo và đáng nhớ với dải cao độ [R1A2N3G4E5] [oc0ta1ve2s3]. Ngoài ra, [te0mp1o2] rất chậm và thư giãn, làm tăng thêm bầu không khí êm dịu của âm nhạc.</v>
      </c>
    </row>
    <row r="1062">
      <c r="A1062" s="1" t="s">
        <v>773</v>
      </c>
      <c r="B1062" s="1" t="s">
        <v>1828</v>
      </c>
      <c r="C1062" s="2" t="str">
        <f>IFERROR(__xludf.DUMMYFUNCTION("GoogleTranslate(B1062, ""en"", ""vi"")"),"Âm nhạc được đề cập có phạm vi cao độ nhỏ gọn [R1A2N3G4E5] [oc0ta1ve2s3], mang lại hiệu suất tập trung và có tác động mạnh mẽ. Nó cũng sử dụng [[K01E12Y23]3 k4ey5], tạo ra bảng âm thanh phong phú và sống động. Bài hát có thời lượng phát [T1M213] giây và n"&amp;"hịp điệu vừa phải. Nó sẽ có tính năng [I1N2S3T4R5U6M7E8N9T0S1]. Điều thú vị là [ti0me1 s2ig3na4tu5re6] được sử dụng trong bài hát không phải là điển hình mà là [T1I2M3E4_5S6I7G8N9A0T1U2R3E4]. Bố cục nhịp độ chậm thấm đẫm [E1M2O3T4I5O6N7], điều này làm tăn"&amp;"g thêm sức mạnh gợi cảm của nó.")</f>
        <v>Âm nhạc được đề cập có phạm vi cao độ nhỏ gọn [R1A2N3G4E5] [oc0ta1ve2s3], mang lại hiệu suất tập trung và có tác động mạnh mẽ. Nó cũng sử dụng [[K01E12Y23]3 k4ey5], tạo ra bảng âm thanh phong phú và sống động. Bài hát có thời lượng phát [T1M213] giây và nhịp điệu vừa phải. Nó sẽ có tính năng [I1N2S3T4R5U6M7E8N9T0S1]. Điều thú vị là [ti0me1 s2ig3na4tu5re6] được sử dụng trong bài hát không phải là điển hình mà là [T1I2M3E4_5S6I7G8N9A0T1U2R3E4]. Bố cục nhịp độ chậm thấm đẫm [E1M2O3T4I5O6N7], điều này làm tăng thêm sức mạnh gợi cảm của nó.</v>
      </c>
    </row>
    <row r="1063">
      <c r="A1063" s="1" t="s">
        <v>1829</v>
      </c>
      <c r="B1063" s="1" t="s">
        <v>1830</v>
      </c>
      <c r="C1063" s="2" t="str">
        <f>IFERROR(__xludf.DUMMYFUNCTION("GoogleTranslate(B1063, ""en"", ""vi"")"),"Bài hát này độc đáo theo nhiều cách. Nó có độ dài [T1M213] giây và nhịp điệu chậm, được bổ sung bởi [te0mp1o2] mềm mại và mượt mà. Ngoài ra, bài hát còn có [ti0me1 s2ig3na4tu5re6], [T1I2M3E4_5S6I7G8N9A0T1U2R3E4] độc đáo, khiến nó càng trở nên khác biệt so"&amp;" với các bản nhạc khác. Không thể phóng đại tầm quan trọng của [I1N2S3T4R5U6M7E8N9T0S1] trong bài hát vì chúng giúp tạo ra trải nghiệm nghe thực sự khó quên. Nhìn chung, bài hát này là minh chứng cho sức mạnh của âm nhạc trong việc lôi cuốn và đưa chúng t"&amp;"a đến những địa điểm và cảm xúc mới.")</f>
        <v>Bài hát này độc đáo theo nhiều cách. Nó có độ dài [T1M213] giây và nhịp điệu chậm, được bổ sung bởi [te0mp1o2] mềm mại và mượt mà. Ngoài ra, bài hát còn có [ti0me1 s2ig3na4tu5re6], [T1I2M3E4_5S6I7G8N9A0T1U2R3E4] độc đáo, khiến nó càng trở nên khác biệt so với các bản nhạc khác. Không thể phóng đại tầm quan trọng của [I1N2S3T4R5U6M7E8N9T0S1] trong bài hát vì chúng giúp tạo ra trải nghiệm nghe thực sự khó quên. Nhìn chung, bài hát này là minh chứng cho sức mạnh của âm nhạc trong việc lôi cuốn và đưa chúng ta đến những địa điểm và cảm xúc mới.</v>
      </c>
    </row>
    <row r="1064">
      <c r="A1064" s="1" t="s">
        <v>1831</v>
      </c>
      <c r="B1064" s="1" t="s">
        <v>1832</v>
      </c>
      <c r="C1064" s="2" t="str">
        <f>IFERROR(__xludf.DUMMYFUNCTION("GoogleTranslate(B1064, ""en"", ""vi"")"),"[te0mp1o2] của bài hát có tiết tấu vừa phải và thú vị, với nhịp điệu chậm rãi tạo nên tâm trạng thư giãn. Tuy nhiên, cách sắp xếp của bài hát này rất độc đáo vì nó đã bỏ qua việc sử dụng một số nhạc cụ nhất định, tạo cho nó một nét đặc biệt khiến nó trở n"&amp;"ên khác biệt so với các bài hát khác cùng thể loại.")</f>
        <v>[te0mp1o2] của bài hát có tiết tấu vừa phải và thú vị, với nhịp điệu chậm rãi tạo nên tâm trạng thư giãn. Tuy nhiên, cách sắp xếp của bài hát này rất độc đáo vì nó đã bỏ qua việc sử dụng một số nhạc cụ nhất định, tạo cho nó một nét đặc biệt khiến nó trở nên khác biệt so với các bài hát khác cùng thể loại.</v>
      </c>
    </row>
    <row r="1065">
      <c r="A1065" s="1" t="s">
        <v>79</v>
      </c>
      <c r="B1065" s="1" t="s">
        <v>1833</v>
      </c>
      <c r="C1065" s="2" t="str">
        <f>IFERROR(__xludf.DUMMYFUNCTION("GoogleTranslate(B1065, ""en"", ""vi"")"),"Bản nhạc này truyền tải âm thanh độc đáo và cộng hưởng bằng cách sử dụng [[K01E12Y23]3 k4ey5] và có dải cao độ trong [R1A2N3G4E5] [oc0ta1ve2s3]. Thời lượng của bài hát là [T1M213] giây, có nhịp độ chậm và nhịp điệu dễ nghe. Sự vắng mặt của [I1N2S3T4R5U6M7"&amp;"E8N9T0S1] mang đến cho bài hát một chất lượng khác biệt, trong khi [[T01I12M23E34_45S56I67G78N89A90T01U12R23E34]4 t5im6e 7si8gn9at0ur1e2] lại càng làm tăng thêm sự độc đáo của nó. Nhìn chung, âm nhạc dự án [E1M2O3T4I5O6N7] và tạo ra trải nghiệm nghe đáng "&amp;"nhớ.")</f>
        <v>Bản nhạc này truyền tải âm thanh độc đáo và cộng hưởng bằng cách sử dụng [[K01E12Y23]3 k4ey5] và có dải cao độ trong [R1A2N3G4E5] [oc0ta1ve2s3]. Thời lượng của bài hát là [T1M213] giây, có nhịp độ chậm và nhịp điệu dễ nghe. Sự vắng mặt của [I1N2S3T4R5U6M7E8N9T0S1] mang đến cho bài hát một chất lượng khác biệt, trong khi [[T01I12M23E34_45S56I67G78N89A90T01U12R23E34]4 t5im6e 7si8gn9at0ur1e2] lại càng làm tăng thêm sự độc đáo của nó. Nhìn chung, âm nhạc dự án [E1M2O3T4I5O6N7] và tạo ra trải nghiệm nghe đáng nhớ.</v>
      </c>
    </row>
    <row r="1066">
      <c r="A1066" s="1" t="s">
        <v>1510</v>
      </c>
      <c r="B1066" s="1" t="s">
        <v>1834</v>
      </c>
      <c r="C1066" s="2" t="str">
        <f>IFERROR(__xludf.DUMMYFUNCTION("GoogleTranslate(B1066, ""en"", ""vi"")"),"Âm nhạc được chơi ở tốc độ vừa phải là biểu hiện của [E1M2O3T4I5O6N7]. Thông qua [te0mp1o2] có chủ ý, cảm xúc truyền tải trong âm nhạc được làm nổi bật và có chiều sâu. Cho dù đó là một giai điệu chậm rãi, buồn bã hay một giai điệu sôi động, lạc quan, nhị"&amp;"p độ của âm nhạc có thể làm nổi bật và tăng cường cảm xúc mà nó gợi lên. Vì vậy, [te0mp1o2] của âm nhạc là yếu tố quan trọng trong việc tạo ra sự kết nối cảm xúc giữa người nghe và bản nhạc đang được chơi.")</f>
        <v>Âm nhạc được chơi ở tốc độ vừa phải là biểu hiện của [E1M2O3T4I5O6N7]. Thông qua [te0mp1o2] có chủ ý, cảm xúc truyền tải trong âm nhạc được làm nổi bật và có chiều sâu. Cho dù đó là một giai điệu chậm rãi, buồn bã hay một giai điệu sôi động, lạc quan, nhịp độ của âm nhạc có thể làm nổi bật và tăng cường cảm xúc mà nó gợi lên. Vì vậy, [te0mp1o2] của âm nhạc là yếu tố quan trọng trong việc tạo ra sự kết nối cảm xúc giữa người nghe và bản nhạc đang được chơi.</v>
      </c>
    </row>
    <row r="1067">
      <c r="A1067" s="1" t="s">
        <v>889</v>
      </c>
      <c r="B1067" s="1" t="s">
        <v>1835</v>
      </c>
      <c r="C1067" s="2" t="str">
        <f>IFERROR(__xludf.DUMMYFUNCTION("GoogleTranslate(B1067, ""en"", ""vi"")"),"Bài hát có nhịp điệu đều đặn và vừa phải.")</f>
        <v>Bài hát có nhịp điệu đều đặn và vừa phải.</v>
      </c>
    </row>
    <row r="1068">
      <c r="A1068" s="1" t="s">
        <v>1836</v>
      </c>
      <c r="B1068" s="1" t="s">
        <v>1837</v>
      </c>
      <c r="C1068" s="2" t="str">
        <f>IFERROR(__xludf.DUMMYFUNCTION("GoogleTranslate(B1068, ""en"", ""vi"")"),"Bài hát thuộc thể loại [G1E2N3R4E5], chạy trong [T1M213] giây.")</f>
        <v>Bài hát thuộc thể loại [G1E2N3R4E5], chạy trong [T1M213] giây.</v>
      </c>
    </row>
    <row r="1069">
      <c r="A1069" s="1" t="s">
        <v>188</v>
      </c>
      <c r="B1069" s="1" t="s">
        <v>1838</v>
      </c>
      <c r="C1069" s="2" t="str">
        <f>IFERROR(__xludf.DUMMYFUNCTION("GoogleTranslate(B1069, ""en"", ""vi"")"),"Phạm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[T1M213] dài vài giây, "&amp;"có nhịp không quá nhanh cũng không quá chậm. Không có [I1N2S3T4R5U6M7E8N9T0S1], âm nhạc sử dụng [[T01I12M23E34_45S56I67G78N89A90T01U12R23E34]4 t5im6e 7si8gn9at0ur1e2], tạo ra nhịp điệu chậm xác định giai điệu cảm xúc của bài hát.")</f>
        <v>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[T1M213] dài vài giây, có nhịp không quá nhanh cũng không quá chậm. Không có [I1N2S3T4R5U6M7E8N9T0S1], âm nhạc sử dụng [[T01I12M23E34_45S56I67G78N89A90T01U12R23E34]4 t5im6e 7si8gn9at0ur1e2], tạo ra nhịp điệu chậm xác định giai điệu cảm xúc của bài hát.</v>
      </c>
    </row>
    <row r="1070">
      <c r="A1070" s="1" t="s">
        <v>1839</v>
      </c>
      <c r="B1070" s="1" t="s">
        <v>1840</v>
      </c>
      <c r="C1070" s="2" t="str">
        <f>IFERROR(__xludf.DUMMYFUNCTION("GoogleTranslate(B1070, ""en"", ""vi"")"),"Bài hát với [te0mp1o2] nhanh và nhịp điệu thiền định được tăng cường bởi các nhạc cụ đóng vai trò quan trọng trong âm nhạc. Nhịp điệu mời gọi người nghe di chuyển theo nhịp điệu trong khi các nhạc cụ mang lại kết cấu phong phú và độ sâu cho âm thanh tổng "&amp;"thể. Cùng với nhau, sự kết hợp giữa [te0mp1o2], beat và nhạc cụ tạo ra trải nghiệm nghe độc ​​đáo, nắm bắt được bản chất của âm nhạc.")</f>
        <v>Bài hát với [te0mp1o2] nhanh và nhịp điệu thiền định được tăng cường bởi các nhạc cụ đóng vai trò quan trọng trong âm nhạc. Nhịp điệu mời gọi người nghe di chuyển theo nhịp điệu trong khi các nhạc cụ mang lại kết cấu phong phú và độ sâu cho âm thanh tổng thể. Cùng với nhau, sự kết hợp giữa [te0mp1o2], beat và nhạc cụ tạo ra trải nghiệm nghe độc ​​đáo, nắm bắt được bản chất của âm nhạc.</v>
      </c>
    </row>
    <row r="1071">
      <c r="A1071" s="1" t="s">
        <v>1841</v>
      </c>
      <c r="B1071" s="1" t="s">
        <v>1842</v>
      </c>
      <c r="C1071" s="2" t="str">
        <f>IFERROR(__xludf.DUMMYFUNCTION("GoogleTranslate(B1071, ""en"", ""vi"")"),"Loại nhạc này mang lại trải nghiệm nghe độc ​​đáo và đáng nhớ với dải cao độ [R1A2N3G4E5] [oc0ta1ve2s3]. Việc sử dụng [[K01E12Y23]3 k4ey5] tạo ra bảng âm thanh phong phú và sống động, trong khi thời lượng của bài hát kéo dài [T1M213] giây. Nhịp điệu trong"&amp;" bài hát sôi động này được bổ sung bằng việc sử dụng [I1N2S3T4R5U6M7E8N9T0S1] trong phần trình diễn âm nhạc. Với sự khác biệt so với chuẩn mực ở [ti0me1 s2ig3na4tu5re6 o7f 8[T91I02M13E24_35S46I57G68N79A80T91U02R13E24]3], bài hát di chuyển vừa phải và chắc"&amp;" chắn theo phong cách truyền thống của âm nhạc [G1E2N3R4E5].")</f>
        <v>Loại nhạc này mang lại trải nghiệm nghe độc ​​đáo và đáng nhớ với dải cao độ [R1A2N3G4E5] [oc0ta1ve2s3]. Việc sử dụng [[K01E12Y23]3 k4ey5] tạo ra bảng âm thanh phong phú và sống động, trong khi thời lượng của bài hát kéo dài [T1M213] giây. Nhịp điệu trong bài hát sôi động này được bổ sung bằng việc sử dụng [I1N2S3T4R5U6M7E8N9T0S1] trong phần trình diễn âm nhạc. Với sự khác biệt so với chuẩn mực ở [ti0me1 s2ig3na4tu5re6 o7f 8[T91I02M13E24_35S46I57G68N79A80T91U02R13E24]3], bài hát di chuyển vừa phải và chắc chắn theo phong cách truyền thống của âm nhạc [G1E2N3R4E5].</v>
      </c>
    </row>
    <row r="1072">
      <c r="A1072" s="1" t="s">
        <v>1158</v>
      </c>
      <c r="B1072" s="1" t="s">
        <v>1843</v>
      </c>
      <c r="C1072" s="2" t="str">
        <f>IFERROR(__xludf.DUMMYFUNCTION("GoogleTranslate(B1072, ""en"", ""vi"")"),"Việc sử dụng dải cao độ cụ thể [R1A2N3G4E5] [oc0ta1ve2s3] tạo ra âm thanh gắn kết và thống nhất xuyên suốt bản nhạc cũng cao-[te0mp1o2]. Bằng cách sử dụng phạm vi cao độ cụ thể này, âm nhạc sẽ duy trì chất lượng nhất quán và hài hòa, góp phần tạo nên cảm "&amp;"giác mạch lạc tổng thể. Ngoài ra, bản chất tràn đầy năng lượng và sống động của nhịp điệu [te0mp1o2] cao giúp nâng cao chất lượng sống động của bản nhạc, mang lại trải nghiệm nghe hấp dẫn và lôi cuốn cho khán giả.")</f>
        <v>Việc sử dụng dải cao độ cụ thể [R1A2N3G4E5] [oc0ta1ve2s3] tạo ra âm thanh gắn kết và thống nhất xuyên suốt bản nhạc cũng cao-[te0mp1o2]. Bằng cách sử dụng phạm vi cao độ cụ thể này, âm nhạc sẽ duy trì chất lượng nhất quán và hài hòa, góp phần tạo nên cảm giác mạch lạc tổng thể. Ngoài ra, bản chất tràn đầy năng lượng và sống động của nhịp điệu [te0mp1o2] cao giúp nâng cao chất lượng sống động của bản nhạc, mang lại trải nghiệm nghe hấp dẫn và lôi cuốn cho khán giả.</v>
      </c>
    </row>
    <row r="1073">
      <c r="A1073" s="1" t="s">
        <v>140</v>
      </c>
      <c r="B1073" s="1" t="s">
        <v>1844</v>
      </c>
      <c r="C1073" s="2" t="str">
        <f>IFERROR(__xludf.DUMMYFUNCTION("GoogleTranslate(B1073, ""en"", ""vi"")"),"Phạm vi cao độ của bản nhạc này là [R1A2N3G4E5] [oc0ta1ve2s3] mang đến trải nghiệm nghe độc ​​đáo và đáng nhớ, trong khi [[K01E12Y23]3 k4ey5] thêm hương vị đặc biệt. Bài hát kéo dài [T1M213] giây và duy trì nhịp điệu cân bằng, không quá nhanh cũng không q"&amp;"uá chậm. Việc sử dụng chiến lược [I1N2S3T4R5U6M7E8N9T0S1] là rất quan trọng đối với bố cục, bổ sung cho đồng hồ [T1I2M3E4_5S6I7G8N9A0T1U2R3E4] của nó. Mặc dù có tốc độ thấp nhưng bản nhạc này khác với âm thanh [G1E2N3R4E5] cổ điển, tạo ra một hành trình t"&amp;"hính giác đầy sức gợi và độc đáo.")</f>
        <v>Phạm vi cao độ của bản nhạc này là [R1A2N3G4E5] [oc0ta1ve2s3] mang đến trải nghiệm nghe độc ​​đáo và đáng nhớ, trong khi [[K01E12Y23]3 k4ey5] thêm hương vị đặc biệt. Bài hát kéo dài [T1M213] giây và duy trì nhịp điệu cân bằng, không quá nhanh cũng không quá chậm. Việc sử dụng chiến lược [I1N2S3T4R5U6M7E8N9T0S1] là rất quan trọng đối với bố cục, bổ sung cho đồng hồ [T1I2M3E4_5S6I7G8N9A0T1U2R3E4] của nó. Mặc dù có tốc độ thấp nhưng bản nhạc này khác với âm thanh [G1E2N3R4E5] cổ điển, tạo ra một hành trình thính giác đầy sức gợi và độc đáo.</v>
      </c>
    </row>
    <row r="1074">
      <c r="A1074" s="1" t="s">
        <v>1306</v>
      </c>
      <c r="B1074" s="1" t="s">
        <v>1845</v>
      </c>
      <c r="C1074" s="2" t="str">
        <f>IFERROR(__xludf.DUMMYFUNCTION("GoogleTranslate(B1074, ""en"", ""vi"")"),"Nhịp [te0mp1o2] nhanh của bản nhạc này, cùng với việc sử dụng [[K01E12Y23]3 k4ey5], truyền tải âm thanh độc đáo và vang dội.")</f>
        <v>Nhịp [te0mp1o2] nhanh của bản nhạc này, cùng với việc sử dụng [[K01E12Y23]3 k4ey5], truyền tải âm thanh độc đáo và vang dội.</v>
      </c>
    </row>
    <row r="1075">
      <c r="A1075" s="1" t="s">
        <v>1525</v>
      </c>
      <c r="B1075" s="1" t="s">
        <v>1846</v>
      </c>
      <c r="C1075" s="2" t="str">
        <f>IFERROR(__xludf.DUMMYFUNCTION("GoogleTranslate(B1075, ""en"", ""vi"")"),"Âm nhạc được đề cập có phạm vi cao độ giới hạn là [R1A2N3G4E5] [oc0ta1ve2s3], cho phép nhấn mạnh hơn vào các sắc thái của giai điệu và nhịp điệu. Thêm vào những phẩm chất độc đáo của nó là việc nó nằm trong [[K01E12Y23]3 k4ey5], mang lại cho nó một chất l"&amp;"ượng cảm xúc đặc biệt. Bắt đầu ở [T1M213] giây, bài hát có nhịp điệu cân bằng và đáng chú ý là không có bất kỳ [I1N2S3T4R5U6M7E8N9T0S1] nào.")</f>
        <v>Âm nhạc được đề cập có phạm vi cao độ giới hạn là [R1A2N3G4E5] [oc0ta1ve2s3], cho phép nhấn mạnh hơn vào các sắc thái của giai điệu và nhịp điệu. Thêm vào những phẩm chất độc đáo của nó là việc nó nằm trong [[K01E12Y23]3 k4ey5], mang lại cho nó một chất lượng cảm xúc đặc biệt. Bắt đầu ở [T1M213] giây, bài hát có nhịp điệu cân bằng và đáng chú ý là không có bất kỳ [I1N2S3T4R5U6M7E8N9T0S1] nào.</v>
      </c>
    </row>
    <row r="1076">
      <c r="A1076" s="1" t="s">
        <v>487</v>
      </c>
      <c r="B1076" s="1" t="s">
        <v>1847</v>
      </c>
      <c r="C1076" s="2" t="str">
        <f>IFERROR(__xludf.DUMMYFUNCTION("GoogleTranslate(B1076, ""en"", ""vi"")"),"Đây là một bản nhạc giàu năng lượng khiến tim bạn đập mạnh với nhịp điệu nhanh và nhịp sống động. Ngay từ khi bài hát bắt đầu, bạn đã bị cuốn vào năng lượng [te0mp1o2] nhanh và lan tỏa của nó, khiến bạn không thể ngồi yên. Tốc độ nhanh của bài hát nắm bắt"&amp;" hoàn hảo cảm giác phấn khích khi được sống và trong thời điểm hiện tại, đồng thời chắc chắn sẽ khiến bạn cảm thấy tràn đầy năng lượng và tiếp thêm sinh lực. Cho dù bạn đang nhảy theo điệu nhạc hay chỉ đơn giản là nghe nó, bản nhạc có chỉ số octan cao này"&amp;" đảm bảo sẽ khiến máu bạn bơm máu và tinh thần của bạn thăng hoa.")</f>
        <v>Đây là một bản nhạc giàu năng lượng khiến tim bạn đập mạnh với nhịp điệu nhanh và nhịp sống động. Ngay từ khi bài hát bắt đầu, bạn đã bị cuốn vào năng lượng [te0mp1o2] nhanh và lan tỏa của nó, khiến bạn không thể ngồi yên. Tốc độ nhanh của bài hát nắm bắt hoàn hảo cảm giác phấn khích khi được sống và trong thời điểm hiện tại, đồng thời chắc chắn sẽ khiến bạn cảm thấy tràn đầy năng lượng và tiếp thêm sinh lực. Cho dù bạn đang nhảy theo điệu nhạc hay chỉ đơn giản là nghe nó, bản nhạc có chỉ số octan cao này đảm bảo sẽ khiến máu bạn bơm máu và tinh thần của bạn thăng hoa.</v>
      </c>
    </row>
    <row r="1077">
      <c r="A1077" s="1" t="s">
        <v>1848</v>
      </c>
      <c r="B1077" s="1" t="s">
        <v>1849</v>
      </c>
      <c r="C1077" s="2" t="str">
        <f>IFERROR(__xludf.DUMMYFUNCTION("GoogleTranslate(B1077, ""en"", ""vi"")"),"Loại nhạc này mang đến trải nghiệm nghe đa dạng và năng động với tốc độ [te0mp1o2] và dải cao độ trải dài [R1A2N3G4E5] [oc0ta1ve2s3]. Việc sử dụng [[K01E12Y23]3 k4ey5] tạo ra bảng âm thanh phong phú và sống động, nâng cao hơn nữa trải nghiệm tổng thể. Âm "&amp;"thanh của bản nhạc được tạo ra thông qua việc sử dụng [I1N2S3T4R5U6M7E8N9T0S1], làm tăng thêm độ phức tạp và chiều sâu của bố cục.")</f>
        <v>Loại nhạc này mang đến trải nghiệm nghe đa dạng và năng động với tốc độ [te0mp1o2] và dải cao độ trải dài [R1A2N3G4E5] [oc0ta1ve2s3]. Việc sử dụng [[K01E12Y23]3 k4ey5] tạo ra bảng âm thanh phong phú và sống động, nâng cao hơn nữa trải nghiệm tổng thể. Âm thanh của bản nhạc được tạo ra thông qua việc sử dụng [I1N2S3T4R5U6M7E8N9T0S1], làm tăng thêm độ phức tạp và chiều sâu của bố cục.</v>
      </c>
    </row>
    <row r="1078">
      <c r="A1078" s="1" t="s">
        <v>1011</v>
      </c>
      <c r="B1078" s="1" t="s">
        <v>1850</v>
      </c>
      <c r="C1078" s="2" t="str">
        <f>IFERROR(__xludf.DUMMYFUNCTION("GoogleTranslate(B1078, ""en"", ""vi"")"),"Âm nhạc tôi đang nghe có [te0mp1o2] thoải mái và được sáng tác trong [[K01E12Y23]3 k4ey5]. Nhịp điệu nhẹ nhàng của âm nhạc cùng với [ke0y1] được sáng tác tạo nên một bầu không khí êm dịu và yên bình.")</f>
        <v>Âm nhạc tôi đang nghe có [te0mp1o2] thoải mái và được sáng tác trong [[K01E12Y23]3 k4ey5]. Nhịp điệu nhẹ nhàng của âm nhạc cùng với [ke0y1] được sáng tác tạo nên một bầu không khí êm dịu và yên bình.</v>
      </c>
    </row>
    <row r="1079">
      <c r="A1079" s="1" t="s">
        <v>1851</v>
      </c>
      <c r="B1079" s="1" t="s">
        <v>1852</v>
      </c>
      <c r="C1079" s="2" t="str">
        <f>IFERROR(__xludf.DUMMYFUNCTION("GoogleTranslate(B1079, ""en"", ""vi"")"),"Bài hát có nhịp điệu rất nhanh và sống động với phạm vi cao độ hạn chế là [R1A2N3G4E5] [oc0ta1ve2s3], cho phép nhấn mạnh hơn vào các sắc thái của giai điệu và nhịp điệu. Mặc dù có nhịp độ nhanh nhưng [I1N2S3T4R5U6M7E8N9T0S1] không xuất hiện trong bài hát "&amp;"này, tạo ra trải nghiệm âm thanh độc đáo làm nổi bật kỹ năng của các nhạc sĩ biểu diễn nó.")</f>
        <v>Bài hát có nhịp điệu rất nhanh và sống động với phạm vi cao độ hạn chế là [R1A2N3G4E5] [oc0ta1ve2s3], cho phép nhấn mạnh hơn vào các sắc thái của giai điệu và nhịp điệu. Mặc dù có nhịp độ nhanh nhưng [I1N2S3T4R5U6M7E8N9T0S1] không xuất hiện trong bài hát này, tạo ra trải nghiệm âm thanh độc đáo làm nổi bật kỹ năng của các nhạc sĩ biểu diễn nó.</v>
      </c>
    </row>
    <row r="1080">
      <c r="A1080" s="1" t="s">
        <v>229</v>
      </c>
      <c r="B1080" s="1" t="s">
        <v>1853</v>
      </c>
      <c r="C1080" s="2" t="str">
        <f>IFERROR(__xludf.DUMMYFUNCTION("GoogleTranslate(B1080, ""en"", ""vi"")"),"Bài hát này là một sáng tác bao gồm [[N01U12M23_34B45A56R67S78]8 b9ar0s1] và có thời gian chạy là [T1M213] giây. Âm nhạc nhằm mục đích giới thiệu [I1N2S3T4R5U6M7E8N9T0S1].")</f>
        <v>Bài hát này là một sáng tác bao gồm [[N01U12M23_34B45A56R67S78]8 b9ar0s1] và có thời gian chạy là [T1M213] giây. Âm nhạc nhằm mục đích giới thiệu [I1N2S3T4R5U6M7E8N9T0S1].</v>
      </c>
    </row>
    <row r="1081">
      <c r="A1081" s="1" t="s">
        <v>1640</v>
      </c>
      <c r="B1081" s="1" t="s">
        <v>1854</v>
      </c>
      <c r="C1081" s="2" t="str">
        <f>IFERROR(__xludf.DUMMYFUNCTION("GoogleTranslate(B1081, ""en"", ""vi"")"),"Bài hát này được đặc trưng bởi [ti0me1 s2ig3na4tu5re6] độc đáo và cố tình loại trừ một số nhạc cụ. [ti0me1 s2ig3na4tu5re6] của bài hát không điển hình và khác với [ti0me1 s2ig3na4tu5re6] thông thường. Ngoài ra, bài hát còn cố tình loại bỏ một số nhạc cụ n"&amp;"hất định, tạo ra âm thanh và bầu không khí độc đáo. Bằng cách loại bỏ những nhạc cụ này, bài hát mang một nét riêng biệt khiến nó trở nên khác biệt so với những bài hát khác cùng thể loại. Nhìn chung, sự kết hợp giữa [ti0me1 s2ig3na4tu5re6] độc đáo và việ"&amp;"c cố ý loại bỏ các nhạc cụ đã mang lại cho bài hát một chất lượng độc đáo và đáng nhớ.")</f>
        <v>Bài hát này được đặc trưng bởi [ti0me1 s2ig3na4tu5re6] độc đáo và cố tình loại trừ một số nhạc cụ. [ti0me1 s2ig3na4tu5re6] của bài hát không điển hình và khác với [ti0me1 s2ig3na4tu5re6] thông thường. Ngoài ra, bài hát còn cố tình loại bỏ một số nhạc cụ nhất định, tạo ra âm thanh và bầu không khí độc đáo. Bằng cách loại bỏ những nhạc cụ này, bài hát mang một nét riêng biệt khiến nó trở nên khác biệt so với những bài hát khác cùng thể loại. Nhìn chung, sự kết hợp giữa [ti0me1 s2ig3na4tu5re6] độc đáo và việc cố ý loại bỏ các nhạc cụ đã mang lại cho bài hát một chất lượng độc đáo và đáng nhớ.</v>
      </c>
    </row>
    <row r="1082">
      <c r="A1082" s="1" t="s">
        <v>1855</v>
      </c>
      <c r="B1082" s="1" t="s">
        <v>1856</v>
      </c>
      <c r="C1082" s="2" t="str">
        <f>IFERROR(__xludf.DUMMYFUNCTION("GoogleTranslate(B1082, ""en"", ""vi"")"),"Âm nhạc được mô tả mang lại trải nghiệm nghe độc ​​đáo và đáng nhớ với dải cao độ [R1A2N3G4E5] [oc0ta1ve2s3]. Nó có [te0mp1o2] vừa phải và bao phủ [[N01U12M23_34B45A56R67S78]8 b9ar0s1]. [I1N2S3T4R5U6M7E8N9T0S1] nên được đưa vào nhạc để tạo ra âm thanh mon"&amp;"g muốn. Nhìn chung, âm nhạc này chắc chắn sẽ thu hút người nghe nhờ âm vực đặc biệt và nhạc cụ được lựa chọn cẩn thận.")</f>
        <v>Âm nhạc được mô tả mang lại trải nghiệm nghe độc ​​đáo và đáng nhớ với dải cao độ [R1A2N3G4E5] [oc0ta1ve2s3]. Nó có [te0mp1o2] vừa phải và bao phủ [[N01U12M23_34B45A56R67S78]8 b9ar0s1]. [I1N2S3T4R5U6M7E8N9T0S1] nên được đưa vào nhạc để tạo ra âm thanh mong muốn. Nhìn chung, âm nhạc này chắc chắn sẽ thu hút người nghe nhờ âm vực đặc biệt và nhạc cụ được lựa chọn cẩn thận.</v>
      </c>
    </row>
    <row r="1083">
      <c r="A1083" s="1" t="s">
        <v>1488</v>
      </c>
      <c r="B1083" s="1" t="s">
        <v>1857</v>
      </c>
      <c r="C1083" s="2" t="str">
        <f>IFERROR(__xludf.DUMMYFUNCTION("GoogleTranslate(B1083, ""en"", ""vi"")"),"Bài hát lôi cuốn và đáng nhớ này kéo dài [T1M213] giây với nhịp điệu mạnh mẽ và tốc độ vừa phải. Phạm vi cao độ của nó trải dài [R1A2N3G4E5] [oc0ta1ve2s3] và nó được chơi ở [ke0y1] của [K1E2Y3]. [I1N2S3T4R5U6M7E8N9T0S1] đóng một vai trò quan trọng trong â"&amp;"m nhạc, có [ti0me1 s2ig3na4tu5re6] không thường thấy ([T1I2M3E4_5S6I7G8N9A0T1U2R3E4]). Cảm giác chung của âm nhạc là [E1M2O3T4I5O6N7].")</f>
        <v>Bài hát lôi cuốn và đáng nhớ này kéo dài [T1M213] giây với nhịp điệu mạnh mẽ và tốc độ vừa phải. Phạm vi cao độ của nó trải dài [R1A2N3G4E5] [oc0ta1ve2s3] và nó được chơi ở [ke0y1] của [K1E2Y3]. [I1N2S3T4R5U6M7E8N9T0S1] đóng một vai trò quan trọng trong âm nhạc, có [ti0me1 s2ig3na4tu5re6] không thường thấy ([T1I2M3E4_5S6I7G8N9A0T1U2R3E4]). Cảm giác chung của âm nhạc là [E1M2O3T4I5O6N7].</v>
      </c>
    </row>
    <row r="1084">
      <c r="A1084" s="1" t="s">
        <v>1858</v>
      </c>
      <c r="B1084" s="1" t="s">
        <v>1859</v>
      </c>
      <c r="C1084" s="2" t="str">
        <f>IFERROR(__xludf.DUMMYFUNCTION("GoogleTranslate(B1084, ""en"", ""vi"")"),"Bản nhạc này được phát ở tốc độ trung bình, truyền tải âm thanh độc đáo và vang dội khi sử dụng [[K01E12Y23]3 k4ey5]. Nhịp điệu trong bài hát này vô cùng mạnh mẽ và [I1N2S3T4R5U6M7E8N9T0S1] không phải là một phần của nhạc cụ trong bài hát này.")</f>
        <v>Bản nhạc này được phát ở tốc độ trung bình, truyền tải âm thanh độc đáo và vang dội khi sử dụng [[K01E12Y23]3 k4ey5]. Nhịp điệu trong bài hát này vô cùng mạnh mẽ và [I1N2S3T4R5U6M7E8N9T0S1] không phải là một phần của nhạc cụ trong bài hát này.</v>
      </c>
    </row>
    <row r="1085">
      <c r="A1085" s="1" t="s">
        <v>17</v>
      </c>
      <c r="B1085" s="1" t="s">
        <v>1860</v>
      </c>
      <c r="C1085" s="2" t="str">
        <f>IFERROR(__xludf.DUMMYFUNCTION("GoogleTranslate(B1085, ""en"", ""vi"")"),"Việc sử dụng dải cao độ cụ thể [R1A2N3G4E5] [oc0ta1ve2s3] tạo ra âm thanh gắn kết và thống nhất xuyên suốt bản nhạc, đồng thời việc sử dụng [[K01E12Y23]3 k4ey5] tạo thành một bảng âm thanh phong phú và sống động. Với thời lượng [T1M213] giây, bài hát này "&amp;"thu hút người nghe bằng nhịp điệu mạnh mẽ và lôi cuốn, được nâng cao hơn nữa khi đưa vào [I1N2S3T4R5U6M7E8N9T0S1]. Theo nhịp [T1I2M3E4_5S6I7G8N9A0T1U2R3E4], âm nhạc di chuyển ở tốc độ cân bằng, duy trì phong cách [G1E2N3R4E5] không thể nhầm lẫn.")</f>
        <v>Việc sử dụng dải cao độ cụ thể [R1A2N3G4E5] [oc0ta1ve2s3] tạo ra âm thanh gắn kết và thống nhất xuyên suốt bản nhạc, đồng thời việc sử dụng [[K01E12Y23]3 k4ey5] tạo thành một bảng âm thanh phong phú và sống động. Với thời lượng [T1M213] giây, bài hát này thu hút người nghe bằng nhịp điệu mạnh mẽ và lôi cuốn, được nâng cao hơn nữa khi đưa vào [I1N2S3T4R5U6M7E8N9T0S1]. Theo nhịp [T1I2M3E4_5S6I7G8N9A0T1U2R3E4], âm nhạc di chuyển ở tốc độ cân bằng, duy trì phong cách [G1E2N3R4E5] không thể nhầm lẫn.</v>
      </c>
    </row>
    <row r="1086">
      <c r="A1086" s="1" t="s">
        <v>618</v>
      </c>
      <c r="B1086" s="1" t="s">
        <v>1861</v>
      </c>
      <c r="C1086" s="2" t="str">
        <f>IFERROR(__xludf.DUMMYFUNCTION("GoogleTranslate(B1086, ""en"", ""vi"")"),"Nó khiến tôi muốn nhảy và di chuyển cơ thể theo nhịp điệu. Giai điệu cũng khá bắt tai và đọng lại trong đầu tôi. Nhìn chung, bài hát rất thú vị khi nghe và luôn khiến tôi có tâm trạng vui vẻ.")</f>
        <v>Nó khiến tôi muốn nhảy và di chuyển cơ thể theo nhịp điệu. Giai điệu cũng khá bắt tai và đọng lại trong đầu tôi. Nhìn chung, bài hát rất thú vị khi nghe và luôn khiến tôi có tâm trạng vui vẻ.</v>
      </c>
    </row>
    <row r="1087">
      <c r="A1087" s="1" t="s">
        <v>1862</v>
      </c>
      <c r="B1087" s="1" t="s">
        <v>1863</v>
      </c>
      <c r="C1087" s="2" t="str">
        <f>IFERROR(__xludf.DUMMYFUNCTION("GoogleTranslate(B1087, ""en"", ""vi"")"),"[[K01E12Y23]3 k4ey5] trong bản nhạc này tạo ra âm thanh mạnh mẽ và đáng nhớ, làm tăng thêm tính chất cảm xúc của bản nhạc. Bài hát này dài [T1M213] giây, sử dụng [ti0me1 s2ig3na4tu5re6] không phổ biến, điều này càng góp phần tạo nên sự độc đáo của nó.")</f>
        <v>[[K01E12Y23]3 k4ey5] trong bản nhạc này tạo ra âm thanh mạnh mẽ và đáng nhớ, làm tăng thêm tính chất cảm xúc của bản nhạc. Bài hát này dài [T1M213] giây, sử dụng [ti0me1 s2ig3na4tu5re6] không phổ biến, điều này càng góp phần tạo nên sự độc đáo của nó.</v>
      </c>
    </row>
    <row r="1088">
      <c r="A1088" s="1" t="s">
        <v>1144</v>
      </c>
      <c r="B1088" s="1" t="s">
        <v>1864</v>
      </c>
      <c r="C1088" s="2" t="str">
        <f>IFERROR(__xludf.DUMMYFUNCTION("GoogleTranslate(B1088, ""en"", ""vi"")"),"Phạm vi cao độ giới hạn của âm nhạc là [R1A2N3G4E5] [oc0ta1ve2s3] cho phép nhấn mạnh hơn vào các sắc thái của giai điệu và phân nhịp. Với việc sử dụng [[K01E12Y23]3 k4ey5], bản nhạc này truyền tải âm thanh độc đáo và vang dội. Thời lượng chạy của bài hát "&amp;"là [T1M213] giây, nhịp điệu rất thư giãn và tĩnh lặng. Bạn sẽ không nghe thấy bất kỳ [I1N2S3T4R5U6M7E8N9T0S1] nào trong bài hát này. [ti0me1 s2ig3na4tu5re6] được sử dụng trong bài hát này không phải là [T1I2M3E4_5S6I7G8N9A0T1U2R3E4] điển hình, góp phần tạ"&amp;"o nên chất lượng đặc biệt của nó. Với [te0mp1o2] chậm chạp, bài hát bất chấp sự phân loại dễ dàng theo phong cách [G1E2N3R4E5] cụ thể.")</f>
        <v>Phạm vi cao độ giới hạn của âm nhạc là [R1A2N3G4E5] [oc0ta1ve2s3] cho phép nhấn mạnh hơn vào các sắc thái của giai điệu và phân nhịp. Với việc sử dụng [[K01E12Y23]3 k4ey5], bản nhạc này truyền tải âm thanh độc đáo và vang dội. Thời lượng chạy của bài hát là [T1M213] giây, nhịp điệu rất thư giãn và tĩnh lặng. Bạn sẽ không nghe thấy bất kỳ [I1N2S3T4R5U6M7E8N9T0S1] nào trong bài hát này. [ti0me1 s2ig3na4tu5re6] được sử dụng trong bài hát này không phải là [T1I2M3E4_5S6I7G8N9A0T1U2R3E4] điển hình, góp phần tạo nên chất lượng đặc biệt của nó. Với [te0mp1o2] chậm chạp, bài hát bất chấp sự phân loại dễ dàng theo phong cách [G1E2N3R4E5] cụ thể.</v>
      </c>
    </row>
    <row r="1089">
      <c r="A1089" s="1" t="s">
        <v>1199</v>
      </c>
      <c r="B1089" s="1" t="s">
        <v>1865</v>
      </c>
      <c r="C1089" s="2" t="str">
        <f>IFERROR(__xludf.DUMMYFUNCTION("GoogleTranslate(B1089, ""en"", ""vi"")"),"Bản nhạc thể hiện phạm vi cao độ trong [R1A2N3G4E5] [oc0ta1ve2s3] và [[K01E12Y23]3 k4ey5] thêm hương vị độc đáo cho bản nhạc này. Bài hát này dài [T1M213] giây và nhịp điệu trong bài hát này rất rõ ràng. Âm nhạc phải có [I1N2S3T4R5U6M7E8N9T0S1] và nó cũng"&amp;" có [ti0me1 s2ig3na4tu5re6] không thường thấy, [T1I2M3E4_5S6I7G8N9A0T1U2R3E4]. Với âm thanh [te0mp1o2] nhanh, âm nhạc này nổi bật so với âm thanh [G1E2N3R4E5] điển hình.")</f>
        <v>Bản nhạc thể hiện phạm vi cao độ trong [R1A2N3G4E5] [oc0ta1ve2s3] và [[K01E12Y23]3 k4ey5] thêm hương vị độc đáo cho bản nhạc này. Bài hát này dài [T1M213] giây và nhịp điệu trong bài hát này rất rõ ràng. Âm nhạc phải có [I1N2S3T4R5U6M7E8N9T0S1] và nó cũng có [ti0me1 s2ig3na4tu5re6] không thường thấy, [T1I2M3E4_5S6I7G8N9A0T1U2R3E4]. Với âm thanh [te0mp1o2] nhanh, âm nhạc này nổi bật so với âm thanh [G1E2N3R4E5] điển hình.</v>
      </c>
    </row>
    <row r="1090">
      <c r="A1090" s="1" t="s">
        <v>1866</v>
      </c>
      <c r="B1090" s="1" t="s">
        <v>1867</v>
      </c>
      <c r="C1090" s="2" t="str">
        <f>IFERROR(__xludf.DUMMYFUNCTION("GoogleTranslate(B1090, ""en"", ""vi"")"),"Bản nhạc này sử dụng [[K01E12Y23]3 k4ey5] tạo ra bầu không khí khác biệt, với tổng cộng [[N01U12M23_34B45A56R67S78]8 b9ar0s1]. Nhịp điệu trong bài hát này rất nhẹ nhàng và thư giãn, đặc biệt không có [I1N2S3T4R5U6M7E8N9T0S1], góp phần tạo nên bầu không kh"&amp;"í độc đáo cho bài hát.")</f>
        <v>Bản nhạc này sử dụng [[K01E12Y23]3 k4ey5] tạo ra bầu không khí khác biệt, với tổng cộng [[N01U12M23_34B45A56R67S78]8 b9ar0s1]. Nhịp điệu trong bài hát này rất nhẹ nhàng và thư giãn, đặc biệt không có [I1N2S3T4R5U6M7E8N9T0S1], góp phần tạo nên bầu không khí độc đáo cho bài hát.</v>
      </c>
    </row>
    <row r="1091">
      <c r="A1091" s="1" t="s">
        <v>1016</v>
      </c>
      <c r="B1091" s="1" t="s">
        <v>1868</v>
      </c>
      <c r="C1091" s="2" t="str">
        <f>IFERROR(__xludf.DUMMYFUNCTION("GoogleTranslate(B1091, ""en"", ""vi"")"),"Với phạm vi cao độ trải dài [R1A2N3G4E5] [oc0ta1ve2s3], bản nhạc này mang đến trải nghiệm nghe đa dạng và sống động được sáng tác trong [[K01E12Y23]3 k4ey5]. Bài hát chạy trong [T1M213] giây với nhịp điệu vừa phải, thoải mái. Việc sử dụng [I1N2S3T4R5U6M7E"&amp;"8N9T0S1] rất quan trọng đối với âm nhạc, được đặc trưng bởi [[T01I12M23E34_45S56I67G78N89A90T01U12R23E34]4 t5im6e 7si8gn9at0ur1e2] và [te0mp1o2] chậm. Âm nhạc được xác định bởi [E1M2O3T4I5O6N7], gợi lên một tâm trạng cụ thể để người nghe thưởng thức.")</f>
        <v>Với phạm vi cao độ trải dài [R1A2N3G4E5] [oc0ta1ve2s3], bản nhạc này mang đến trải nghiệm nghe đa dạng và sống động được sáng tác trong [[K01E12Y23]3 k4ey5]. Bài hát chạy trong [T1M213] giây với nhịp điệu vừa phải, thoải mái. Việc sử dụng [I1N2S3T4R5U6M7E8N9T0S1] rất quan trọng đối với âm nhạc, được đặc trưng bởi [[T01I12M23E34_45S56I67G78N89A90T01U12R23E34]4 t5im6e 7si8gn9at0ur1e2] và [te0mp1o2] chậm. Âm nhạc được xác định bởi [E1M2O3T4I5O6N7], gợi lên một tâm trạng cụ thể để người nghe thưởng thức.</v>
      </c>
    </row>
    <row r="1092">
      <c r="A1092" s="1" t="s">
        <v>223</v>
      </c>
      <c r="B1092" s="1" t="s">
        <v>1869</v>
      </c>
      <c r="C1092" s="2" t="str">
        <f>IFERROR(__xludf.DUMMYFUNCTION("GoogleTranslate(B1092, ""en"", ""vi"")"),"Trong âm nhạc, việc sử dụng dải cao độ cụ thể [R1A2N3G4E5] [oc0ta1ve2s3] có thể tạo ra âm thanh gắn kết và thống nhất xuyên suốt một bản nhạc. Kỹ thuật này giúp thiết lập một âm sắc nhất quán và cân bằng hài hòa. Một ví dụ về điều này được thấy trong nhịp"&amp;" điệu yên tĩnh và thanh bình của một bài hát cụ thể, trong đó việc sử dụng một phạm vi cao độ cụ thể sẽ góp phần tạo nên tâm trạng yên bình tổng thể. Bằng cách giới hạn phạm vi nốt nhạc được sử dụng, nhà soạn nhạc có thể tạo ra cảm giác thống nhất và mạch"&amp;" lạc trong tác phẩm.")</f>
        <v>Trong âm nhạc, việc sử dụng dải cao độ cụ thể [R1A2N3G4E5] [oc0ta1ve2s3] có thể tạo ra âm thanh gắn kết và thống nhất xuyên suốt một bản nhạc. Kỹ thuật này giúp thiết lập một âm sắc nhất quán và cân bằng hài hòa. Một ví dụ về điều này được thấy trong nhịp điệu yên tĩnh và thanh bình của một bài hát cụ thể, trong đó việc sử dụng một phạm vi cao độ cụ thể sẽ góp phần tạo nên tâm trạng yên bình tổng thể. Bằng cách giới hạn phạm vi nốt nhạc được sử dụng, nhà soạn nhạc có thể tạo ra cảm giác thống nhất và mạch lạc trong tác phẩm.</v>
      </c>
    </row>
    <row r="1093">
      <c r="A1093" s="1" t="s">
        <v>100</v>
      </c>
      <c r="B1093" s="1" t="s">
        <v>1870</v>
      </c>
      <c r="C1093" s="2" t="str">
        <f>IFERROR(__xludf.DUMMYFUNCTION("GoogleTranslate(B1093, ""en"", ""vi"")"),"Bản nhạc này được sáng tác trong [[K01E12Y23]3 k4ey5] và phạm vi cao độ của nó nằm trong [R1A2N3G4E5] [oc0ta1ve2s3]. Bài hát kéo dài [T1M213] giây và có tiết tấu vừa phải. Nó không liên quan đến việc sử dụng [I1N2S3T4R5U6M7E8N9T0S1]. Một đoạn [ti0me1 s2ig"&amp;"3na4tu5re6] khác thường, [T1I2M3E4_5S6I7G8N9A0T1U2R3E4], xuất hiện trong bài hát này, được chơi ở tốc độ nhanh. Âm nhạc được xác định bởi [E1M2O3T4I5O6N7].")</f>
        <v>Bản nhạc này được sáng tác trong [[K01E12Y23]3 k4ey5] và phạm vi cao độ của nó nằm trong [R1A2N3G4E5] [oc0ta1ve2s3]. Bài hát kéo dài [T1M213] giây và có tiết tấu vừa phải. Nó không liên quan đến việc sử dụng [I1N2S3T4R5U6M7E8N9T0S1]. Một đoạn [ti0me1 s2ig3na4tu5re6] khác thường, [T1I2M3E4_5S6I7G8N9A0T1U2R3E4], xuất hiện trong bài hát này, được chơi ở tốc độ nhanh. Âm nhạc được xác định bởi [E1M2O3T4I5O6N7].</v>
      </c>
    </row>
    <row r="1094">
      <c r="A1094" s="1" t="s">
        <v>1871</v>
      </c>
      <c r="B1094" s="1" t="s">
        <v>1872</v>
      </c>
      <c r="C1094" s="2" t="str">
        <f>IFERROR(__xludf.DUMMYFUNCTION("GoogleTranslate(B1094, ""en"", ""vi"")"),"Bài hát được sáng tác trong [[K01E12Y23]3 k4ey5] và tuân theo cấu trúc [[N01U12M23_34B45A56R67S78]8 b9ar0s1]. Khi biểu diễn, nhạc được phát nhanh.")</f>
        <v>Bài hát được sáng tác trong [[K01E12Y23]3 k4ey5] và tuân theo cấu trúc [[N01U12M23_34B45A56R67S78]8 b9ar0s1]. Khi biểu diễn, nhạc được phát nhanh.</v>
      </c>
    </row>
    <row r="1095">
      <c r="A1095" s="1" t="s">
        <v>217</v>
      </c>
      <c r="B1095" s="1" t="s">
        <v>1873</v>
      </c>
      <c r="C1095" s="2" t="str">
        <f>IFERROR(__xludf.DUMMYFUNCTION("GoogleTranslate(B1095, ""en"", ""vi"")"),"Sự lựa chọn [key0y1] trong bản nhạc này tạo ra một bầu không khí độc đáo. Tùy thuộc vào chữ ký [ke0y1] được sử dụng, âm nhạc có thể truyền tải nhiều loại cảm xúc và tâm trạng. Ví dụ: [ma0jo1r2] [ke0y1] có xu hướng nghe vui vẻ và lạc quan, trong khi [mi0no"&amp;"1r2] [ke0y1] có thể mang lại cảm giác u sầu hoặc đáng ngại. Ngoài ra, các [key0y1] khác nhau có thể gợi lên các liên tưởng văn hóa hoặc bối cảnh lịch sử. Do đó, việc lựa chọn một [key0y1] cụ thể có thể tác động lớn đến giai điệu và thông điệp tổng thể của"&amp;" một bản nhạc.")</f>
        <v>Sự lựa chọn [key0y1] trong bản nhạc này tạo ra một bầu không khí độc đáo. Tùy thuộc vào chữ ký [ke0y1] được sử dụng, âm nhạc có thể truyền tải nhiều loại cảm xúc và tâm trạng. Ví dụ: [ma0jo1r2] [ke0y1] có xu hướng nghe vui vẻ và lạc quan, trong khi [mi0no1r2] [ke0y1] có thể mang lại cảm giác u sầu hoặc đáng ngại. Ngoài ra, các [key0y1] khác nhau có thể gợi lên các liên tưởng văn hóa hoặc bối cảnh lịch sử. Do đó, việc lựa chọn một [key0y1] cụ thể có thể tác động lớn đến giai điệu và thông điệp tổng thể của một bản nhạc.</v>
      </c>
    </row>
    <row r="1096">
      <c r="A1096" s="1" t="s">
        <v>1140</v>
      </c>
      <c r="B1096" s="1" t="s">
        <v>1874</v>
      </c>
      <c r="C1096" s="2" t="str">
        <f>IFERROR(__xludf.DUMMYFUNCTION("GoogleTranslate(B1096, ""en"", ""vi"")"),"Bản nhạc là sự thể hiện hoàn hảo về phạm vi cao độ của nó, trải dài [R1A2N3G4E5] [oc0ta1ve2s3]. Bầu không khí khác biệt mà nó tạo ra phần lớn là do nó sử dụng [[K01E12Y23]3 k4ey5]. Bài hát này có thời lượng chạy là [T1M213] giây và có nhịp điệu rất rõ ràn"&amp;"g. Để có hiệu suất tối ưu, bạn nên đưa [I1N2S3T4R5U6M7E8N9T0S1] vào nhạc. [ti0me1 s2ig3na4tu5re6] của bài hát không đều, có [T1I2M3E4_5S6I7G8N9A0T1U2R3E4]. Nhịp độ nhàn nhã khi trình diễn bài hát sẽ bổ sung cho chất lượng cảm xúc của âm nhạc, chứa đầy [E1"&amp;"M2O3T4I5O6N7].")</f>
        <v>Bản nhạc là sự thể hiện hoàn hảo về phạm vi cao độ của nó, trải dài [R1A2N3G4E5] [oc0ta1ve2s3]. Bầu không khí khác biệt mà nó tạo ra phần lớn là do nó sử dụng [[K01E12Y23]3 k4ey5]. Bài hát này có thời lượng chạy là [T1M213] giây và có nhịp điệu rất rõ ràng. Để có hiệu suất tối ưu, bạn nên đưa [I1N2S3T4R5U6M7E8N9T0S1] vào nhạc. [ti0me1 s2ig3na4tu5re6] của bài hát không đều, có [T1I2M3E4_5S6I7G8N9A0T1U2R3E4]. Nhịp độ nhàn nhã khi trình diễn bài hát sẽ bổ sung cho chất lượng cảm xúc của âm nhạc, chứa đầy [E1M2O3T4I5O6N7].</v>
      </c>
    </row>
    <row r="1097">
      <c r="A1097" s="1" t="s">
        <v>1875</v>
      </c>
      <c r="B1097" s="1" t="s">
        <v>1876</v>
      </c>
      <c r="C1097" s="2" t="str">
        <f>IFERROR(__xludf.DUMMYFUNCTION("GoogleTranslate(B1097, ""en"", ""vi"")"),"Âm nhạc trong bài hát [T1M213]-giây này có đặc điểm là dải cao độ đặc biệt [R1A2N3G4E5] [oc0ta1ve2s3], giúp tăng thêm chiều sâu cho đặc tính cảm xúc của âm nhạc. Âm thanh mạnh mẽ và đáng nhớ của [[K01E12Y23]3 k4ey5] càng nâng cao hơn nữa tác động tổng thể"&amp;" của âm nhạc. Nhịp điệu êm đềm và vừa phải của bài hát, kết hợp với việc không có bất kỳ [I1N2S3T4R5U6M7E8N9T0S1] nào, góp phần tạo nên chất lượng thanh thản và nội tâm. [[T01I12M23E34_45S56I67G78N89A90T01U12R23E34]4 t5im6e 7si8gn9at0ur1e2] cung cấp nền t"&amp;"ảng vững chắc cho nhịp độ chậm của âm nhạc, không bị ảnh hưởng nhiều bởi các quy ước của bất kỳ thể loại [G1E2N3R4E5] cụ thể nào. Nhìn chung, bài hát này mang lại trải nghiệm nghe độc ​​đáo và đáng nhớ, chắc chắn sẽ thu hút và lay động khán giả.")</f>
        <v>Âm nhạc trong bài hát [T1M213]-giây này có đặc điểm là dải cao độ đặc biệt [R1A2N3G4E5] [oc0ta1ve2s3], giúp tăng thêm chiều sâu cho đặc tính cảm xúc của âm nhạc. Âm thanh mạnh mẽ và đáng nhớ của [[K01E12Y23]3 k4ey5] càng nâng cao hơn nữa tác động tổng thể của âm nhạc. Nhịp điệu êm đềm và vừa phải của bài hát, kết hợp với việc không có bất kỳ [I1N2S3T4R5U6M7E8N9T0S1] nào, góp phần tạo nên chất lượng thanh thản và nội tâm. [[T01I12M23E34_45S56I67G78N89A90T01U12R23E34]4 t5im6e 7si8gn9at0ur1e2] cung cấp nền tảng vững chắc cho nhịp độ chậm của âm nhạc, không bị ảnh hưởng nhiều bởi các quy ước của bất kỳ thể loại [G1E2N3R4E5] cụ thể nào. Nhìn chung, bài hát này mang lại trải nghiệm nghe độc ​​đáo và đáng nhớ, chắc chắn sẽ thu hút và lay động khán giả.</v>
      </c>
    </row>
    <row r="1098">
      <c r="A1098" s="1" t="s">
        <v>381</v>
      </c>
      <c r="B1098" s="1" t="s">
        <v>1877</v>
      </c>
      <c r="C1098" s="2" t="str">
        <f>IFERROR(__xludf.DUMMYFUNCTION("GoogleTranslate(B1098, ""en"", ""vi"")"),"Việc sử dụng dải cao độ cụ thể [R1A2N3G4E5] [oc0ta1ve2s3] tạo ra âm thanh gắn kết và thống nhất xuyên suốt bản nhạc. Điều này còn được nâng cao hơn nữa nhờ hiệu suất âm nhạc sử dụng [I1N2S3T4R5U6M7E8N9T0S1]. Bằng cách sử dụng các nhạc cụ này trong phạm vi"&amp;" cao độ xác định, âm thanh tổng thể của bản nhạc sẽ được tăng cường, mang lại trải nghiệm nhất quán và hài hòa cho người nghe. Việc sử dụng phạm vi cao độ và nhạc cụ được kiểm soát là một kỹ thuật phổ biến trong sáng tác âm nhạc giúp tạo ra tâm trạng hoặc"&amp;" bầu không khí cụ thể và truyền tải thông điệp cảm xúc cụ thể đến khán giả.")</f>
        <v>Việc sử dụng dải cao độ cụ thể [R1A2N3G4E5] [oc0ta1ve2s3] tạo ra âm thanh gắn kết và thống nhất xuyên suốt bản nhạc. Điều này còn được nâng cao hơn nữa nhờ hiệu suất âm nhạc sử dụng [I1N2S3T4R5U6M7E8N9T0S1]. Bằng cách sử dụng các nhạc cụ này trong phạm vi cao độ xác định, âm thanh tổng thể của bản nhạc sẽ được tăng cường, mang lại trải nghiệm nhất quán và hài hòa cho người nghe. Việc sử dụng phạm vi cao độ và nhạc cụ được kiểm soát là một kỹ thuật phổ biến trong sáng tác âm nhạc giúp tạo ra tâm trạng hoặc bầu không khí cụ thể và truyền tải thông điệp cảm xúc cụ thể đến khán giả.</v>
      </c>
    </row>
    <row r="1099">
      <c r="A1099" s="1" t="s">
        <v>1878</v>
      </c>
      <c r="B1099" s="1" t="s">
        <v>1879</v>
      </c>
      <c r="C1099" s="2" t="str">
        <f>IFERROR(__xludf.DUMMYFUNCTION("GoogleTranslate(B1099, ""en"", ""vi"")"),"Bản nhạc này dài [T1M213] giây, được xác định bởi [[N01U12M23_34B45A56R67S78]8 b9ar0s1]. Nhịp điệu trong bài hát tràn đầy năng lượng này được đi kèm với [ti0me1 s2ig3na4tu5re6 o7f 8[T91I02M13E24_35S46I57G68N79A80T91U02R13E24]3] không chuẩn.")</f>
        <v>Bản nhạc này dài [T1M213] giây, được xác định bởi [[N01U12M23_34B45A56R67S78]8 b9ar0s1]. Nhịp điệu trong bài hát tràn đầy năng lượng này được đi kèm với [ti0me1 s2ig3na4tu5re6 o7f 8[T91I02M13E24_35S46I57G68N79A80T91U02R13E24]3] không chuẩn.</v>
      </c>
    </row>
    <row r="1100">
      <c r="A1100" s="1" t="s">
        <v>1880</v>
      </c>
      <c r="B1100" s="1" t="s">
        <v>1881</v>
      </c>
      <c r="C1100" s="2" t="str">
        <f>IFERROR(__xludf.DUMMYFUNCTION("GoogleTranslate(B1100, ""en"", ""vi"")"),"Việc chơi nhạc có tốc độ vừa phải nhưng nhịp điệu trong bài hát thực sự rất lôi cuốn.")</f>
        <v>Việc chơi nhạc có tốc độ vừa phải nhưng nhịp điệu trong bài hát thực sự rất lôi cuốn.</v>
      </c>
    </row>
    <row r="1101">
      <c r="A1101" s="1" t="s">
        <v>1882</v>
      </c>
      <c r="B1101" s="1" t="s">
        <v>1883</v>
      </c>
      <c r="C1101" s="2" t="str">
        <f>IFERROR(__xludf.DUMMYFUNCTION("GoogleTranslate(B1101, ""en"", ""vi"")"),"Bài hát này dài [T1M213] giây và bao gồm [[N01U12M23_34B45A56R67S78]8 b9ar0s1]. Âm nhạc trong bài hát này tuân theo nhịp [T1I2M3E4_5S6I7G8N9A0T1U2R3E4].")</f>
        <v>Bài hát này dài [T1M213] giây và bao gồm [[N01U12M23_34B45A56R67S78]8 b9ar0s1]. Âm nhạc trong bài hát này tuân theo nhịp [T1I2M3E4_5S6I7G8N9A0T1U2R3E4].</v>
      </c>
    </row>
    <row r="1102">
      <c r="A1102" s="1" t="s">
        <v>1884</v>
      </c>
      <c r="B1102" s="1" t="s">
        <v>1885</v>
      </c>
      <c r="C1102" s="2" t="str">
        <f>IFERROR(__xludf.DUMMYFUNCTION("GoogleTranslate(B1102, ""en"", ""vi"")"),"Bài hát có một nét độc đáo nhờ một số yếu tố âm nhạc riêng biệt. Đầu tiên, một [ti0me1 s2ig3na4tu5re6] khác thường được giới thiệu, khiến nó khác biệt với các bài hát thông thường. Ngoài ra, bài hát nằm trong [[K01E12Y23]3 k4ey5], mang đến chất lượng cảm "&amp;"xúc đặc biệt. Nhịp điệu nhẹ nhàng mang lại cảm giác thư giãn và êm dịu, trong khi việc sử dụng [I1N2S3T4R5U6M7E8N9T0S1] rất quan trọng đối với âm thanh và kết cấu tổng thể của âm nhạc. Cùng với nhau, những thành phần âm nhạc khác nhau này tạo nên một bản "&amp;"nhạc gắn kết và đặc biệt.")</f>
        <v>Bài hát có một nét độc đáo nhờ một số yếu tố âm nhạc riêng biệt. Đầu tiên, một [ti0me1 s2ig3na4tu5re6] khác thường được giới thiệu, khiến nó khác biệt với các bài hát thông thường. Ngoài ra, bài hát nằm trong [[K01E12Y23]3 k4ey5], mang đến chất lượng cảm xúc đặc biệt. Nhịp điệu nhẹ nhàng mang lại cảm giác thư giãn và êm dịu, trong khi việc sử dụng [I1N2S3T4R5U6M7E8N9T0S1] rất quan trọng đối với âm thanh và kết cấu tổng thể của âm nhạc. Cùng với nhau, những thành phần âm nhạc khác nhau này tạo nên một bản nhạc gắn kết và đặc biệt.</v>
      </c>
    </row>
    <row r="1103">
      <c r="A1103" s="1" t="s">
        <v>204</v>
      </c>
      <c r="B1103" s="1" t="s">
        <v>1886</v>
      </c>
      <c r="C1103" s="2" t="str">
        <f>IFERROR(__xludf.DUMMYFUNCTION("GoogleTranslate(B1103, ""en"", ""vi"")"),"Bài hát bao gồm khoảng [[N01U12M23_34B45A56R67S78]8 b9ar0s1] và được thể hiện sống động thông qua việc sử dụng [I1N2S3T4R5U6M7E8N9T0S1]. Sự kết hợp của các thanh và nhạc cụ này tạo ra một tác phẩm âm nhạc độc đáo có khả năng gợi lên nhiều cảm xúc khác nha"&amp;"u cho người nghe. Mỗi nhạc cụ góp phần tạo nên âm thanh tổng thể của bài hát, bổ sung thêm những nét độc đáo của riêng nó vào bản phối. Cho dù đó là tiếng gảy đàn guitar hay tiếng trống, mỗi nhạc cụ đều đóng một vai trò quan trọng trong việc tạo ra trải n"&amp;"ghiệm âm nhạc gắn kết và hài hòa.")</f>
        <v>Bài hát bao gồm khoảng [[N01U12M23_34B45A56R67S78]8 b9ar0s1] và được thể hiện sống động thông qua việc sử dụng [I1N2S3T4R5U6M7E8N9T0S1]. Sự kết hợp của các thanh và nhạc cụ này tạo ra một tác phẩm âm nhạc độc đáo có khả năng gợi lên nhiều cảm xúc khác nhau cho người nghe. Mỗi nhạc cụ góp phần tạo nên âm thanh tổng thể của bài hát, bổ sung thêm những nét độc đáo của riêng nó vào bản phối. Cho dù đó là tiếng gảy đàn guitar hay tiếng trống, mỗi nhạc cụ đều đóng một vai trò quan trọng trong việc tạo ra trải nghiệm âm nhạc gắn kết và hài hòa.</v>
      </c>
    </row>
    <row r="1104">
      <c r="A1104" s="1" t="s">
        <v>51</v>
      </c>
      <c r="B1104" s="1" t="s">
        <v>1887</v>
      </c>
      <c r="C1104" s="2" t="str">
        <f>IFERROR(__xludf.DUMMYFUNCTION("GoogleTranslate(B1104, ""en"", ""vi"")"),"Loại nhạc này mang lại trải nghiệm nghe độc ​​đáo và đáng nhớ với dải cao độ [R1A2N3G4E5] [oc0ta1ve2s3]. Nó tạo ra một bảng âm thanh phong phú và sống động thông qua việc sử dụng [[K01E12Y23]3 k4ey5]. Bài hát [T1M213] dài vài giây, có nhịp điệu rất dễ ngh"&amp;"e. Nó phải có tính năng [I1N2S3T4R5U6M7E8N9T0S1] và [[T01I12M23E34_45S56I67G78N89A90T01U12R23E34]4 t5im6e 7si8gn9at0ur1e2] sẽ làm tăng thêm đặc điểm riêng biệt của nó. Với [te0mp1o2] nhanh, bản nhạc này thể hiện âm thanh điển hình của [G1E2N3R4E5].")</f>
        <v>Loại nhạc này mang lại trải nghiệm nghe độc ​​đáo và đáng nhớ với dải cao độ [R1A2N3G4E5] [oc0ta1ve2s3]. Nó tạo ra một bảng âm thanh phong phú và sống động thông qua việc sử dụng [[K01E12Y23]3 k4ey5]. Bài hát [T1M213] dài vài giây, có nhịp điệu rất dễ nghe. Nó phải có tính năng [I1N2S3T4R5U6M7E8N9T0S1] và [[T01I12M23E34_45S56I67G78N89A90T01U12R23E34]4 t5im6e 7si8gn9at0ur1e2] sẽ làm tăng thêm đặc điểm riêng biệt của nó. Với [te0mp1o2] nhanh, bản nhạc này thể hiện âm thanh điển hình của [G1E2N3R4E5].</v>
      </c>
    </row>
    <row r="1105">
      <c r="A1105" s="1" t="s">
        <v>47</v>
      </c>
      <c r="B1105" s="1" t="s">
        <v>1888</v>
      </c>
      <c r="C1105" s="2" t="str">
        <f>IFERROR(__xludf.DUMMYFUNCTION("GoogleTranslate(B1105, ""en"", ""vi"")"),"Âm nhạc trong bài hát này tuân theo nhịp [T1I2M3E4_5S6I7G8N9A0T1U2R3E4] và được làm phong phú hơn bằng cách sử dụng [I1N2S3T4R5U6M7E8N9T0S1]. Mặc dù vậy, bài hát không phù hợp với quy ước của phong cách [G1E2N3R4E5]. Tuy nhiên, nhịp điệu của bài hát vừa p"&amp;"hải, không quá nhanh hay quá chậm, tạo nên âm thanh đặc sắc, vừa lôi cuốn, lôi cuốn.")</f>
        <v>Âm nhạc trong bài hát này tuân theo nhịp [T1I2M3E4_5S6I7G8N9A0T1U2R3E4] và được làm phong phú hơn bằng cách sử dụng [I1N2S3T4R5U6M7E8N9T0S1]. Mặc dù vậy, bài hát không phù hợp với quy ước của phong cách [G1E2N3R4E5]. Tuy nhiên, nhịp điệu của bài hát vừa phải, không quá nhanh hay quá chậm, tạo nên âm thanh đặc sắc, vừa lôi cuốn, lôi cuốn.</v>
      </c>
    </row>
    <row r="1106">
      <c r="A1106" s="1" t="s">
        <v>1889</v>
      </c>
      <c r="B1106" s="1" t="s">
        <v>1890</v>
      </c>
      <c r="C1106" s="2" t="str">
        <f>IFERROR(__xludf.DUMMYFUNCTION("GoogleTranslate(B1106, ""en"", ""vi"")"),"Lựa chọn [[K01E12Y23]3 k4ey5] của bản nhạc này mang lại trải nghiệm quyến rũ và đáng nhớ với dải cao độ trong [R1A2N3G4E5] [oc0ta1ve2s3]. Nhịp điệu trong bài hát này rất dễ nghe và nó sử dụng [ti0me1 s2ig3na4tu5re6 o7f 8[T91I02M13E24_35S46I57G68N79A80T91U"&amp;"02R13E24]3]. [I1N2S3T4R5U6M7E8N9T0S1] vắng mặt một cách đáng chú ý trong bài hát này, tạo nên một khung cảnh âm thanh độc đáo. Mặc dù có nhịp độ nhanh nhưng bài hát không bắt nguồn từ truyền thống của phong cách cổ điển [G1E2N3R4E5], mà càng nâng cao tính"&amp;" chất đặc biệt của nó.")</f>
        <v>Lựa chọn [[K01E12Y23]3 k4ey5] của bản nhạc này mang lại trải nghiệm quyến rũ và đáng nhớ với dải cao độ trong [R1A2N3G4E5] [oc0ta1ve2s3]. Nhịp điệu trong bài hát này rất dễ nghe và nó sử dụng [ti0me1 s2ig3na4tu5re6 o7f 8[T91I02M13E24_35S46I57G68N79A80T91U02R13E24]3]. [I1N2S3T4R5U6M7E8N9T0S1] vắng mặt một cách đáng chú ý trong bài hát này, tạo nên một khung cảnh âm thanh độc đáo. Mặc dù có nhịp độ nhanh nhưng bài hát không bắt nguồn từ truyền thống của phong cách cổ điển [G1E2N3R4E5], mà càng nâng cao tính chất đặc biệt của nó.</v>
      </c>
    </row>
    <row r="1107">
      <c r="A1107" s="1" t="s">
        <v>523</v>
      </c>
      <c r="B1107" s="1" t="s">
        <v>1891</v>
      </c>
      <c r="C1107" s="2" t="str">
        <f>IFERROR(__xludf.DUMMYFUNCTION("GoogleTranslate(B1107, ""en"", ""vi"")"),"Bài hát [T1M213]-giây này có hương vị độc đáo nhờ có thêm [[K01E12Y23]3 k4ey5].")</f>
        <v>Bài hát [T1M213]-giây này có hương vị độc đáo nhờ có thêm [[K01E12Y23]3 k4ey5].</v>
      </c>
    </row>
    <row r="1108">
      <c r="A1108" s="1" t="s">
        <v>1892</v>
      </c>
      <c r="B1108" s="1" t="s">
        <v>1893</v>
      </c>
      <c r="C1108" s="2" t="str">
        <f>IFERROR(__xludf.DUMMYFUNCTION("GoogleTranslate(B1108, ""en"", ""vi"")"),"Bản nhạc này sử dụng [[K01E12Y23]3 k4ey5] để tạo ra bảng âm thanh phong phú và sống động, trong khi [te0mp1o2] của nó có tốc độ nhanh. Bài hát phát trong [T1M213] giây và [ti0me1 s2ig3na4tu5re6] của nó không phải là [T1I2M3E4_5S6I7G8N9A0T1U2R3E4] thông th"&amp;"ường. Việc sử dụng [I1N2S3T4R5U6M7E8N9T0S1] rất quan trọng đối với hiệu ứng tổng thể của âm nhạc, góp phần tạo nên âm thanh và phong cách độc đáo cho bản nhạc. Cùng với nhau, những yếu tố này tạo nên một trải nghiệm âm nhạc độc đáo và quyến rũ.")</f>
        <v>Bản nhạc này sử dụng [[K01E12Y23]3 k4ey5] để tạo ra bảng âm thanh phong phú và sống động, trong khi [te0mp1o2] của nó có tốc độ nhanh. Bài hát phát trong [T1M213] giây và [ti0me1 s2ig3na4tu5re6] của nó không phải là [T1I2M3E4_5S6I7G8N9A0T1U2R3E4] thông thường. Việc sử dụng [I1N2S3T4R5U6M7E8N9T0S1] rất quan trọng đối với hiệu ứng tổng thể của âm nhạc, góp phần tạo nên âm thanh và phong cách độc đáo cho bản nhạc. Cùng với nhau, những yếu tố này tạo nên một trải nghiệm âm nhạc độc đáo và quyến rũ.</v>
      </c>
    </row>
    <row r="1109">
      <c r="A1109" s="1" t="s">
        <v>1894</v>
      </c>
      <c r="B1109" s="1" t="s">
        <v>1895</v>
      </c>
      <c r="C1109" s="2" t="str">
        <f>IFERROR(__xludf.DUMMYFUNCTION("GoogleTranslate(B1109, ""en"", ""vi"")"),"Bản nhạc này có [ti0me1 s2ig3na4tu5re6 o7f 8[T91I02M13E24_35S46I57G68N79A80T91U02R13E24]3] và sử dụng [[K01E12Y23]3 k4ey5], mang lại âm thanh độc đáo và cộng hưởng. Nhịp điệu của bài hát vừa phải và nhất quán, đồng thời âm nhạc được phong phú hơn khi sử d"&amp;"ụng [I1N2S3T4R5U6M7E8N9T0S1].")</f>
        <v>Bản nhạc này có [ti0me1 s2ig3na4tu5re6 o7f 8[T91I02M13E24_35S46I57G68N79A80T91U02R13E24]3] và sử dụng [[K01E12Y23]3 k4ey5], mang lại âm thanh độc đáo và cộng hưởng. Nhịp điệu của bài hát vừa phải và nhất quán, đồng thời âm nhạc được phong phú hơn khi sử dụng [I1N2S3T4R5U6M7E8N9T0S1].</v>
      </c>
    </row>
    <row r="1110">
      <c r="A1110" s="1" t="s">
        <v>1896</v>
      </c>
      <c r="B1110" s="1" t="s">
        <v>1897</v>
      </c>
      <c r="C1110" s="2" t="str">
        <f>IFERROR(__xludf.DUMMYFUNCTION("GoogleTranslate(B1110, ""en"", ""vi"")"),"Bài hát này thể hiện phong cách [G1E2N3R4E5] và trở nên sống động thông qua việc sử dụng [I1N2S3T4R5U6M7E8N9T0S1]. [I1N2S3T4R5U6M7E8N9T0S1] truyền sức sống vào âm nhạc và tạo ra trải nghiệm nghe sống động. Sự kết hợp giữa [G1E2N3R4E5] và [I1N2S3T4R5U6M7E8"&amp;"N9T0S1] khiến bài hát này trở thành một tác phẩm nổi bật trong thể loại của nó, thu hút khán giả bằng âm thanh và phong cách độc đáo. Cho dù đó là nhịp trống rộn ràng, giai điệu phức tạp của guitar hay những nốt cao vút của giọng hát, bài hát này đều thể "&amp;"hiện tính nghệ thuật và sự khéo léo của những người sáng tạo ra nó. Nhìn chung, bài hát này là minh chứng cho sức mạnh của âm nhạc [G1E2N3R4E5] và khả năng sáng tạo có thể được giải phóng thông qua việc sử dụng [I1N2S3T4R5U6M7E8N9T0S1].")</f>
        <v>Bài hát này thể hiện phong cách [G1E2N3R4E5] và trở nên sống động thông qua việc sử dụng [I1N2S3T4R5U6M7E8N9T0S1]. [I1N2S3T4R5U6M7E8N9T0S1] truyền sức sống vào âm nhạc và tạo ra trải nghiệm nghe sống động. Sự kết hợp giữa [G1E2N3R4E5] và [I1N2S3T4R5U6M7E8N9T0S1] khiến bài hát này trở thành một tác phẩm nổi bật trong thể loại của nó, thu hút khán giả bằng âm thanh và phong cách độc đáo. Cho dù đó là nhịp trống rộn ràng, giai điệu phức tạp của guitar hay những nốt cao vút của giọng hát, bài hát này đều thể hiện tính nghệ thuật và sự khéo léo của những người sáng tạo ra nó. Nhìn chung, bài hát này là minh chứng cho sức mạnh của âm nhạc [G1E2N3R4E5] và khả năng sáng tạo có thể được giải phóng thông qua việc sử dụng [I1N2S3T4R5U6M7E8N9T0S1].</v>
      </c>
    </row>
    <row r="1111">
      <c r="A1111" s="1" t="s">
        <v>452</v>
      </c>
      <c r="B1111" s="1" t="s">
        <v>1898</v>
      </c>
      <c r="C1111" s="2" t="str">
        <f>IFERROR(__xludf.DUMMYFUNCTION("GoogleTranslate(B1111, ""en"", ""vi"")"),"Nó là nơi hoàn hảo để thư giãn sau một ngày dài làm việc. Những giai điệu êm dịu và nhịp điệu nhẹ nhàng tạo ra một bầu không khí êm dịu có thể giúp bạn thư giãn và buông bỏ mọi căng thẳng mà bạn có thể cảm thấy. Cho dù bạn đang nghe nó khi đang tắm nước n"&amp;"óng, đang đọc sách hay chỉ đơn giản là nằm trên giường, bản nhạc này chắc chắn sẽ giúp bạn thư giãn và tìm thấy sự bình yên trong tâm hồn.")</f>
        <v>Nó là nơi hoàn hảo để thư giãn sau một ngày dài làm việc. Những giai điệu êm dịu và nhịp điệu nhẹ nhàng tạo ra một bầu không khí êm dịu có thể giúp bạn thư giãn và buông bỏ mọi căng thẳng mà bạn có thể cảm thấy. Cho dù bạn đang nghe nó khi đang tắm nước nóng, đang đọc sách hay chỉ đơn giản là nằm trên giường, bản nhạc này chắc chắn sẽ giúp bạn thư giãn và tìm thấy sự bình yên trong tâm hồn.</v>
      </c>
    </row>
    <row r="1112">
      <c r="A1112" s="1" t="s">
        <v>1899</v>
      </c>
      <c r="B1112" s="1" t="s">
        <v>1900</v>
      </c>
      <c r="C1112" s="2" t="str">
        <f>IFERROR(__xludf.DUMMYFUNCTION("GoogleTranslate(B1112, ""en"", ""vi"")"),"Việc sử dụng [[K01E12Y23]3 k4ey5] trong bản nhạc này tạo ra bầu không khí khác biệt, trong khi [T1I2M3E4_5S6I7G8N9A0T1U2R3E4] đóng vai trò là thước đo của bản sáng tác. Cùng với nhau, những yếu tố này góp phần tạo nên âm thanh và cảm nhận tổng thể của âm "&amp;"nhạc, định hình nhịp điệu và hòa âm để gợi lên tâm trạng hoặc cảm xúc cụ thể. Lựa chọn [ke0y1] ảnh hưởng đến âm sắc và tiến trình hợp âm của âm nhạc, trong khi [ti0me1 s2ig3na4tu5re6] xác định cách tổ chức nhịp điệu và vị trí của các dấu. Như vậy, sự tươn"&amp;"g tác giữa [ke0y1] và [ti0me1 s2ig3na4tu5re6] là một khía cạnh quan trọng của sáng tác âm nhạc, ảnh hưởng đến cả khía cạnh kỹ thuật và nghệ thuật của âm nhạc.")</f>
        <v>Việc sử dụng [[K01E12Y23]3 k4ey5] trong bản nhạc này tạo ra bầu không khí khác biệt, trong khi [T1I2M3E4_5S6I7G8N9A0T1U2R3E4] đóng vai trò là thước đo của bản sáng tác. Cùng với nhau, những yếu tố này góp phần tạo nên âm thanh và cảm nhận tổng thể của âm nhạc, định hình nhịp điệu và hòa âm để gợi lên tâm trạng hoặc cảm xúc cụ thể. Lựa chọn [ke0y1] ảnh hưởng đến âm sắc và tiến trình hợp âm của âm nhạc, trong khi [ti0me1 s2ig3na4tu5re6] xác định cách tổ chức nhịp điệu và vị trí của các dấu. Như vậy, sự tương tác giữa [ke0y1] và [ti0me1 s2ig3na4tu5re6] là một khía cạnh quan trọng của sáng tác âm nhạc, ảnh hưởng đến cả khía cạnh kỹ thuật và nghệ thuật của âm nhạc.</v>
      </c>
    </row>
    <row r="1113">
      <c r="A1113" s="1" t="s">
        <v>1479</v>
      </c>
      <c r="B1113" s="1" t="s">
        <v>1901</v>
      </c>
      <c r="C1113" s="2" t="str">
        <f>IFERROR(__xludf.DUMMYFUNCTION("GoogleTranslate(B1113, ""en"", ""vi"")"),"Việc sử dụng dải cao độ cụ thể [R1A2N3G4E5] [oc0ta1ve2s3] tạo ra âm thanh gắn kết và thống nhất xuyên suốt bản nhạc, trong khi việc sử dụng [[K01E12Y23]3 k4ey5] trong âm nhạc sẽ tạo ra một bầu không khí khác biệt. Với thời lượng [T1M213] giây, bản nhạc ma"&amp;"ng nhịp điệu mạnh mẽ và cố tình loại trừ [I1N2S3T4R5U6M7E8N9T0S1]. Theo nhịp [T1I2M3E4_5S6I7G8N9A0T1U2R3E4], bài hát di chuyển ở tốc độ vừa phải và phong cách của nó không dễ dàng được phân loại là [G1E2N3R4E5].")</f>
        <v>Việc sử dụng dải cao độ cụ thể [R1A2N3G4E5] [oc0ta1ve2s3] tạo ra âm thanh gắn kết và thống nhất xuyên suốt bản nhạc, trong khi việc sử dụng [[K01E12Y23]3 k4ey5] trong âm nhạc sẽ tạo ra một bầu không khí khác biệt. Với thời lượng [T1M213] giây, bản nhạc mang nhịp điệu mạnh mẽ và cố tình loại trừ [I1N2S3T4R5U6M7E8N9T0S1]. Theo nhịp [T1I2M3E4_5S6I7G8N9A0T1U2R3E4], bài hát di chuyển ở tốc độ vừa phải và phong cách của nó không dễ dàng được phân loại là [G1E2N3R4E5].</v>
      </c>
    </row>
    <row r="1114">
      <c r="A1114" s="1" t="s">
        <v>1488</v>
      </c>
      <c r="B1114" s="1" t="s">
        <v>1902</v>
      </c>
      <c r="C1114" s="2" t="str">
        <f>IFERROR(__xludf.DUMMYFUNCTION("GoogleTranslate(B1114, ""en"", ""vi"")"),"Phạm vi cao độ của bản nhạc này là [R1A2N3G4E5] [oc0ta1ve2s3] mang đến trải nghiệm nghe độc ​​đáo và đáng nhớ, đồng thời việc sử dụng [[K01E12Y23]3 k4ey5] tạo ra bảng âm thanh phong phú và sống động. Chạy trong [T1M213] giây, bản nhạc lôi cuốn với nhịp đi"&amp;"ệu tràn đầy sinh lực, được làm phong phú hơn nhờ có thêm [I1N2S3T4R5U6M7E8N9T0S1]. Với [ti0me1 s2ig3na4tu5re6 o7f 8[T91I02M13E24_35S46I57G68N79A80T91U02R13E24]3] không chuẩn và [te0mp1o2] vừa phải, âm nhạc truyền tải [E1M2O3T4I5O6N7] đến người nghe.")</f>
        <v>Phạm vi cao độ của bản nhạc này là [R1A2N3G4E5] [oc0ta1ve2s3] mang đến trải nghiệm nghe độc ​​đáo và đáng nhớ, đồng thời việc sử dụng [[K01E12Y23]3 k4ey5] tạo ra bảng âm thanh phong phú và sống động. Chạy trong [T1M213] giây, bản nhạc lôi cuốn với nhịp điệu tràn đầy sinh lực, được làm phong phú hơn nhờ có thêm [I1N2S3T4R5U6M7E8N9T0S1]. Với [ti0me1 s2ig3na4tu5re6 o7f 8[T91I02M13E24_35S46I57G68N79A80T91U02R13E24]3] không chuẩn và [te0mp1o2] vừa phải, âm nhạc truyền tải [E1M2O3T4I5O6N7] đến người nghe.</v>
      </c>
    </row>
    <row r="1115">
      <c r="A1115" s="1" t="s">
        <v>116</v>
      </c>
      <c r="B1115" s="1" t="s">
        <v>1903</v>
      </c>
      <c r="C1115" s="2" t="str">
        <f>IFERROR(__xludf.DUMMYFUNCTION("GoogleTranslate(B1115, ""en"", ""vi"")"),"Bài hát này có nhịp điệu mượt mà và đều đặn, với tổng [[N01U12M23_34B45A56R67S78]8 b9ar0s1]. Thời gian chạy của bài hát là [T1M213] giây.")</f>
        <v>Bài hát này có nhịp điệu mượt mà và đều đặn, với tổng [[N01U12M23_34B45A56R67S78]8 b9ar0s1]. Thời gian chạy của bài hát là [T1M213] giây.</v>
      </c>
    </row>
    <row r="1116">
      <c r="A1116" s="1" t="s">
        <v>1904</v>
      </c>
      <c r="B1116" s="1" t="s">
        <v>1905</v>
      </c>
      <c r="C1116" s="2" t="str">
        <f>IFERROR(__xludf.DUMMYFUNCTION("GoogleTranslate(B1116, ""en"", ""vi"")"),"[I1N2S3T4R5U6M7E8N9T0] đóng vai trò là nhạc cụ chính được sử dụng cho phần giai điệu trong bài hát này, có nhịp vừa phải. Với thời gian chạy là [T1M213] giây, [I1N2S3T4R5U6M7E8N9T0] mang giai điệu và thiết lập nhịp độ trong suốt thời lượng của bản nhạc. B"&amp;"ất chấp nhịp điệu đơn giản, giai điệu của [I1N2S3T4R5U6M7E8N9T0] vẫn là trung tâm của bản nhạc, tạo nên cảm giác và nhịp điệu tổng thể của bản nhạc.")</f>
        <v>[I1N2S3T4R5U6M7E8N9T0] đóng vai trò là nhạc cụ chính được sử dụng cho phần giai điệu trong bài hát này, có nhịp vừa phải. Với thời gian chạy là [T1M213] giây, [I1N2S3T4R5U6M7E8N9T0] mang giai điệu và thiết lập nhịp độ trong suốt thời lượng của bản nhạc. Bất chấp nhịp điệu đơn giản, giai điệu của [I1N2S3T4R5U6M7E8N9T0] vẫn là trung tâm của bản nhạc, tạo nên cảm giác và nhịp điệu tổng thể của bản nhạc.</v>
      </c>
    </row>
    <row r="1117">
      <c r="A1117" s="1" t="s">
        <v>1906</v>
      </c>
      <c r="B1117" s="1" t="s">
        <v>1907</v>
      </c>
      <c r="C1117" s="2" t="str">
        <f>IFERROR(__xludf.DUMMYFUNCTION("GoogleTranslate(B1117, ""en"", ""vi"")"),"Phạm vi cao độ giới hạn của âm nhạc là [R1A2N3G4E5] [oc0ta1ve2s3] mang lại cơ hội duy nhất để nhấn mạnh các sắc thái của giai điệu và nhịp điệu, vốn là đặc điểm nổi bật của phong cách [G1E2N3R4E5]. Mặc dù vậy, bài hát được đề cập không phù hợp với các yếu"&amp;" tố điển hình liên quan đến âm nhạc [G1E2N3R4E5]. Thay vào đó, nó có đồng hồ đo [T1I2M3E4_5S6I7G8N9A0T1U2R3E4], làm tăng thêm chất lượng đặc biệt của nó. Nhìn chung, phạm vi cao độ hạn chế, nhịp điệu khác thường và sự khác biệt so với các quy ước [G1E2N3R"&amp;"4E5] truyền thống tạo ra trải nghiệm âm nhạc đặc biệt và hấp dẫn.")</f>
        <v>Phạm vi cao độ giới hạn của âm nhạc là [R1A2N3G4E5] [oc0ta1ve2s3] mang lại cơ hội duy nhất để nhấn mạnh các sắc thái của giai điệu và nhịp điệu, vốn là đặc điểm nổi bật của phong cách [G1E2N3R4E5]. Mặc dù vậy, bài hát được đề cập không phù hợp với các yếu tố điển hình liên quan đến âm nhạc [G1E2N3R4E5]. Thay vào đó, nó có đồng hồ đo [T1I2M3E4_5S6I7G8N9A0T1U2R3E4], làm tăng thêm chất lượng đặc biệt của nó. Nhìn chung, phạm vi cao độ hạn chế, nhịp điệu khác thường và sự khác biệt so với các quy ước [G1E2N3R4E5] truyền thống tạo ra trải nghiệm âm nhạc đặc biệt và hấp dẫn.</v>
      </c>
    </row>
    <row r="1118">
      <c r="A1118" s="1" t="s">
        <v>1908</v>
      </c>
      <c r="B1118" s="1" t="s">
        <v>1909</v>
      </c>
      <c r="C1118" s="2" t="str">
        <f>IFERROR(__xludf.DUMMYFUNCTION("GoogleTranslate(B1118, ""en"", ""vi"")"),"Bản nhạc này dài TM1 giây và chứa NUM_BARS ô nhịp. Phần trình diễn âm nhạc trong bài hát này có sự góp mặt của INSTRUMENT, góp phần tạo nên [te0mp1o2] nhẹ nhàng và yên bình.")</f>
        <v>Bản nhạc này dài TM1 giây và chứa NUM_BARS ô nhịp. Phần trình diễn âm nhạc trong bài hát này có sự góp mặt của INSTRUMENT, góp phần tạo nên [te0mp1o2] nhẹ nhàng và yên bình.</v>
      </c>
    </row>
    <row r="1119">
      <c r="A1119" s="1" t="s">
        <v>1910</v>
      </c>
      <c r="B1119" s="1" t="s">
        <v>1911</v>
      </c>
      <c r="C1119" s="2" t="str">
        <f>IFERROR(__xludf.DUMMYFUNCTION("GoogleTranslate(B1119, ""en"", ""vi"")"),"[[K01E12Y23]3 k4ey5] trong bản nhạc này mang đến âm thanh mạnh mẽ và đáng nhớ cho một bản nhạc có mức độ vừa phải [te0mp1o2]. Ngoài ra, [[T01I12M23E34_45S56I67G78N89A90T01U12R23E34]4 t5im6e 7si8gn9at0ur1e2] của bài hát đi chệch khỏi chuẩn mực, tạo thêm ch"&amp;"ất lượng độc đáo và khác biệt cho âm nhạc. Cùng với nhau, những yếu tố này tạo nên một bố cục vừa hấp dẫn vừa quyến rũ người nghe.")</f>
        <v>[[K01E12Y23]3 k4ey5] trong bản nhạc này mang đến âm thanh mạnh mẽ và đáng nhớ cho một bản nhạc có mức độ vừa phải [te0mp1o2]. Ngoài ra, [[T01I12M23E34_45S56I67G78N89A90T01U12R23E34]4 t5im6e 7si8gn9at0ur1e2] của bài hát đi chệch khỏi chuẩn mực, tạo thêm chất lượng độc đáo và khác biệt cho âm nhạc. Cùng với nhau, những yếu tố này tạo nên một bố cục vừa hấp dẫn vừa quyến rũ người nghe.</v>
      </c>
    </row>
    <row r="1120">
      <c r="A1120" s="1" t="s">
        <v>1912</v>
      </c>
      <c r="B1120" s="1" t="s">
        <v>1913</v>
      </c>
      <c r="C1120" s="2" t="str">
        <f>IFERROR(__xludf.DUMMYFUNCTION("GoogleTranslate(B1120, ""en"", ""vi"")"),"Loại nhạc này mang lại trải nghiệm nghe độc ​​đáo và đáng nhớ với dải cao độ [R1A2N3G4E5] [oc0ta1ve2s3] và sử dụng [[K01E12Y23]3 k4ey5], truyền tải âm thanh cộng hưởng. Thời lượng của bài hát là [T1M213] giây và [ti0me1 s2ig3na4tu5re6] không chuẩn, [T1I2M"&amp;"3E4_5S6I7G8N9A0T1U2R3E4]. Sáng tác của bài hát không liên quan đến việc sử dụng [I1N2S3T4R5U6M7E8N9T0S1] mà thấm nhuần [E1M2O3T4I5O6N7]. Tổng cộng có [[N01U12M23_34B45A56R67S78]8 b9ar0s1], tạo nên một bản nhạc lôi cuốn và đặc sắc.")</f>
        <v>Loại nhạc này mang lại trải nghiệm nghe độc ​​đáo và đáng nhớ với dải cao độ [R1A2N3G4E5] [oc0ta1ve2s3] và sử dụng [[K01E12Y23]3 k4ey5], truyền tải âm thanh cộng hưởng. Thời lượng của bài hát là [T1M213] giây và [ti0me1 s2ig3na4tu5re6] không chuẩn, [T1I2M3E4_5S6I7G8N9A0T1U2R3E4]. Sáng tác của bài hát không liên quan đến việc sử dụng [I1N2S3T4R5U6M7E8N9T0S1] mà thấm nhuần [E1M2O3T4I5O6N7]. Tổng cộng có [[N01U12M23_34B45A56R67S78]8 b9ar0s1], tạo nên một bản nhạc lôi cuốn và đặc sắc.</v>
      </c>
    </row>
    <row r="1121">
      <c r="A1121" s="1" t="s">
        <v>1914</v>
      </c>
      <c r="B1121" s="1" t="s">
        <v>1915</v>
      </c>
      <c r="C1121" s="2" t="str">
        <f>IFERROR(__xludf.DUMMYFUNCTION("GoogleTranslate(B1121, ""en"", ""vi"")"),"Bài hát này, với việc sử dụng [[K01E12Y23]3 k4ey5], truyền tải âm thanh độc đáo và vang dội được nâng cao nhờ việc đưa vào [I1N2S3T4R5U6M7E8N9T0S1]. [I1N2S3T4R5U6M7E8N9T0] là nhạc cụ chính được sử dụng để tạo giai điệu trong bản nhạc có tiết tấu nhanh này"&amp;", có độ dài [T1M213] giây. Nhìn chung, sự kết hợp giữa [ke0y1], nhạc cụ và [te0mp1o2] phối hợp với nhau để tạo ra trải nghiệm âm nhạc khác biệt và hấp dẫn.")</f>
        <v>Bài hát này, với việc sử dụng [[K01E12Y23]3 k4ey5], truyền tải âm thanh độc đáo và vang dội được nâng cao nhờ việc đưa vào [I1N2S3T4R5U6M7E8N9T0S1]. [I1N2S3T4R5U6M7E8N9T0] là nhạc cụ chính được sử dụng để tạo giai điệu trong bản nhạc có tiết tấu nhanh này, có độ dài [T1M213] giây. Nhìn chung, sự kết hợp giữa [ke0y1], nhạc cụ và [te0mp1o2] phối hợp với nhau để tạo ra trải nghiệm âm nhạc khác biệt và hấp dẫn.</v>
      </c>
    </row>
    <row r="1122">
      <c r="A1122" s="1" t="s">
        <v>1916</v>
      </c>
      <c r="B1122" s="1" t="s">
        <v>1917</v>
      </c>
      <c r="C1122" s="2" t="str">
        <f>IFERROR(__xludf.DUMMYFUNCTION("GoogleTranslate(B1122, ""en"", ""vi"")"),"Bản nhạc mà tôi đang đề cập đến thể hiện phạm vi cao độ trong phạm vi [R1A2N3G4E5] [oc0ta1ve2s3] và có đồng hồ đo [T1I2M3E4_5S6I7G8N9A0T1U2R3E4]. Âm nhạc trở nên phong phú hơn khi bổ sung [I1N2S3T4R5U6M7E8N9T0S1]. Nó di chuyển với tốc độ cân bằng và thể h"&amp;"iện hiệu quả [E1M2O3T4I5O6N7]. Nhìn chung, tác phẩm truyền tải một thông điệp cảm xúc mạnh mẽ khi sử dụng nhiều kỹ thuật âm nhạc và nhạc cụ đa dạng.")</f>
        <v>Bản nhạc mà tôi đang đề cập đến thể hiện phạm vi cao độ trong phạm vi [R1A2N3G4E5] [oc0ta1ve2s3] và có đồng hồ đo [T1I2M3E4_5S6I7G8N9A0T1U2R3E4]. Âm nhạc trở nên phong phú hơn khi bổ sung [I1N2S3T4R5U6M7E8N9T0S1]. Nó di chuyển với tốc độ cân bằng và thể hiện hiệu quả [E1M2O3T4I5O6N7]. Nhìn chung, tác phẩm truyền tải một thông điệp cảm xúc mạnh mẽ khi sử dụng nhiều kỹ thuật âm nhạc và nhạc cụ đa dạng.</v>
      </c>
    </row>
    <row r="1123">
      <c r="A1123" s="1" t="s">
        <v>1918</v>
      </c>
      <c r="B1123" s="1" t="s">
        <v>1919</v>
      </c>
      <c r="C1123" s="2" t="str">
        <f>IFERROR(__xludf.DUMMYFUNCTION("GoogleTranslate(B1123, ""en"", ""vi"")"),"Bài hát này sử dụng [[K01E12Y23]3 k4ey5] tạo ra một bảng âm thanh phong phú và sống động, được bổ sung bởi nhịp điệu thoải mái và vừa phải. Với thời lượng [[N01U12M23_34B45A56R67S78]8 b9ar0s1], bản sáng tác này thể hiện sự tương tác liền mạch giữa các yếu"&amp;" tố hài hòa và nhịp điệu, mang đến trải nghiệm âm nhạc độc đáo cho người nghe thưởng thức.")</f>
        <v>Bài hát này sử dụng [[K01E12Y23]3 k4ey5] tạo ra một bảng âm thanh phong phú và sống động, được bổ sung bởi nhịp điệu thoải mái và vừa phải. Với thời lượng [[N01U12M23_34B45A56R67S78]8 b9ar0s1], bản sáng tác này thể hiện sự tương tác liền mạch giữa các yếu tố hài hòa và nhịp điệu, mang đến trải nghiệm âm nhạc độc đáo cho người nghe thưởng thức.</v>
      </c>
    </row>
    <row r="1124">
      <c r="A1124" s="1" t="s">
        <v>1920</v>
      </c>
      <c r="B1124" s="1" t="s">
        <v>1921</v>
      </c>
      <c r="C1124" s="2" t="str">
        <f>IFERROR(__xludf.DUMMYFUNCTION("GoogleTranslate(B1124, ""en"", ""vi"")"),"Phạm vi cao độ giới hạn của âm nhạc là [R1A2N3G4E5] [oc0ta1ve2s3] cho phép nhấn mạnh hơn vào các sắc thái của giai điệu và nhịp điệu, đồng thời việc sử dụng [[K01E12Y23]3 k4ey5] tạo ra bầu không khí khác biệt. Kéo dài [T1M213] giây, [ti0me1 s2ig3na4tu5re6"&amp;"] của bài hát vượt quá tiêu chuẩn và [te0mp1o2] của nó nhanh, lấp đầy âm nhạc bằng [E1M2O3T4I5O6N7]. Với [[N01U12M23_34B45A56R67S78]8 b9ar0s1], bài hát này kết hợp những yếu tố này để tạo nên một trải nghiệm âm nhạc độc đáo.")</f>
        <v>Phạm vi cao độ giới hạn của âm nhạc là [R1A2N3G4E5] [oc0ta1ve2s3] cho phép nhấn mạnh hơn vào các sắc thái của giai điệu và nhịp điệu, đồng thời việc sử dụng [[K01E12Y23]3 k4ey5] tạo ra bầu không khí khác biệt. Kéo dài [T1M213] giây, [ti0me1 s2ig3na4tu5re6] của bài hát vượt quá tiêu chuẩn và [te0mp1o2] của nó nhanh, lấp đầy âm nhạc bằng [E1M2O3T4I5O6N7]. Với [[N01U12M23_34B45A56R67S78]8 b9ar0s1], bài hát này kết hợp những yếu tố này để tạo nên một trải nghiệm âm nhạc độc đáo.</v>
      </c>
    </row>
    <row r="1125">
      <c r="A1125" s="1" t="s">
        <v>1922</v>
      </c>
      <c r="B1125" s="1" t="s">
        <v>1923</v>
      </c>
      <c r="C1125" s="2" t="str">
        <f>IFERROR(__xludf.DUMMYFUNCTION("GoogleTranslate(B1125, ""en"", ""vi"")"),"Trong bài hát này, âm thanh được phát qua [I1N2S3T4R5U6M7E8N9T0S1] và có [[N01U12M23_34B45A56R67S78]8 b9ar0s1] với nhịp điệu vừa phải thoải mái.")</f>
        <v>Trong bài hát này, âm thanh được phát qua [I1N2S3T4R5U6M7E8N9T0S1] và có [[N01U12M23_34B45A56R67S78]8 b9ar0s1] với nhịp điệu vừa phải thoải mái.</v>
      </c>
    </row>
    <row r="1126">
      <c r="A1126" s="1" t="s">
        <v>1924</v>
      </c>
      <c r="B1126" s="1" t="s">
        <v>1925</v>
      </c>
      <c r="C1126" s="2" t="str">
        <f>IFERROR(__xludf.DUMMYFUNCTION("GoogleTranslate(B1126, ""en"", ""vi"")"),"Bài hát này được xác định bằng cách sử dụng [[K01E12Y23]3 k4ey5], tạo ra bảng âm thanh phong phú và sống động. Nó có nhịp vừa phải và được chơi ở nhịp [T1I2M3E4_5S6I7G8N9A0T1U2R3E4]. Âm nhạc được đặc trưng bởi cảm giác mạnh mẽ về [E1M2O3T4I5O6N7]. Nhìn ch"&amp;"ung, bài hát bao gồm [[N01U12M23_34B45A56R67S78]8 b9ar0s1] và sự kết hợp của các yếu tố âm nhạc này tạo nên trải nghiệm nghe mạnh mẽ và lôi cuốn.")</f>
        <v>Bài hát này được xác định bằng cách sử dụng [[K01E12Y23]3 k4ey5], tạo ra bảng âm thanh phong phú và sống động. Nó có nhịp vừa phải và được chơi ở nhịp [T1I2M3E4_5S6I7G8N9A0T1U2R3E4]. Âm nhạc được đặc trưng bởi cảm giác mạnh mẽ về [E1M2O3T4I5O6N7]. Nhìn chung, bài hát bao gồm [[N01U12M23_34B45A56R67S78]8 b9ar0s1] và sự kết hợp của các yếu tố âm nhạc này tạo nên trải nghiệm nghe mạnh mẽ và lôi cuốn.</v>
      </c>
    </row>
    <row r="1127">
      <c r="A1127" s="1" t="s">
        <v>1926</v>
      </c>
      <c r="B1127" s="1" t="s">
        <v>1927</v>
      </c>
      <c r="C1127" s="2" t="str">
        <f>IFERROR(__xludf.DUMMYFUNCTION("GoogleTranslate(B1127, ""en"", ""vi"")"),"Âm nhạc có phạm vi cao độ giới hạn là [R1A2N3G4E5] [oc0ta1ve2s3], cho phép nhấn mạnh hơn vào các sắc thái của giai điệu và nhịp điệu. Bài hát có thời lượng [T1M213] giây và có nhịp điệu nhẹ nhàng với [te0mp1o2] vừa phải. [[T01I12M23E34_45S56I67G78N89A90T0"&amp;"1U12R23E34] 4 T5IM6E 7SI8GN9AT0UR1E2] Nhìn chung, âm nhạc sử dụng phạm vi cao độ hạn chế và sự chú ý cẩn thận đến giai điệu và ngữ điệu, kết hợp với nhịp điệu nhẹ nhàng và nhạc cụ gợi nhiều sức gợi, tạo ra trải nghiệm nghe độc ​​đáo và đáng nhớ.")</f>
        <v>Âm nhạc có phạm vi cao độ giới hạn là [R1A2N3G4E5] [oc0ta1ve2s3], cho phép nhấn mạnh hơn vào các sắc thái của giai điệu và nhịp điệu. Bài hát có thời lượng [T1M213] giây và có nhịp điệu nhẹ nhàng với [te0mp1o2] vừa phải. [[T01I12M23E34_45S56I67G78N89A90T01U12R23E34] 4 T5IM6E 7SI8GN9AT0UR1E2] Nhìn chung, âm nhạc sử dụng phạm vi cao độ hạn chế và sự chú ý cẩn thận đến giai điệu và ngữ điệu, kết hợp với nhịp điệu nhẹ nhàng và nhạc cụ gợi nhiều sức gợi, tạo ra trải nghiệm nghe độc ​​đáo và đáng nhớ.</v>
      </c>
    </row>
    <row r="1128">
      <c r="A1128" s="1" t="s">
        <v>1057</v>
      </c>
      <c r="B1128" s="1" t="s">
        <v>1928</v>
      </c>
      <c r="C1128" s="2" t="str">
        <f>IFERROR(__xludf.DUMMYFUNCTION("GoogleTranslate(B1128, ""en"", ""vi"")"),"Loại nhạc này mang đến trải nghiệm nghe độc ​​đáo và đáng nhớ với dải cao độ [R1A2N3G4E5] [oc0ta1ve2s3] và sự lựa chọn quyến rũ của [K1E2Y3]. Bản nhạc [T1M213] dài vài giây, thể hiện nhịp điệu vừa phải thoải mái và được phát ở tốc độ nhanh. Với [I1N2S3T4R"&amp;"5U6M7E8N9T0S1], âm nhạc tuân theo nhịp [T1I2M3E4_5S6I7G8N9A0T1U2R3E4], gợi lên bản chất [E1M2O3T4I5O6N7] xuyên suốt.")</f>
        <v>Loại nhạc này mang đến trải nghiệm nghe độc ​​đáo và đáng nhớ với dải cao độ [R1A2N3G4E5] [oc0ta1ve2s3] và sự lựa chọn quyến rũ của [K1E2Y3]. Bản nhạc [T1M213] dài vài giây, thể hiện nhịp điệu vừa phải thoải mái và được phát ở tốc độ nhanh. Với [I1N2S3T4R5U6M7E8N9T0S1], âm nhạc tuân theo nhịp [T1I2M3E4_5S6I7G8N9A0T1U2R3E4], gợi lên bản chất [E1M2O3T4I5O6N7] xuyên suốt.</v>
      </c>
    </row>
    <row r="1129">
      <c r="A1129" s="1" t="s">
        <v>1929</v>
      </c>
      <c r="B1129" s="1" t="s">
        <v>1930</v>
      </c>
      <c r="C1129" s="2" t="str">
        <f>IFERROR(__xludf.DUMMYFUNCTION("GoogleTranslate(B1129, ""en"", ""vi"")"),"Loại nhạc này mang đến trải nghiệm nghe đa dạng và sống động với dải cao độ trải dài [R1A2N3G4E5] [oc0ta1ve2s3]. Bài hát có tiết tấu rất nhẹ nhàng, mượt mà và chuyển động với nhịp độ nhẹ nhàng. Tuy nhiên, [ti0me1 s2ig3na4tu5re6] của nó khác thường [T1I2M3"&amp;"E4_5S6I7G8N9A0T1U2R3E4], điều này làm tăng thêm nét độc đáo của nó. Âm nhạc này không phải là đặc trưng của âm thanh [G1E2N3R4E5] cổ điển, khiến nó càng trở nên nổi bật hơn. Nhìn chung, sự kết hợp giữa cao độ, nhịp điệu, [ti0me1 s2ig3na4tu5re6] và thể loạ"&amp;"i tạo nên một bản nhạc lôi cuốn và đặc biệt.")</f>
        <v>Loại nhạc này mang đến trải nghiệm nghe đa dạng và sống động với dải cao độ trải dài [R1A2N3G4E5] [oc0ta1ve2s3]. Bài hát có tiết tấu rất nhẹ nhàng, mượt mà và chuyển động với nhịp độ nhẹ nhàng. Tuy nhiên, [ti0me1 s2ig3na4tu5re6] của nó khác thường [T1I2M3E4_5S6I7G8N9A0T1U2R3E4], điều này làm tăng thêm nét độc đáo của nó. Âm nhạc này không phải là đặc trưng của âm thanh [G1E2N3R4E5] cổ điển, khiến nó càng trở nên nổi bật hơn. Nhìn chung, sự kết hợp giữa cao độ, nhịp điệu, [ti0me1 s2ig3na4tu5re6] và thể loại tạo nên một bản nhạc lôi cuốn và đặc biệt.</v>
      </c>
    </row>
    <row r="1130">
      <c r="A1130" s="1" t="s">
        <v>1931</v>
      </c>
      <c r="B1130" s="1" t="s">
        <v>1932</v>
      </c>
      <c r="C1130" s="2" t="str">
        <f>IFERROR(__xludf.DUMMYFUNCTION("GoogleTranslate(B1130, ""en"", ""vi"")"),"Bài hát này có [ti0me1 s2ig3na4tu5re6] không phổ biến và sử dụng [te0mp1o2] không quá nhanh hoặc quá chậm. Nó có thời lượng [T1M213] giây.")</f>
        <v>Bài hát này có [ti0me1 s2ig3na4tu5re6] không phổ biến và sử dụng [te0mp1o2] không quá nhanh hoặc quá chậm. Nó có thời lượng [T1M213] giây.</v>
      </c>
    </row>
    <row r="1131">
      <c r="A1131" s="1" t="s">
        <v>1933</v>
      </c>
      <c r="B1131" s="1" t="s">
        <v>1934</v>
      </c>
      <c r="C1131" s="2" t="str">
        <f>IFERROR(__xludf.DUMMYFUNCTION("GoogleTranslate(B1131, ""en"", ""vi"")"),"Phần trình diễn âm nhạc của bài hát [G1E2N3R4E5] này tập trung và có tác động mạnh nhờ dải cao độ nhỏ gọn [R1A2N3G4E5] [oc0ta1ve2s3]. Việc sử dụng [[K01E12Y23]3 k4ey5] tạo ra một bầu không khí khác biệt bắt nguồn từ các quy ước của thể loại này. Mặc dù bà"&amp;"i hát chỉ kéo dài [T1M213] giây nhưng [te0mp1o2] chậm và chất lượng thư giãn giúp bạn dễ dàng nhảy theo. Điều thú vị là bản nhạc này không có bất kỳ nhạc cụ nào và [ti0me1 s2ig3na4tu5re6] của nó không đều. Bất chấp những yếu tố độc đáo này, bài hát vẫn dễ"&amp;" tiếp cận và thú vị khi nghe.")</f>
        <v>Phần trình diễn âm nhạc của bài hát [G1E2N3R4E5] này tập trung và có tác động mạnh nhờ dải cao độ nhỏ gọn [R1A2N3G4E5] [oc0ta1ve2s3]. Việc sử dụng [[K01E12Y23]3 k4ey5] tạo ra một bầu không khí khác biệt bắt nguồn từ các quy ước của thể loại này. Mặc dù bài hát chỉ kéo dài [T1M213] giây nhưng [te0mp1o2] chậm và chất lượng thư giãn giúp bạn dễ dàng nhảy theo. Điều thú vị là bản nhạc này không có bất kỳ nhạc cụ nào và [ti0me1 s2ig3na4tu5re6] của nó không đều. Bất chấp những yếu tố độc đáo này, bài hát vẫn dễ tiếp cận và thú vị khi nghe.</v>
      </c>
    </row>
    <row r="1132">
      <c r="A1132" s="1" t="s">
        <v>1007</v>
      </c>
      <c r="B1132" s="1" t="s">
        <v>1935</v>
      </c>
      <c r="C1132" s="2" t="str">
        <f>IFERROR(__xludf.DUMMYFUNCTION("GoogleTranslate(B1132, ""en"", ""vi"")"),"Việc sử dụng [[K01E12Y23]3 k4ey5] trong bản nhạc này tạo ra một bảng âm thanh phong phú và sống động. Ngoài ra, bài hát này có thời lượng [T1M213] giây và nhịp điệu vừa phải, thoải mái. Cùng với nhau, những yếu tố này góp phần tạo nên đặc điểm tổng thể củ"&amp;"a âm nhạc, mang lại trải nghiệm nghe thú vị cho những ai đánh giá cao tính nghệ thuật và sự khéo léo của tác phẩm âm nhạc đặc biệt này.")</f>
        <v>Việc sử dụng [[K01E12Y23]3 k4ey5] trong bản nhạc này tạo ra một bảng âm thanh phong phú và sống động. Ngoài ra, bài hát này có thời lượng [T1M213] giây và nhịp điệu vừa phải, thoải mái. Cùng với nhau, những yếu tố này góp phần tạo nên đặc điểm tổng thể của âm nhạc, mang lại trải nghiệm nghe thú vị cho những ai đánh giá cao tính nghệ thuật và sự khéo léo của tác phẩm âm nhạc đặc biệt này.</v>
      </c>
    </row>
    <row r="1133">
      <c r="A1133" s="1" t="s">
        <v>1875</v>
      </c>
      <c r="B1133" s="1" t="s">
        <v>1936</v>
      </c>
      <c r="C1133" s="2" t="str">
        <f>IFERROR(__xludf.DUMMYFUNCTION("GoogleTranslate(B1133, ""en"", ""vi"")"),"Với dải cao độ trải dài [R1A2N3G4E5] [oc0ta1ve2s3], bản nhạc này mang đến trải nghiệm nghe đa dạng và sống động. [[K01E12Y23]3 k4ey5] thêm hương vị độc đáo, trong khi thời lượng của bản nhạc là [T1M213] giây. Nhịp điệu của bài hát này ở mức vừa phải, thoả"&amp;"i mái, với [T1I2M3E4_5S6I7G8N9A0T1U2R3E4] làm thước đo. Chọn không kết hợp [I1N2S3T4R5U6M7E8N9T0S1], bài hát duy trì tiết tấu chậm và phong cách không tuân theo đặc điểm điển hình của thể loại [G1E2N3R4E5].")</f>
        <v>Với dải cao độ trải dài [R1A2N3G4E5] [oc0ta1ve2s3], bản nhạc này mang đến trải nghiệm nghe đa dạng và sống động. [[K01E12Y23]3 k4ey5] thêm hương vị độc đáo, trong khi thời lượng của bản nhạc là [T1M213] giây. Nhịp điệu của bài hát này ở mức vừa phải, thoải mái, với [T1I2M3E4_5S6I7G8N9A0T1U2R3E4] làm thước đo. Chọn không kết hợp [I1N2S3T4R5U6M7E8N9T0S1], bài hát duy trì tiết tấu chậm và phong cách không tuân theo đặc điểm điển hình của thể loại [G1E2N3R4E5].</v>
      </c>
    </row>
    <row r="1134">
      <c r="A1134" s="1" t="s">
        <v>618</v>
      </c>
      <c r="B1134" s="1" t="s">
        <v>1937</v>
      </c>
      <c r="C1134" s="2" t="str">
        <f>IFERROR(__xludf.DUMMYFUNCTION("GoogleTranslate(B1134, ""en"", ""vi"")"),"Nó có [te0mp1o2] chậm và giai điệu lặp đi lặp lại có thể dễ dàng khiến bạn cảm thấy thư giãn và buồn ngủ. Giọng hát nhẹ nhàng của ca sĩ làm tăng thêm hiệu ứng êm dịu tổng thể của âm nhạc. Mặc dù đơn giản nhưng bài hát có một sức hấp dẫn nhất định có thể k"&amp;"hiến bạn muốn nghe đi nghe lại. Nhìn chung, nhịp điệu ru ngủ, giọng hát êm dịu và giai điệu bắt tai khiến bài hát này trở thành một lựa chọn tuyệt vời để thư giãn và thư giãn.")</f>
        <v>Nó có [te0mp1o2] chậm và giai điệu lặp đi lặp lại có thể dễ dàng khiến bạn cảm thấy thư giãn và buồn ngủ. Giọng hát nhẹ nhàng của ca sĩ làm tăng thêm hiệu ứng êm dịu tổng thể của âm nhạc. Mặc dù đơn giản nhưng bài hát có một sức hấp dẫn nhất định có thể khiến bạn muốn nghe đi nghe lại. Nhìn chung, nhịp điệu ru ngủ, giọng hát êm dịu và giai điệu bắt tai khiến bài hát này trở thành một lựa chọn tuyệt vời để thư giãn và thư giãn.</v>
      </c>
    </row>
    <row r="1135">
      <c r="A1135" s="1" t="s">
        <v>1352</v>
      </c>
      <c r="B1135" s="1" t="s">
        <v>1938</v>
      </c>
      <c r="C1135" s="2" t="str">
        <f>IFERROR(__xludf.DUMMYFUNCTION("GoogleTranslate(B1135, ""en"", ""vi"")"),"Phạm vi cao độ giới hạn của âm nhạc là [R1A2N3G4E5] [oc0ta1ve2s3] cho phép nhấn mạnh hơn vào các sắc thái của giai điệu và nhịp điệu, trong khi [[K01E12Y23]3 k4ey5] mang lại chất lượng cảm xúc đặc biệt lan tỏa xuyên suốt. Nhịp điệu nhanh [te0mp1o2] và hài"&amp;" hòa của bài hát, cùng với việc sử dụng [I1N2S3T4R5U6M7E8N9T0S1], đã tạo nên một khung cảnh âm thanh độc đáo. Ngoài ra, bài hát sử dụng [ti0me1 s2ig3na4tu5re6 o7f 8[T91I02M13E24_35S46I57G68N79A80T91U02R13E24]3 không chuẩn. Mặc dù thời gian chạy tương đối "&amp;"ngắn [T1M213] giây, âm nhạc truyền tải một [E1M2O3T4I5O6N7] mạnh mẽ và đặc biệt.")</f>
        <v>Phạm vi cao độ giới hạn của âm nhạc là [R1A2N3G4E5] [oc0ta1ve2s3] cho phép nhấn mạnh hơn vào các sắc thái của giai điệu và nhịp điệu, trong khi [[K01E12Y23]3 k4ey5] mang lại chất lượng cảm xúc đặc biệt lan tỏa xuyên suốt. Nhịp điệu nhanh [te0mp1o2] và hài hòa của bài hát, cùng với việc sử dụng [I1N2S3T4R5U6M7E8N9T0S1], đã tạo nên một khung cảnh âm thanh độc đáo. Ngoài ra, bài hát sử dụng [ti0me1 s2ig3na4tu5re6 o7f 8[T91I02M13E24_35S46I57G68N79A80T91U02R13E24]3 không chuẩn. Mặc dù thời gian chạy tương đối ngắn [T1M213] giây, âm nhạc truyền tải một [E1M2O3T4I5O6N7] mạnh mẽ và đặc biệt.</v>
      </c>
    </row>
    <row r="1136">
      <c r="A1136" s="1" t="s">
        <v>1939</v>
      </c>
      <c r="B1136" s="1" t="s">
        <v>1940</v>
      </c>
      <c r="C1136" s="2" t="str">
        <f>IFERROR(__xludf.DUMMYFUNCTION("GoogleTranslate(B1136, ""en"", ""vi"")"),"Âm nhạc này không thể hiện những nét đặc trưng của phong cách [G1E2N3R4E5]. Nó có tổng cộng [[N01U12M23_34B45A56R67S78]8 b9ar0s1] và dài [T1M213] giây. Âm nhạc phải có [I1N2S3T4R5U6M7E8N9T0S1].")</f>
        <v>Âm nhạc này không thể hiện những nét đặc trưng của phong cách [G1E2N3R4E5]. Nó có tổng cộng [[N01U12M23_34B45A56R67S78]8 b9ar0s1] và dài [T1M213] giây. Âm nhạc phải có [I1N2S3T4R5U6M7E8N9T0S1].</v>
      </c>
    </row>
    <row r="1137">
      <c r="A1137" s="1" t="s">
        <v>1941</v>
      </c>
      <c r="B1137" s="1" t="s">
        <v>1942</v>
      </c>
      <c r="C1137" s="2" t="str">
        <f>IFERROR(__xludf.DUMMYFUNCTION("GoogleTranslate(B1137, ""en"", ""vi"")"),"Nhạc của bài hát này bao gồm [[N01U12M23_34B45A56R67S78]8 b9ar0s1] và di chuyển nhẹ nhàng, đồng thời nhịp điệu rất sôi động. Mặc dù dòng nhạc nhẹ nhàng nhưng nhịp điệu lại mạnh mẽ và mãnh liệt, tạo nên sự tương phản sống động làm tăng thêm ấn tượng tổng t"&amp;"hể của bài hát.")</f>
        <v>Nhạc của bài hát này bao gồm [[N01U12M23_34B45A56R67S78]8 b9ar0s1] và di chuyển nhẹ nhàng, đồng thời nhịp điệu rất sôi động. Mặc dù dòng nhạc nhẹ nhàng nhưng nhịp điệu lại mạnh mẽ và mãnh liệt, tạo nên sự tương phản sống động làm tăng thêm ấn tượng tổng thể của bài hát.</v>
      </c>
    </row>
    <row r="1138">
      <c r="A1138" s="1" t="s">
        <v>1943</v>
      </c>
      <c r="B1138" s="1" t="s">
        <v>1944</v>
      </c>
      <c r="C1138" s="2" t="str">
        <f>IFERROR(__xludf.DUMMYFUNCTION("GoogleTranslate(B1138, ""en"", ""vi"")"),"Ca khúc này khác với đặc điểm điển hình của thể loại [G1E2N3R4E5] về mặt phong cách. Mặc dù có độ dài [T1M213] giây nhưng cách sắp xếp của bài hát đã cố tình bỏ qua việc sử dụng [I1N2S3T4R5U6M7E8N9T0S1], khiến nó khác biệt với các bài hát khác cùng thể lo"&amp;"ại.")</f>
        <v>Ca khúc này khác với đặc điểm điển hình của thể loại [G1E2N3R4E5] về mặt phong cách. Mặc dù có độ dài [T1M213] giây nhưng cách sắp xếp của bài hát đã cố tình bỏ qua việc sử dụng [I1N2S3T4R5U6M7E8N9T0S1], khiến nó khác biệt với các bài hát khác cùng thể loại.</v>
      </c>
    </row>
    <row r="1139">
      <c r="A1139" s="1" t="s">
        <v>1686</v>
      </c>
      <c r="B1139" s="1" t="s">
        <v>1945</v>
      </c>
      <c r="C1139" s="2" t="str">
        <f>IFERROR(__xludf.DUMMYFUNCTION("GoogleTranslate(B1139, ""en"", ""vi"")"),"Nó có một giai điệu nhịp nhàng vừa nâng cao tinh thần vừa thư giãn. Nhịp điệu bắt tai, giúp bạn dễ dàng nhảy theo. Các nhạc cụ được chơi một cách thành thạo và bổ sung cho nhau rất tốt. Nhìn chung, nghe nhạc này là một trải nghiệm thú vị và dễ chịu, hoàn "&amp;"hảo để tạo ra tâm trạng tích cực và êm dịu.")</f>
        <v>Nó có một giai điệu nhịp nhàng vừa nâng cao tinh thần vừa thư giãn. Nhịp điệu bắt tai, giúp bạn dễ dàng nhảy theo. Các nhạc cụ được chơi một cách thành thạo và bổ sung cho nhau rất tốt. Nhìn chung, nghe nhạc này là một trải nghiệm thú vị và dễ chịu, hoàn hảo để tạo ra tâm trạng tích cực và êm dịu.</v>
      </c>
    </row>
    <row r="1140">
      <c r="A1140" s="1" t="s">
        <v>1946</v>
      </c>
      <c r="B1140" s="1" t="s">
        <v>1947</v>
      </c>
      <c r="C1140" s="2" t="str">
        <f>IFERROR(__xludf.DUMMYFUNCTION("GoogleTranslate(B1140, ""en"", ""vi"")"),"Bản nhạc này có mét [T1I2M3E4_5S6I7G8N9A0T1U2R3E4] và dải cao độ [R1A2N3G4E5] [oc0ta1ve2s3], mang đến trải nghiệm nghe đặc biệt và khó quên. Nhịp điệu thoải mái và vừa phải, đồng thời [I1N2S3T4R5U6M7E8N9T0S1] góp phần tạo nên bố cục âm nhạc tổng thể.")</f>
        <v>Bản nhạc này có mét [T1I2M3E4_5S6I7G8N9A0T1U2R3E4] và dải cao độ [R1A2N3G4E5] [oc0ta1ve2s3], mang đến trải nghiệm nghe đặc biệt và khó quên. Nhịp điệu thoải mái và vừa phải, đồng thời [I1N2S3T4R5U6M7E8N9T0S1] góp phần tạo nên bố cục âm nhạc tổng thể.</v>
      </c>
    </row>
    <row r="1141">
      <c r="A1141" s="1" t="s">
        <v>217</v>
      </c>
      <c r="B1141" s="1" t="s">
        <v>1948</v>
      </c>
      <c r="C1141" s="2" t="str">
        <f>IFERROR(__xludf.DUMMYFUNCTION("GoogleTranslate(B1141, ""en"", ""vi"")"),"Bản nhạc này được sáng tác trong [[K01E12Y23]3 k4ey5].")</f>
        <v>Bản nhạc này được sáng tác trong [[K01E12Y23]3 k4ey5].</v>
      </c>
    </row>
    <row r="1142">
      <c r="A1142" s="1" t="s">
        <v>1949</v>
      </c>
      <c r="B1142" s="1" t="s">
        <v>1950</v>
      </c>
      <c r="C1142" s="2" t="str">
        <f>IFERROR(__xludf.DUMMYFUNCTION("GoogleTranslate(B1142, ""en"", ""vi"")"),"Với dải cao độ trải dài [R1A2N3G4E5] [oc0ta1ve2s3], bản nhạc này mang đến trải nghiệm nghe đa dạng và sống động, trong khi [[K01E12Y23]3 k4ey5] mang đến âm thanh mạnh mẽ và đáng nhớ. Bài hát có độ dài [T1M213] giây, có nhịp điệu không quá nhanh cũng không"&amp;" quá chậm và [ti0me1 s2ig3na4tu5re6] của nó khác thường, được đặt thành [T1I2M3E4_5S6I7G8N9A0T1U2R3E4]. Chọn không kết hợp [I1N2S3T4R5U6M7E8N9T0S1], bài hát này đóng vai trò là sự thể hiện chính của phong cách [G1E2N3R4E5].")</f>
        <v>Với dải cao độ trải dài [R1A2N3G4E5] [oc0ta1ve2s3], bản nhạc này mang đến trải nghiệm nghe đa dạng và sống động, trong khi [[K01E12Y23]3 k4ey5] mang đến âm thanh mạnh mẽ và đáng nhớ. Bài hát có độ dài [T1M213] giây, có nhịp điệu không quá nhanh cũng không quá chậm và [ti0me1 s2ig3na4tu5re6] của nó khác thường, được đặt thành [T1I2M3E4_5S6I7G8N9A0T1U2R3E4]. Chọn không kết hợp [I1N2S3T4R5U6M7E8N9T0S1], bài hát này đóng vai trò là sự thể hiện chính của phong cách [G1E2N3R4E5].</v>
      </c>
    </row>
    <row r="1143">
      <c r="A1143" s="1" t="s">
        <v>57</v>
      </c>
      <c r="B1143" s="1" t="s">
        <v>1951</v>
      </c>
      <c r="C1143" s="2" t="str">
        <f>IFERROR(__xludf.DUMMYFUNCTION("GoogleTranslate(B1143, ""en"", ""vi"")"),"Tôi đi dạo trong công viên. Thời tiết thật đẹp. Mặt trời đang chiếu sáng và có một làn gió nhẹ. Những chú chim đang ca hát và hoa nở khắp nơi. Tôi cảm thấy bình yên và thư thái.")</f>
        <v>Tôi đi dạo trong công viên. Thời tiết thật đẹp. Mặt trời đang chiếu sáng và có một làn gió nhẹ. Những chú chim đang ca hát và hoa nở khắp nơi. Tôi cảm thấy bình yên và thư thái.</v>
      </c>
    </row>
    <row r="1144">
      <c r="A1144" s="1" t="s">
        <v>906</v>
      </c>
      <c r="B1144" s="1" t="s">
        <v>1952</v>
      </c>
      <c r="C1144" s="2" t="str">
        <f>IFERROR(__xludf.DUMMYFUNCTION("GoogleTranslate(B1144, ""en"", ""vi"")"),"Trong bài hát này, có một đoạn [ti0me1 s2ig3na4tu5re6] đặc trưng khác thường. [ti0me1 s2ig3na4tu5re6] của một bản nhạc cho biết số nhịp trong mỗi ô nhịp và loại nốt nhận được một nhịp. Ký hiệu thời gian có thể rất khác nhau trong các phong cách âm nhạc kh"&amp;"ác nhau và các [ti0me1 s2ig3na4tu5re6] khác thường có thể tạo thêm hương vị độc đáo cho bài hát. Chúng cũng có thể đưa ra thách thức đối với các nhạc sĩ khi chơi và người nghe theo dõi, nhưng cuối cùng chúng có thể đóng góp vào tính sáng tạo và độ phức tạ"&amp;"p tổng thể của một tác phẩm âm nhạc.")</f>
        <v>Trong bài hát này, có một đoạn [ti0me1 s2ig3na4tu5re6] đặc trưng khác thường. [ti0me1 s2ig3na4tu5re6] của một bản nhạc cho biết số nhịp trong mỗi ô nhịp và loại nốt nhận được một nhịp. Ký hiệu thời gian có thể rất khác nhau trong các phong cách âm nhạc khác nhau và các [ti0me1 s2ig3na4tu5re6] khác thường có thể tạo thêm hương vị độc đáo cho bài hát. Chúng cũng có thể đưa ra thách thức đối với các nhạc sĩ khi chơi và người nghe theo dõi, nhưng cuối cùng chúng có thể đóng góp vào tính sáng tạo và độ phức tạp tổng thể của một tác phẩm âm nhạc.</v>
      </c>
    </row>
    <row r="1145">
      <c r="A1145" s="1" t="s">
        <v>1953</v>
      </c>
      <c r="B1145" s="1" t="s">
        <v>1954</v>
      </c>
      <c r="C1145" s="2" t="str">
        <f>IFERROR(__xludf.DUMMYFUNCTION("GoogleTranslate(B1145, ""en"", ""vi"")"),"Bài hát này bắt nguồn từ các quy ước của âm nhạc [G1E2N3R4E5] mang đến trải nghiệm nghe đa dạng và sống động với dải cao độ trải dài [R1A2N3G4E5] [oc0ta1ve2s3]. Việc sử dụng [[K01E12Y23]3 k4ey5] tạo ra bảng âm thanh phong phú và sống động. Bài hát có nhịp"&amp;" điệu nhất quán và vừa phải, dài [T1M213] giây. [ti0me1 s2ig3na4tu5re6] được chọn cho bài hát này không phổ biến, [T1I2M3E4_5S6I7G8N9A0T1U2R3E4] và nó được trình diễn chậm. Bao gồm khoảng [[N01U12M23_34B45A56R67S78]8 b9ar0s1], bài hát này thể hiện sự kết "&amp;"hợp độc đáo giữa các yếu tố âm nhạc tạo nên trải nghiệm nghe hấp dẫn.")</f>
        <v>Bài hát này bắt nguồn từ các quy ước của âm nhạc [G1E2N3R4E5] mang đến trải nghiệm nghe đa dạng và sống động với dải cao độ trải dài [R1A2N3G4E5] [oc0ta1ve2s3]. Việc sử dụng [[K01E12Y23]3 k4ey5] tạo ra bảng âm thanh phong phú và sống động. Bài hát có nhịp điệu nhất quán và vừa phải, dài [T1M213] giây. [ti0me1 s2ig3na4tu5re6] được chọn cho bài hát này không phổ biến, [T1I2M3E4_5S6I7G8N9A0T1U2R3E4] và nó được trình diễn chậm. Bao gồm khoảng [[N01U12M23_34B45A56R67S78]8 b9ar0s1], bài hát này thể hiện sự kết hợp độc đáo giữa các yếu tố âm nhạc tạo nên trải nghiệm nghe hấp dẫn.</v>
      </c>
    </row>
    <row r="1146">
      <c r="A1146" s="1" t="s">
        <v>23</v>
      </c>
      <c r="B1146" s="1" t="s">
        <v>1955</v>
      </c>
      <c r="C1146" s="2" t="str">
        <f>IFERROR(__xludf.DUMMYFUNCTION("GoogleTranslate(B1146, ""en"", ""vi"")"),"Âm nhạc được xác định bởi [E1M2O3T4I5O6N7] và là một bài hát dài [T1M213] giây với [ti0me1 s2ig3na4tu5re6] [T1I2M3E4_5S6I7G8N9A0T1U2R3E4] không theo quy ước.")</f>
        <v>Âm nhạc được xác định bởi [E1M2O3T4I5O6N7] và là một bài hát dài [T1M213] giây với [ti0me1 s2ig3na4tu5re6] [T1I2M3E4_5S6I7G8N9A0T1U2R3E4] không theo quy ước.</v>
      </c>
    </row>
    <row r="1147">
      <c r="A1147" s="1" t="s">
        <v>1956</v>
      </c>
      <c r="B1147" s="1" t="s">
        <v>1957</v>
      </c>
      <c r="C1147" s="2" t="str">
        <f>IFERROR(__xludf.DUMMYFUNCTION("GoogleTranslate(B1147, ""en"", ""vi"")"),"Việc sử dụng dải cao độ cụ thể [R1A2N3G4E5] [oc0ta1ve2s3] tạo ra âm thanh gắn kết và thống nhất xuyên suốt bản nhạc, phát trong [T1M213] giây. [ti0me1 s2ig3na4tu5re6] của bản nhạc là [T1I2M3E4_5S6I7G8N9A0T1U2R3E4] và có tính năng [I1N2S3T4R5U6M7E8N9T0S1]."&amp;" Với nhịp điệu nhanh, bài hát sẽ tiến dần qua [[N01U12M23_34B45A56R67S78]8 b9ar0s1].")</f>
        <v>Việc sử dụng dải cao độ cụ thể [R1A2N3G4E5] [oc0ta1ve2s3] tạo ra âm thanh gắn kết và thống nhất xuyên suốt bản nhạc, phát trong [T1M213] giây. [ti0me1 s2ig3na4tu5re6] của bản nhạc là [T1I2M3E4_5S6I7G8N9A0T1U2R3E4] và có tính năng [I1N2S3T4R5U6M7E8N9T0S1]. Với nhịp điệu nhanh, bài hát sẽ tiến dần qua [[N01U12M23_34B45A56R67S78]8 b9ar0s1].</v>
      </c>
    </row>
    <row r="1148">
      <c r="A1148" s="1" t="s">
        <v>1958</v>
      </c>
      <c r="B1148" s="1" t="s">
        <v>1959</v>
      </c>
      <c r="C1148" s="2" t="str">
        <f>IFERROR(__xludf.DUMMYFUNCTION("GoogleTranslate(B1148, ""en"", ""vi"")"),"Phạm vi cao độ của bản nhạc này là [R1A2N3G4E5] [oc0ta1ve2s3] mang đến trải nghiệm nghe độc ​​đáo và đáng nhớ. Nó được sáng tác trong [[K01E12Y23]3 k4ey5] và phát trong [T1M213] giây với [te0mp1o2] rất nhanh. [I1N2S3T4R5U6M7E8N9T0S1] không có trong bài há"&amp;"t này, bài hát này dựa trên [[T01I12M23E34_45S56I67G78N89A90T01U12R23E34]4 t5im6e 7si8gn9at0ur1e2]. Nhịp điệu của bài hát nhanh và không thể hiện được bản chất của thể loại [G1E2N3R4E5].")</f>
        <v>Phạm vi cao độ của bản nhạc này là [R1A2N3G4E5] [oc0ta1ve2s3] mang đến trải nghiệm nghe độc ​​đáo và đáng nhớ. Nó được sáng tác trong [[K01E12Y23]3 k4ey5] và phát trong [T1M213] giây với [te0mp1o2] rất nhanh. [I1N2S3T4R5U6M7E8N9T0S1] không có trong bài hát này, bài hát này dựa trên [[T01I12M23E34_45S56I67G78N89A90T01U12R23E34]4 t5im6e 7si8gn9at0ur1e2]. Nhịp điệu của bài hát nhanh và không thể hiện được bản chất của thể loại [G1E2N3R4E5].</v>
      </c>
    </row>
    <row r="1149">
      <c r="A1149" s="1" t="s">
        <v>280</v>
      </c>
      <c r="B1149" s="1" t="s">
        <v>1960</v>
      </c>
      <c r="C1149" s="2" t="str">
        <f>IFERROR(__xludf.DUMMYFUNCTION("GoogleTranslate(B1149, ""en"", ""vi"")"),"Bài hát kéo dài [T1M213] giây và có tiết tấu rất êm đềm, bình yên. Cố tình loại trừ [I1N2S3T4R5U6M7E8N9T0S1], bài hát tạo cảm giác thanh thản và tĩnh lặng.")</f>
        <v>Bài hát kéo dài [T1M213] giây và có tiết tấu rất êm đềm, bình yên. Cố tình loại trừ [I1N2S3T4R5U6M7E8N9T0S1], bài hát tạo cảm giác thanh thản và tĩnh lặng.</v>
      </c>
    </row>
    <row r="1150">
      <c r="A1150" s="1" t="s">
        <v>1961</v>
      </c>
      <c r="B1150" s="1" t="s">
        <v>1962</v>
      </c>
      <c r="C1150" s="2" t="str">
        <f>IFERROR(__xludf.DUMMYFUNCTION("GoogleTranslate(B1150, ""en"", ""vi"")"),"Tiếng [te0mp1o2] trong bài này rất mềm và mượt, bài hát được chơi ở tốc độ vừa phải với âm [ti0me1 s2ig3na4tu5re6 o7f 8[T91I02M13E24_35S46I57G68N79A80T91U02R13E24]3]. [I1N2S3T4R5U6M7E8N9T0S1] được sử dụng trong bản sáng tác đã góp phần nâng cao chất lượng"&amp;" âm nhạc tổng thể của nó. Tuy nhiên, điều mang lại cho bản nhạc này chất lượng cảm xúc độc đáo là [K1E2Y3] được chơi trong đó, thiết lập giai điệu cho toàn bộ bản nhạc.")</f>
        <v>Tiếng [te0mp1o2] trong bài này rất mềm và mượt, bài hát được chơi ở tốc độ vừa phải với âm [ti0me1 s2ig3na4tu5re6 o7f 8[T91I02M13E24_35S46I57G68N79A80T91U02R13E24]3]. [I1N2S3T4R5U6M7E8N9T0S1] được sử dụng trong bản sáng tác đã góp phần nâng cao chất lượng âm nhạc tổng thể của nó. Tuy nhiên, điều mang lại cho bản nhạc này chất lượng cảm xúc độc đáo là [K1E2Y3] được chơi trong đó, thiết lập giai điệu cho toàn bộ bản nhạc.</v>
      </c>
    </row>
    <row r="1151">
      <c r="A1151" s="1" t="s">
        <v>108</v>
      </c>
      <c r="B1151" s="1" t="s">
        <v>1963</v>
      </c>
      <c r="C1151" s="2" t="str">
        <f>IFERROR(__xludf.DUMMYFUNCTION("GoogleTranslate(B1151, ""en"", ""vi"")"),"Âm nhạc được sáng tác trong [[K01E12Y23]3 k4ey5], có phạm vi cao độ trong [R1A2N3G4E5] [oc0ta1ve2s3] và kéo dài [T1M213] giây. Nhịp điệu trong bài hát cực kỳ mạnh mẽ này rất nhanh và [ti0me1 s2ig3na4tu5re6] của nó không điển hình, được đánh dấu bằng [T1I2"&amp;"M3E4_5S6I7G8N9A0T1U2R3E4]. Thiết bị đo không bao gồm [I1N2S3T4R5U6M7E8N9T0S1] mà bao gồm các dự án tổng thể [E1M2O3T4I5O6N7].")</f>
        <v>Âm nhạc được sáng tác trong [[K01E12Y23]3 k4ey5], có phạm vi cao độ trong [R1A2N3G4E5] [oc0ta1ve2s3] và kéo dài [T1M213] giây. Nhịp điệu trong bài hát cực kỳ mạnh mẽ này rất nhanh và [ti0me1 s2ig3na4tu5re6] của nó không điển hình, được đánh dấu bằng [T1I2M3E4_5S6I7G8N9A0T1U2R3E4]. Thiết bị đo không bao gồm [I1N2S3T4R5U6M7E8N9T0S1] mà bao gồm các dự án tổng thể [E1M2O3T4I5O6N7].</v>
      </c>
    </row>
    <row r="1152">
      <c r="A1152" s="1" t="s">
        <v>1964</v>
      </c>
      <c r="B1152" s="1" t="s">
        <v>1965</v>
      </c>
      <c r="C1152" s="2" t="str">
        <f>IFERROR(__xludf.DUMMYFUNCTION("GoogleTranslate(B1152, ""en"", ""vi"")"),"Âm nhạc trong bài hát này có tiết tấu chậm nhưng không hề đơn điệu. Việc sử dụng [[K01E12Y23]3 k4ey5] tạo ra một bảng âm thanh phong phú và sống động, mang lại cảm giác về chiều sâu và độ phức tạp cho bản nhạc. Âm nhạc được xác định bởi [E1M2O3T4I5O6N7], "&amp;"gợi lên tâm trạng hoặc cảm giác cụ thể ở người nghe. Màn trình diễn âm nhạc sử dụng [I1N2S3T4R5U6M7E8N9T0S1], bổ sung kết cấu và sắc thái cho bài hát, nâng cao hơn nữa tác động cảm xúc của nó. Cùng với nhau, những yếu tố này tạo nên trải nghiệm âm nhạc mạ"&amp;"nh mẽ thu hút cả trái tim và khối óc.")</f>
        <v>Âm nhạc trong bài hát này có tiết tấu chậm nhưng không hề đơn điệu. Việc sử dụng [[K01E12Y23]3 k4ey5] tạo ra một bảng âm thanh phong phú và sống động, mang lại cảm giác về chiều sâu và độ phức tạp cho bản nhạc. Âm nhạc được xác định bởi [E1M2O3T4I5O6N7], gợi lên tâm trạng hoặc cảm giác cụ thể ở người nghe. Màn trình diễn âm nhạc sử dụng [I1N2S3T4R5U6M7E8N9T0S1], bổ sung kết cấu và sắc thái cho bài hát, nâng cao hơn nữa tác động cảm xúc của nó. Cùng với nhau, những yếu tố này tạo nên trải nghiệm âm nhạc mạnh mẽ thu hút cả trái tim và khối óc.</v>
      </c>
    </row>
    <row r="1153">
      <c r="A1153" s="1" t="s">
        <v>1966</v>
      </c>
      <c r="B1153" s="1" t="s">
        <v>1967</v>
      </c>
      <c r="C1153" s="2" t="str">
        <f>IFERROR(__xludf.DUMMYFUNCTION("GoogleTranslate(B1153, ""en"", ""vi"")"),"Việc sử dụng dải cao độ cụ thể [R1A2N3G4E5] [oc0ta1ve2s3] tạo ra âm thanh gắn kết và thống nhất xuyên suốt bản nhạc chạy trong [T1M213] giây. Bài hát này sử dụng [ti0me1 s2ig3na4tu5re6] [T1I2M3E4_5S6I7G8N9A0T1U2R3E4] không chuẩn và [I1N2S3T4R5U6M7E8N9T0S1"&amp;"] được sử dụng trong biểu diễn âm nhạc. Di chuyển chậm rãi, âm nhạc tỏa ra [E1M2O3T4I5O6N7] và được chia thành [[N01U12M23_34B45A56R67S78]8 b9ar0s1].")</f>
        <v>Việc sử dụng dải cao độ cụ thể [R1A2N3G4E5] [oc0ta1ve2s3] tạo ra âm thanh gắn kết và thống nhất xuyên suốt bản nhạc chạy trong [T1M213] giây. Bài hát này sử dụng [ti0me1 s2ig3na4tu5re6] [T1I2M3E4_5S6I7G8N9A0T1U2R3E4] không chuẩn và [I1N2S3T4R5U6M7E8N9T0S1] được sử dụng trong biểu diễn âm nhạc. Di chuyển chậm rãi, âm nhạc tỏa ra [E1M2O3T4I5O6N7] và được chia thành [[N01U12M23_34B45A56R67S78]8 b9ar0s1].</v>
      </c>
    </row>
    <row r="1154">
      <c r="A1154" s="1" t="s">
        <v>1968</v>
      </c>
      <c r="B1154" s="1" t="s">
        <v>1969</v>
      </c>
      <c r="C1154" s="2" t="str">
        <f>IFERROR(__xludf.DUMMYFUNCTION("GoogleTranslate(B1154, ""en"", ""vi"")"),"Giai điệu của bản nhạc này được điều khiển bởi âm thanh của [I1N2S3T4R5U6M7E8N9T0] và thể hiện phạm vi cao độ trong [R1A2N3G4E5] [oc0ta1ve2s3]. Đây là một bài hát có nhịp điệu vừa phải kéo dài [T1M213] giây.")</f>
        <v>Giai điệu của bản nhạc này được điều khiển bởi âm thanh của [I1N2S3T4R5U6M7E8N9T0] và thể hiện phạm vi cao độ trong [R1A2N3G4E5] [oc0ta1ve2s3]. Đây là một bài hát có nhịp điệu vừa phải kéo dài [T1M213] giây.</v>
      </c>
    </row>
    <row r="1155">
      <c r="A1155" s="1" t="s">
        <v>1825</v>
      </c>
      <c r="B1155" s="1" t="s">
        <v>1970</v>
      </c>
      <c r="C1155" s="2" t="str">
        <f>IFERROR(__xludf.DUMMYFUNCTION("GoogleTranslate(B1155, ""en"", ""vi"")"),"Bài hát này dài [T1M213]-giây và tiến dần đến [[N01U12M23_34B45A56R67S78]8 b9ar0s1]. Điều thú vị là sự sắp xếp của bài hát này đã cố tình bỏ qua việc sử dụng [I1N2S3T4R5U6M7E8N9T0S1].")</f>
        <v>Bài hát này dài [T1M213]-giây và tiến dần đến [[N01U12M23_34B45A56R67S78]8 b9ar0s1]. Điều thú vị là sự sắp xếp của bài hát này đã cố tình bỏ qua việc sử dụng [I1N2S3T4R5U6M7E8N9T0S1].</v>
      </c>
    </row>
    <row r="1156">
      <c r="A1156" s="1" t="s">
        <v>1971</v>
      </c>
      <c r="B1156" s="1" t="s">
        <v>1972</v>
      </c>
      <c r="C1156" s="2" t="str">
        <f>IFERROR(__xludf.DUMMYFUNCTION("GoogleTranslate(B1156, ""en"", ""vi"")"),"Bài hát, với phạm vi cao độ trong [R1A2N3G4E5] [oc0ta1ve2s3], sử dụng [[K01E12Y23]3 k4ey5] để truyền tải âm thanh cộng hưởng và độc đáo. Nó có độ dài [T1M213] giây và có nhịp điệu yên tĩnh. Âm nhạc phải bao gồm [I1N2S3T4R5U6M7E8N9T0S1] làm thành phần chín"&amp;"h. Ngoài ra, [ti0me1 s2ig3na4tu5re6] của bài hát không mang tính quy ước, là [T1I2M3E4_5S6I7G8N9A0T1U2R3E4], nhưng nó di chuyển ở tốc độ cân bằng. Nhìn chung, bản nhạc này gợi lên tính chất [E1M2O3T4I5O6N7] và bao gồm [[N01U12M23_34B45A56R67S78]8 b9ar0s1]"&amp;" xuyên suốt.")</f>
        <v>Bài hát, với phạm vi cao độ trong [R1A2N3G4E5] [oc0ta1ve2s3], sử dụng [[K01E12Y23]3 k4ey5] để truyền tải âm thanh cộng hưởng và độc đáo. Nó có độ dài [T1M213] giây và có nhịp điệu yên tĩnh. Âm nhạc phải bao gồm [I1N2S3T4R5U6M7E8N9T0S1] làm thành phần chính. Ngoài ra, [ti0me1 s2ig3na4tu5re6] của bài hát không mang tính quy ước, là [T1I2M3E4_5S6I7G8N9A0T1U2R3E4], nhưng nó di chuyển ở tốc độ cân bằng. Nhìn chung, bản nhạc này gợi lên tính chất [E1M2O3T4I5O6N7] và bao gồm [[N01U12M23_34B45A56R67S78]8 b9ar0s1] xuyên suốt.</v>
      </c>
    </row>
    <row r="1157">
      <c r="A1157" s="1" t="s">
        <v>1973</v>
      </c>
      <c r="B1157" s="1" t="s">
        <v>1974</v>
      </c>
      <c r="C1157" s="2" t="str">
        <f>IFERROR(__xludf.DUMMYFUNCTION("GoogleTranslate(B1157, ""en"", ""vi"")"),"Bài hát này, với việc sử dụng [[K01E12Y23]3 k4ey5], truyền tải âm thanh độc đáo và vang dội gợi nhớ đến phong cách [G1E2N3R4E5] cổ điển. Nó có thành phần [[N01U12M23_34B45A56R67S78]8 b9ar0s1] và có độ dài [T1M213] giây. Đáng chú ý, [I1N2S3T4R5U6M7E8N9T0S1"&amp;"] không xuất hiện trong bài hát này, càng làm tăng thêm nét đặc biệt của nó. Nhìn chung, âm nhạc của bài hát này mạnh mẽ và giàu cảm xúc, nắm bắt được bản chất của âm thanh [G1E2N3R4E5] theo cách vừa hoài cổ vừa hoài cổ[te0mp1o2]rary.")</f>
        <v>Bài hát này, với việc sử dụng [[K01E12Y23]3 k4ey5], truyền tải âm thanh độc đáo và vang dội gợi nhớ đến phong cách [G1E2N3R4E5] cổ điển. Nó có thành phần [[N01U12M23_34B45A56R67S78]8 b9ar0s1] và có độ dài [T1M213] giây. Đáng chú ý, [I1N2S3T4R5U6M7E8N9T0S1] không xuất hiện trong bài hát này, càng làm tăng thêm nét đặc biệt của nó. Nhìn chung, âm nhạc của bài hát này mạnh mẽ và giàu cảm xúc, nắm bắt được bản chất của âm thanh [G1E2N3R4E5] theo cách vừa hoài cổ vừa hoài cổ[te0mp1o2]rary.</v>
      </c>
    </row>
    <row r="1158">
      <c r="A1158" s="1" t="s">
        <v>1975</v>
      </c>
      <c r="B1158" s="1" t="s">
        <v>1976</v>
      </c>
      <c r="C1158" s="2" t="str">
        <f>IFERROR(__xludf.DUMMYFUNCTION("GoogleTranslate(B1158, ""en"", ""vi"")"),"Bài hát tôi đang mô tả có nhịp điệu cân bằng, rất lạc quan ở [te0mp1o2]. Tuy nhiên, [ti0me1 s2ig3na4tu5re6] của bài hát này không bình thường và có thể khiến người nghe mất cảnh giác. Mặc dù vậy, bài hát vẫn cố gắng duy trì nhịp điệu ổn định và khiến ngườ"&amp;"i nghe bị cuốn hút bởi nhịp độ sôi động của nó.")</f>
        <v>Bài hát tôi đang mô tả có nhịp điệu cân bằng, rất lạc quan ở [te0mp1o2]. Tuy nhiên, [ti0me1 s2ig3na4tu5re6] của bài hát này không bình thường và có thể khiến người nghe mất cảnh giác. Mặc dù vậy, bài hát vẫn cố gắng duy trì nhịp điệu ổn định và khiến người nghe bị cuốn hút bởi nhịp độ sôi động của nó.</v>
      </c>
    </row>
    <row r="1159">
      <c r="A1159" s="1" t="s">
        <v>1977</v>
      </c>
      <c r="B1159" s="1" t="s">
        <v>1978</v>
      </c>
      <c r="C1159" s="2" t="str">
        <f>IFERROR(__xludf.DUMMYFUNCTION("GoogleTranslate(B1159, ""en"", ""vi"")"),"[ti0me1 s2ig3na4tu5re6] của bài hát này rất độc đáo và được phát ở tốc độ nhanh. Mặc dù vậy, âm nhạc không thể hiện những nét đặc trưng của phong cách [G1E2N3R4E5], và đáng chú ý là [I1N2S3T4R5U6M7E8N9T0S1] không có trong bài hát.")</f>
        <v>[ti0me1 s2ig3na4tu5re6] của bài hát này rất độc đáo và được phát ở tốc độ nhanh. Mặc dù vậy, âm nhạc không thể hiện những nét đặc trưng của phong cách [G1E2N3R4E5], và đáng chú ý là [I1N2S3T4R5U6M7E8N9T0S1] không có trong bài hát.</v>
      </c>
    </row>
    <row r="1160">
      <c r="A1160" s="1" t="s">
        <v>1979</v>
      </c>
      <c r="B1160" s="1" t="s">
        <v>1980</v>
      </c>
      <c r="C1160" s="2" t="str">
        <f>IFERROR(__xludf.DUMMYFUNCTION("GoogleTranslate(B1160, ""en"", ""vi"")"),"Việc sử dụng dải cao độ cụ thể [R1A2N3G4E5] [oc0ta1ve2s3] tạo ra âm thanh gắn kết và thống nhất xuyên suốt bản nhạc, bất chấp nhịp độ nhanh của bài hát. Ngoài ra, [ti0me1 s2ig3na4tu5re6 o7f 8[T91I02M13E24_35S46I57G68N79A80T91U02R13E24]3] được sử dụng tron"&amp;"g bài hát này không thường thấy, tạo thêm nét độc đáo cho bố cục tổng thể. Những yếu tố này cùng nhau góp phần tạo nên sự khác biệt, độc đáo cho tác phẩm, thể hiện sự sáng tạo và tài năng của người sáng tác.")</f>
        <v>Việc sử dụng dải cao độ cụ thể [R1A2N3G4E5] [oc0ta1ve2s3] tạo ra âm thanh gắn kết và thống nhất xuyên suốt bản nhạc, bất chấp nhịp độ nhanh của bài hát. Ngoài ra, [ti0me1 s2ig3na4tu5re6 o7f 8[T91I02M13E24_35S46I57G68N79A80T91U02R13E24]3] được sử dụng trong bài hát này không thường thấy, tạo thêm nét độc đáo cho bố cục tổng thể. Những yếu tố này cùng nhau góp phần tạo nên sự khác biệt, độc đáo cho tác phẩm, thể hiện sự sáng tạo và tài năng của người sáng tác.</v>
      </c>
    </row>
    <row r="1161">
      <c r="A1161" s="1" t="s">
        <v>223</v>
      </c>
      <c r="B1161" s="1" t="s">
        <v>1981</v>
      </c>
      <c r="C1161" s="2" t="str">
        <f>IFERROR(__xludf.DUMMYFUNCTION("GoogleTranslate(B1161, ""en"", ""vi"")"),"Dải cao độ của [R1A2N3G4E5] [oc0ta1ve2s3] tạo thêm nét đặc biệt cho bản nhạc, nhấn mạnh chiều sâu cảm xúc của nó, trong khi bài hát này có nhịp điệu rất êm dịu và nhẹ nhàng. Cùng với nhau, những yếu tố này tạo nên trải nghiệm âm nhạc độc đáo có thể đưa ng"&amp;"ười nghe đến nơi thư giãn và cộng hưởng cảm xúc. Dù thưởng thức trong khoảnh khắc yên tĩnh một mình hay chia sẻ với người khác, âm nhạc này có sức mạnh gợi lên cảm giác bình yên và tĩnh lặng.")</f>
        <v>Dải cao độ của [R1A2N3G4E5] [oc0ta1ve2s3] tạo thêm nét đặc biệt cho bản nhạc, nhấn mạnh chiều sâu cảm xúc của nó, trong khi bài hát này có nhịp điệu rất êm dịu và nhẹ nhàng. Cùng với nhau, những yếu tố này tạo nên trải nghiệm âm nhạc độc đáo có thể đưa người nghe đến nơi thư giãn và cộng hưởng cảm xúc. Dù thưởng thức trong khoảnh khắc yên tĩnh một mình hay chia sẻ với người khác, âm nhạc này có sức mạnh gợi lên cảm giác bình yên và tĩnh lặng.</v>
      </c>
    </row>
    <row r="1162">
      <c r="A1162" s="1" t="s">
        <v>1555</v>
      </c>
      <c r="B1162" s="1" t="s">
        <v>1982</v>
      </c>
      <c r="C1162" s="2" t="str">
        <f>IFERROR(__xludf.DUMMYFUNCTION("GoogleTranslate(B1162, ""en"", ""vi"")"),"Bản nhạc có [te0mp1o2] nhẹ nhàng và thời lượng [T1M213] giây.")</f>
        <v>Bản nhạc có [te0mp1o2] nhẹ nhàng và thời lượng [T1M213] giây.</v>
      </c>
    </row>
    <row r="1163">
      <c r="A1163" s="1" t="s">
        <v>1983</v>
      </c>
      <c r="B1163" s="1" t="s">
        <v>1984</v>
      </c>
      <c r="C1163" s="2" t="str">
        <f>IFERROR(__xludf.DUMMYFUNCTION("GoogleTranslate(B1163, ""en"", ""vi"")"),"Bài hát này được sáng tác trong [[K01E12Y23]3 k4ey5] và được chia thành [[N01U12M23_34B45A56R67S78]8 b9ar0s1]. Với thời gian chạy [T1M213] giây, nó thể hiện sự kết hợp độc đáo giữa các yếu tố âm nhạc khiến nó nổi bật so với các sáng tác khác. Việc lựa chọ"&amp;"n [ke0y1] sẽ thêm tâm trạng hoặc giai điệu cụ thể cho bài hát, trong khi việc chia thành ô nhịp sẽ mang lại cấu trúc và nhịp điệu. Độ dài của bài hát, được tính bằng giây, góp phần tạo nên cảm nhận và tác động chung của bài hát đối với người nghe. Cùng vớ"&amp;"i nhau, những yếu tố này tạo nên một trải nghiệm âm nhạc đáng nhớ và hấp dẫn.")</f>
        <v>Bài hát này được sáng tác trong [[K01E12Y23]3 k4ey5] và được chia thành [[N01U12M23_34B45A56R67S78]8 b9ar0s1]. Với thời gian chạy [T1M213] giây, nó thể hiện sự kết hợp độc đáo giữa các yếu tố âm nhạc khiến nó nổi bật so với các sáng tác khác. Việc lựa chọn [ke0y1] sẽ thêm tâm trạng hoặc giai điệu cụ thể cho bài hát, trong khi việc chia thành ô nhịp sẽ mang lại cấu trúc và nhịp điệu. Độ dài của bài hát, được tính bằng giây, góp phần tạo nên cảm nhận và tác động chung của bài hát đối với người nghe. Cùng với nhau, những yếu tố này tạo nên một trải nghiệm âm nhạc đáng nhớ và hấp dẫn.</v>
      </c>
    </row>
    <row r="1164">
      <c r="A1164" s="1" t="s">
        <v>1985</v>
      </c>
      <c r="B1164" s="1" t="s">
        <v>1986</v>
      </c>
      <c r="C1164" s="2" t="str">
        <f>IFERROR(__xludf.DUMMYFUNCTION("GoogleTranslate(B1164, ""en"", ""vi"")"),"Việc sử dụng [I1N2S3T4R5U6M7E8N9T0S1] trong bài hát này, có thời gian chạy là [T1M213] giây và phạm vi cao độ nhỏ gọn là [R1A2N3G4E5] [oc0ta1ve2s3], là yếu tố quan trọng để tạo ra màn trình diễn âm nhạc tập trung và có tác động. [te0mp1o2] của bài hát đượ"&amp;"c cân bằng cẩn thận, không quá nhanh hoặc quá chậm để nâng cao hơn nữa trải nghiệm âm nhạc tổng thể. Bằng cách sử dụng kết hợp những yếu tố này, bài hát đạt được mức độ gắn kết thực sự nắm bắt được bản chất của âm nhạc.")</f>
        <v>Việc sử dụng [I1N2S3T4R5U6M7E8N9T0S1] trong bài hát này, có thời gian chạy là [T1M213] giây và phạm vi cao độ nhỏ gọn là [R1A2N3G4E5] [oc0ta1ve2s3], là yếu tố quan trọng để tạo ra màn trình diễn âm nhạc tập trung và có tác động. [te0mp1o2] của bài hát được cân bằng cẩn thận, không quá nhanh hoặc quá chậm để nâng cao hơn nữa trải nghiệm âm nhạc tổng thể. Bằng cách sử dụng kết hợp những yếu tố này, bài hát đạt được mức độ gắn kết thực sự nắm bắt được bản chất của âm nhạc.</v>
      </c>
    </row>
    <row r="1165">
      <c r="A1165" s="1" t="s">
        <v>1987</v>
      </c>
      <c r="B1165" s="1" t="s">
        <v>1988</v>
      </c>
      <c r="C1165" s="2" t="str">
        <f>IFERROR(__xludf.DUMMYFUNCTION("GoogleTranslate(B1165, ""en"", ""vi"")"),"Việc sử dụng [[K01E12Y23]3 k4ey5] trong bản nhạc này tạo ra một bảng âm thanh phong phú và sống động. Bài hát phát trong [T1M213] giây, với nhịp độ nhanh nhưng nhịp không quá nhanh cũng không quá chậm. Thông qua âm nhạc, bài hát này thể hiện [E1M2O3T4I5O6"&amp;"N7], tạo nên tác động cảm xúc mạnh mẽ cho người nghe.")</f>
        <v>Việc sử dụng [[K01E12Y23]3 k4ey5] trong bản nhạc này tạo ra một bảng âm thanh phong phú và sống động. Bài hát phát trong [T1M213] giây, với nhịp độ nhanh nhưng nhịp không quá nhanh cũng không quá chậm. Thông qua âm nhạc, bài hát này thể hiện [E1M2O3T4I5O6N7], tạo nên tác động cảm xúc mạnh mẽ cho người nghe.</v>
      </c>
    </row>
    <row r="1166">
      <c r="A1166" s="1" t="s">
        <v>535</v>
      </c>
      <c r="B1166" s="1" t="s">
        <v>1989</v>
      </c>
      <c r="C1166" s="2" t="str">
        <f>IFERROR(__xludf.DUMMYFUNCTION("GoogleTranslate(B1166, ""en"", ""vi"")"),"Phần trình diễn âm nhạc của bản nhạc này tập trung và có tác động mạnh nhờ dải cao độ nhỏ gọn [R1A2N3G4E5] [oc0ta1ve2s3]. Việc sử dụng [[K01E12Y23]3 k4ey5] tạo ra bảng âm thanh phong phú và sống động, bổ sung cho nhịp điệu nhẹ nhàng và mượt mà của bài hát"&amp;" kéo dài trong [T1M213] giây. Bài hát có [I1N2S3T4R5U6M7E8N9T0S1] và được chơi ở nhịp độ thoải mái, với [ti0me1 s2ig3na4tu5re6] được chọn không hề bình thường [T1I2M3E4_5S6I7G8N9A0T1U2R3E4]. Mặc dù [ti0me1 s2ig3na4tu5re6] độc đáo, loại nhạc này không bắt "&amp;"nguồn từ truyền thống của thể loại [G1E2N3R4E5], dẫn đến trải nghiệm nghe độc ​​đáo và mới mẻ.")</f>
        <v>Phần trình diễn âm nhạc của bản nhạc này tập trung và có tác động mạnh nhờ dải cao độ nhỏ gọn [R1A2N3G4E5] [oc0ta1ve2s3]. Việc sử dụng [[K01E12Y23]3 k4ey5] tạo ra bảng âm thanh phong phú và sống động, bổ sung cho nhịp điệu nhẹ nhàng và mượt mà của bài hát kéo dài trong [T1M213] giây. Bài hát có [I1N2S3T4R5U6M7E8N9T0S1] và được chơi ở nhịp độ thoải mái, với [ti0me1 s2ig3na4tu5re6] được chọn không hề bình thường [T1I2M3E4_5S6I7G8N9A0T1U2R3E4]. Mặc dù [ti0me1 s2ig3na4tu5re6] độc đáo, loại nhạc này không bắt nguồn từ truyền thống của thể loại [G1E2N3R4E5], dẫn đến trải nghiệm nghe độc ​​đáo và mới mẻ.</v>
      </c>
    </row>
    <row r="1167">
      <c r="A1167" s="1" t="s">
        <v>1990</v>
      </c>
      <c r="B1167" s="1" t="s">
        <v>1991</v>
      </c>
      <c r="C1167" s="2" t="str">
        <f>IFERROR(__xludf.DUMMYFUNCTION("GoogleTranslate(B1167, ""en"", ""vi"")"),"Bản nhạc có bố cục vừa phải-[te0mp1o2] thể hiện phạm vi cao độ trong phạm vi [R1A2N3G4E5] [oc0ta1ve2s3] và có thước đo [T1I2M3E4_5S6I7G8N9A0T1U2R3E4]. Điều thú vị là sáng tác của bài hát không liên quan đến việc sử dụng [I1N2S3T4R5U6M7E8N9T0S1]. Cấu trúc "&amp;"của bài hát tuân theo [[N01U12M23_34B45A56R67S78]8 b9ar0s1], mang đến trải nghiệm nghe độc ​​đáo cho những ai đánh giá cao những bản nhạc thách thức các chuẩn mực truyền thống. Nhìn chung, tác phẩm âm nhạc này mang đến một sự khác biệt mới mẻ so với âm nh"&amp;"ạc thông thường, mang đến cho người nghe một âm thanh đặc biệt chắc chắn sẽ lôi cuốn và hấp dẫn.")</f>
        <v>Bản nhạc có bố cục vừa phải-[te0mp1o2] thể hiện phạm vi cao độ trong phạm vi [R1A2N3G4E5] [oc0ta1ve2s3] và có thước đo [T1I2M3E4_5S6I7G8N9A0T1U2R3E4]. Điều thú vị là sáng tác của bài hát không liên quan đến việc sử dụng [I1N2S3T4R5U6M7E8N9T0S1]. Cấu trúc của bài hát tuân theo [[N01U12M23_34B45A56R67S78]8 b9ar0s1], mang đến trải nghiệm nghe độc ​​đáo cho những ai đánh giá cao những bản nhạc thách thức các chuẩn mực truyền thống. Nhìn chung, tác phẩm âm nhạc này mang đến một sự khác biệt mới mẻ so với âm nhạc thông thường, mang đến cho người nghe một âm thanh đặc biệt chắc chắn sẽ lôi cuốn và hấp dẫn.</v>
      </c>
    </row>
    <row r="1168">
      <c r="A1168" s="1" t="s">
        <v>1992</v>
      </c>
      <c r="B1168" s="1" t="s">
        <v>1993</v>
      </c>
      <c r="C1168" s="2" t="str">
        <f>IFERROR(__xludf.DUMMYFUNCTION("GoogleTranslate(B1168, ""en"", ""vi"")"),"Bản nhạc thể hiện phạm vi cao độ trong [R1A2N3G4E5] [oc0ta1ve2s3] và có nhịp điệu rất thanh thản. [ti0me1 s2ig3na4tu5re6] được sử dụng trong bài hát này là không bình thường, được biểu thị bằng [T1I2M3E4_5S6I7G8N9A0T1U2R3E4]. Âm nhạc được phát ra âm thanh"&amp;" thông qua [I1N2S3T4R5U6M7E8N9T0S1] và được đặc trưng bởi [E1M2O3T4I5O6N7]. Nhìn chung, âm nhạc trải dài [[N01U12M23_34B45A56R67S78]8 b9ar0s1].")</f>
        <v>Bản nhạc thể hiện phạm vi cao độ trong [R1A2N3G4E5] [oc0ta1ve2s3] và có nhịp điệu rất thanh thản. [ti0me1 s2ig3na4tu5re6] được sử dụng trong bài hát này là không bình thường, được biểu thị bằng [T1I2M3E4_5S6I7G8N9A0T1U2R3E4]. Âm nhạc được phát ra âm thanh thông qua [I1N2S3T4R5U6M7E8N9T0S1] và được đặc trưng bởi [E1M2O3T4I5O6N7]. Nhìn chung, âm nhạc trải dài [[N01U12M23_34B45A56R67S78]8 b9ar0s1].</v>
      </c>
    </row>
    <row r="1169">
      <c r="A1169" s="1" t="s">
        <v>414</v>
      </c>
      <c r="B1169" s="1" t="s">
        <v>1994</v>
      </c>
      <c r="C1169" s="2" t="str">
        <f>IFERROR(__xludf.DUMMYFUNCTION("GoogleTranslate(B1169, ""en"", ""vi"")"),"Bản nhạc thể hiện bầu không khí khác biệt thông qua việc sử dụng [[K01E12Y23]3 k4ey5] và có phạm vi cao độ trải dài [R1A2N3G4E5] [oc0ta1ve2s3]. Với thời lượng [T1M213] giây, tác phẩm này mang đến trải nghiệm nghe độc ​​đáo, chắc chắn sẽ thu hút khán giả.")</f>
        <v>Bản nhạc thể hiện bầu không khí khác biệt thông qua việc sử dụng [[K01E12Y23]3 k4ey5] và có phạm vi cao độ trải dài [R1A2N3G4E5] [oc0ta1ve2s3]. Với thời lượng [T1M213] giây, tác phẩm này mang đến trải nghiệm nghe độc ​​đáo, chắc chắn sẽ thu hút khán giả.</v>
      </c>
    </row>
    <row r="1170">
      <c r="A1170" s="1" t="s">
        <v>1995</v>
      </c>
      <c r="B1170" s="1" t="s">
        <v>1996</v>
      </c>
      <c r="C1170" s="2" t="str">
        <f>IFERROR(__xludf.DUMMYFUNCTION("GoogleTranslate(B1170, ""en"", ""vi"")"),"Bài hát dài một giây [T1M213] này mang đến trải nghiệm nghe độc ​​đáo và đáng nhớ với dải cao độ [R1A2N3G4E5] [oc0ta1ve2s3]. Bài hát có nhịp điệu rất yên bình, và [I1N2S3T4R5U6M7E8N9T0S1] thêm vào phần nhạc. Tổng cộng, âm nhạc bao gồm [[N01U12M23_34B45A56"&amp;"R67S78]8 b9ar0s1], tạo nên một sự sắp xếp có cấu trúc tốt và đẹp mắt.")</f>
        <v>Bài hát dài một giây [T1M213] này mang đến trải nghiệm nghe độc ​​đáo và đáng nhớ với dải cao độ [R1A2N3G4E5] [oc0ta1ve2s3]. Bài hát có nhịp điệu rất yên bình, và [I1N2S3T4R5U6M7E8N9T0S1] thêm vào phần nhạc. Tổng cộng, âm nhạc bao gồm [[N01U12M23_34B45A56R67S78]8 b9ar0s1], tạo nên một sự sắp xếp có cấu trúc tốt và đẹp mắt.</v>
      </c>
    </row>
    <row r="1171">
      <c r="A1171" s="1" t="s">
        <v>1997</v>
      </c>
      <c r="B1171" s="1" t="s">
        <v>1998</v>
      </c>
      <c r="C1171" s="2" t="str">
        <f>IFERROR(__xludf.DUMMYFUNCTION("GoogleTranslate(B1171, ""en"", ""vi"")"),"Bài hát có tiết tấu chậm và cấu trúc gồm [[N01U12M23_34B45A56R67S78]8 b9ar0s1]. Nó có độ dài [T1M213] giây và phải có tính năng [I1N2S3T4R5U6M7E8N9T0S1].")</f>
        <v>Bài hát có tiết tấu chậm và cấu trúc gồm [[N01U12M23_34B45A56R67S78]8 b9ar0s1]. Nó có độ dài [T1M213] giây và phải có tính năng [I1N2S3T4R5U6M7E8N9T0S1].</v>
      </c>
    </row>
    <row r="1172">
      <c r="A1172" s="1" t="s">
        <v>1999</v>
      </c>
      <c r="B1172" s="1" t="s">
        <v>2000</v>
      </c>
      <c r="C1172" s="2" t="str">
        <f>IFERROR(__xludf.DUMMYFUNCTION("GoogleTranslate(B1172, ""en"", ""vi"")"),"Bản nhạc này, trong [T1I2M3E4_5S6I7G8N9A0T1U2R3E4], mang đến trải nghiệm nghe đa dạng và sống động với dải cao độ trải dài [R1A2N3G4E5] [oc0ta1ve2s3]. Nó chiếu [E1M2O3T4I5O6N7], cố tình loại trừ [I1N2S3T4R5U6M7E8N9T0S1] khỏi bài hát.")</f>
        <v>Bản nhạc này, trong [T1I2M3E4_5S6I7G8N9A0T1U2R3E4], mang đến trải nghiệm nghe đa dạng và sống động với dải cao độ trải dài [R1A2N3G4E5] [oc0ta1ve2s3]. Nó chiếu [E1M2O3T4I5O6N7], cố tình loại trừ [I1N2S3T4R5U6M7E8N9T0S1] khỏi bài hát.</v>
      </c>
    </row>
    <row r="1173">
      <c r="A1173" s="1" t="s">
        <v>2001</v>
      </c>
      <c r="B1173" s="1" t="s">
        <v>2002</v>
      </c>
      <c r="C1173" s="2" t="str">
        <f>IFERROR(__xludf.DUMMYFUNCTION("GoogleTranslate(B1173, ""en"", ""vi"")"),"Phạm vi cao độ nhỏ gọn của [R1A2N3G4E5] [oc0ta1ve2s3] mang lại màn trình diễn âm nhạc tập trung và có tác động mạnh mẽ, trong khi việc sử dụng [[K01E12Y23]3 k4ey5] truyền tải âm thanh độc đáo và cộng hưởng. Bài hát có độ dài [T1M213] giây, có [te0mp1o2] v"&amp;"ừa phải và chiếu [E1M2O3T4I5O6N7].")</f>
        <v>Phạm vi cao độ nhỏ gọn của [R1A2N3G4E5] [oc0ta1ve2s3] mang lại màn trình diễn âm nhạc tập trung và có tác động mạnh mẽ, trong khi việc sử dụng [[K01E12Y23]3 k4ey5] truyền tải âm thanh độc đáo và cộng hưởng. Bài hát có độ dài [T1M213] giây, có [te0mp1o2] vừa phải và chiếu [E1M2O3T4I5O6N7].</v>
      </c>
    </row>
    <row r="1174">
      <c r="A1174" s="1" t="s">
        <v>1433</v>
      </c>
      <c r="B1174" s="1" t="s">
        <v>2003</v>
      </c>
      <c r="C1174" s="2" t="str">
        <f>IFERROR(__xludf.DUMMYFUNCTION("GoogleTranslate(B1174, ""en"", ""vi"")"),"Âm nhạc được tạo bằng [I1N2S3T4R5U6M7E8N9T0S1] có cảm giác [E1M2O3T4I5O6N7] và được đặc trưng bởi phạm vi cao độ nhỏ gọn [R1A2N3G4E5] [oc0ta1ve2s3]. Cách tiếp cận âm nhạc độc đáo này mang lại một màn trình diễn tập trung và có tác động mạnh mẽ, thu hút sự"&amp;" chú ý của người nghe. Sự kết hợp giữa [I1N2S3T4R5U6M7E8N9T0S1] và phạm vi cao độ giới hạn tạo ra âm thanh đặc biệt truyền tải một giai điệu cảm xúc cụ thể. Nhìn chung, việc sử dụng các yếu tố âm nhạc này góp phần mang lại trải nghiệm âm nhạc mạnh mẽ và g"&amp;"iàu sức gợi.")</f>
        <v>Âm nhạc được tạo bằng [I1N2S3T4R5U6M7E8N9T0S1] có cảm giác [E1M2O3T4I5O6N7] và được đặc trưng bởi phạm vi cao độ nhỏ gọn [R1A2N3G4E5] [oc0ta1ve2s3]. Cách tiếp cận âm nhạc độc đáo này mang lại một màn trình diễn tập trung và có tác động mạnh mẽ, thu hút sự chú ý của người nghe. Sự kết hợp giữa [I1N2S3T4R5U6M7E8N9T0S1] và phạm vi cao độ giới hạn tạo ra âm thanh đặc biệt truyền tải một giai điệu cảm xúc cụ thể. Nhìn chung, việc sử dụng các yếu tố âm nhạc này góp phần mang lại trải nghiệm âm nhạc mạnh mẽ và giàu sức gợi.</v>
      </c>
    </row>
    <row r="1175">
      <c r="A1175" s="1" t="s">
        <v>2004</v>
      </c>
      <c r="B1175" s="1" t="s">
        <v>2005</v>
      </c>
      <c r="C1175" s="2" t="str">
        <f>IFERROR(__xludf.DUMMYFUNCTION("GoogleTranslate(B1175, ""en"", ""vi"")"),"Nhạc đang được phát có [te0mp1o2] cao và bao gồm [[N01U12M23_34B45A56R67S78]8 b9ar0s1].")</f>
        <v>Nhạc đang được phát có [te0mp1o2] cao và bao gồm [[N01U12M23_34B45A56R67S78]8 b9ar0s1].</v>
      </c>
    </row>
    <row r="1176">
      <c r="A1176" s="1" t="s">
        <v>273</v>
      </c>
      <c r="B1176" s="1" t="s">
        <v>2006</v>
      </c>
      <c r="C1176" s="2" t="str">
        <f>IFERROR(__xludf.DUMMYFUNCTION("GoogleTranslate(B1176, ""en"", ""vi"")"),"Âm nhạc dựa trên một [ti0me1 s2ig3na4tu5re6] cụ thể, được biểu thị bằng một phân số trong bản nhạc, cho biết số nhịp trong mỗi ô nhịp và loại nốt nhận được một nhịp. Ký hiệu thời gian là một khía cạnh cơ bản của ký hiệu âm nhạc và giúp thiết lập nhịp điệu"&amp;" và cấu trúc của một bản nhạc. Các [ti0me1 s2ig3na4tu5re6] phổ biến bao gồm 4/4, 3/4, 6/8 và 2/4, mỗi nhịp có đặc điểm và cảm giác riêng. Việc lựa chọn [ti0me1 s2ig3na4tu5re6] có thể có tác động đáng kể đến âm thanh và cảm nhận tổng thể của một tác phẩm v"&amp;"à các nhà soạn nhạc thường thử nghiệm các [ti0me1 s2ig3na4tu5re6] khác nhau để đạt được hiệu ứng âm nhạc mong muốn.")</f>
        <v>Âm nhạc dựa trên một [ti0me1 s2ig3na4tu5re6] cụ thể, được biểu thị bằng một phân số trong bản nhạc, cho biết số nhịp trong mỗi ô nhịp và loại nốt nhận được một nhịp. Ký hiệu thời gian là một khía cạnh cơ bản của ký hiệu âm nhạc và giúp thiết lập nhịp điệu và cấu trúc của một bản nhạc. Các [ti0me1 s2ig3na4tu5re6] phổ biến bao gồm 4/4, 3/4, 6/8 và 2/4, mỗi nhịp có đặc điểm và cảm giác riêng. Việc lựa chọn [ti0me1 s2ig3na4tu5re6] có thể có tác động đáng kể đến âm thanh và cảm nhận tổng thể của một tác phẩm và các nhà soạn nhạc thường thử nghiệm các [ti0me1 s2ig3na4tu5re6] khác nhau để đạt được hiệu ứng âm nhạc mong muốn.</v>
      </c>
    </row>
    <row r="1177">
      <c r="A1177" s="1" t="s">
        <v>2007</v>
      </c>
      <c r="B1177" s="1" t="s">
        <v>2008</v>
      </c>
      <c r="C1177" s="2" t="str">
        <f>IFERROR(__xludf.DUMMYFUNCTION("GoogleTranslate(B1177, ""en"", ""vi"")"),"Dải cao độ của [R1A2N3G4E5] [oc0ta1ve2s3] trong bài hát này tạo thêm nét đặc biệt cho âm nhạc, nhấn mạnh chiều sâu cảm xúc của nó. Cùng với đó, nhịp điệu vô cùng mạnh mẽ, góp phần tạo nên sức ảnh hưởng chung cho bài hát. Sự kết hợp của các yếu tố âm nhạc "&amp;"này tạo nên trải nghiệm nghe độc ​​đáo và lôi cuốn, thu hút khán giả và hòa mình vào cảm xúc và năng lượng của âm nhạc.")</f>
        <v>Dải cao độ của [R1A2N3G4E5] [oc0ta1ve2s3] trong bài hát này tạo thêm nét đặc biệt cho âm nhạc, nhấn mạnh chiều sâu cảm xúc của nó. Cùng với đó, nhịp điệu vô cùng mạnh mẽ, góp phần tạo nên sức ảnh hưởng chung cho bài hát. Sự kết hợp của các yếu tố âm nhạc này tạo nên trải nghiệm nghe độc ​​đáo và lôi cuốn, thu hút khán giả và hòa mình vào cảm xúc và năng lượng của âm nhạc.</v>
      </c>
    </row>
    <row r="1178">
      <c r="A1178" s="1" t="s">
        <v>2009</v>
      </c>
      <c r="B1178" s="1" t="s">
        <v>2010</v>
      </c>
      <c r="C1178" s="2" t="str">
        <f>IFERROR(__xludf.DUMMYFUNCTION("GoogleTranslate(B1178, ""en"", ""vi"")"),"Việc sử dụng dải cao độ cụ thể [R1A2N3G4E5] [oc0ta1ve2s3] tạo ra âm thanh gắn kết và thống nhất xuyên suốt bản nhạc, trong khi [[K01E12Y23]3 k4ey5] mang đến âm thanh mạnh mẽ và đáng nhớ. Trong bài hát này, bạn có thể nghe thấy [[N01U12M23_34B45A56R67S78]8"&amp;" b9ar0s1] và nó dài [T1M213] giây.")</f>
        <v>Việc sử dụng dải cao độ cụ thể [R1A2N3G4E5] [oc0ta1ve2s3] tạo ra âm thanh gắn kết và thống nhất xuyên suốt bản nhạc, trong khi [[K01E12Y23]3 k4ey5] mang đến âm thanh mạnh mẽ và đáng nhớ. Trong bài hát này, bạn có thể nghe thấy [[N01U12M23_34B45A56R67S78]8 b9ar0s1] và nó dài [T1M213] giây.</v>
      </c>
    </row>
    <row r="1179">
      <c r="A1179" s="1" t="s">
        <v>1779</v>
      </c>
      <c r="B1179" s="1" t="s">
        <v>2011</v>
      </c>
      <c r="C1179" s="2" t="str">
        <f>IFERROR(__xludf.DUMMYFUNCTION("GoogleTranslate(B1179, ""en"", ""vi"")"),"Bài hát này đại diện cho âm thanh [G1E2N3R4E5] điển hình và có thời lượng là [T1M213] giây. Phạm vi cao độ của nó nằm trong [R1A2N3G4E5] [oc0ta1ve2s3].")</f>
        <v>Bài hát này đại diện cho âm thanh [G1E2N3R4E5] điển hình và có thời lượng là [T1M213] giây. Phạm vi cao độ của nó nằm trong [R1A2N3G4E5] [oc0ta1ve2s3].</v>
      </c>
    </row>
    <row r="1180">
      <c r="A1180" s="1" t="s">
        <v>2012</v>
      </c>
      <c r="B1180" s="1" t="s">
        <v>2013</v>
      </c>
      <c r="C1180" s="2" t="str">
        <f>IFERROR(__xludf.DUMMYFUNCTION("GoogleTranslate(B1180, ""en"", ""vi"")"),"Việc bổ sung [[K01E12Y23]3 k4ey5] tạo thêm hương vị độc đáo cho loại nhạc này, vốn có nhịp điệu cực kỳ mãnh liệt. Dù cường độ cao nhưng nhịp độ của bài hát vẫn ở mức vừa phải, góp phần tạo nên tính chất [E1M2O3T4I5O6N7] của nó. Bài hát bao gồm khoảng [[N0"&amp;"1U12M23_34B45A56R67S78]8 b9ar0s1], mang lại trải nghiệm nghe sống động và không ngừng phát triển.")</f>
        <v>Việc bổ sung [[K01E12Y23]3 k4ey5] tạo thêm hương vị độc đáo cho loại nhạc này, vốn có nhịp điệu cực kỳ mãnh liệt. Dù cường độ cao nhưng nhịp độ của bài hát vẫn ở mức vừa phải, góp phần tạo nên tính chất [E1M2O3T4I5O6N7] của nó. Bài hát bao gồm khoảng [[N01U12M23_34B45A56R67S78]8 b9ar0s1], mang lại trải nghiệm nghe sống động và không ngừng phát triển.</v>
      </c>
    </row>
    <row r="1181">
      <c r="A1181" s="1" t="s">
        <v>2014</v>
      </c>
      <c r="B1181" s="1" t="s">
        <v>2015</v>
      </c>
      <c r="C1181" s="2" t="str">
        <f>IFERROR(__xludf.DUMMYFUNCTION("GoogleTranslate(B1181, ""en"", ""vi"")"),"Bản nhạc mà tôi đang đề cập đến thể hiện phạm vi cao độ trong [R1A2N3G4E5] [oc0ta1ve2s3], kéo dài trong [[N01U12M23_34B45A56R67S78]8 b9ar0s1]. Bài hát này phát tổng cộng [T1M213] giây, giúp người nghe có nhiều thời gian để đánh giá cao phạm vi cao độ đa d"&amp;"ạng trong toàn bộ tác phẩm.")</f>
        <v>Bản nhạc mà tôi đang đề cập đến thể hiện phạm vi cao độ trong [R1A2N3G4E5] [oc0ta1ve2s3], kéo dài trong [[N01U12M23_34B45A56R67S78]8 b9ar0s1]. Bài hát này phát tổng cộng [T1M213] giây, giúp người nghe có nhiều thời gian để đánh giá cao phạm vi cao độ đa dạng trong toàn bộ tác phẩm.</v>
      </c>
    </row>
    <row r="1182">
      <c r="A1182" s="1" t="s">
        <v>316</v>
      </c>
      <c r="B1182" s="1" t="s">
        <v>2016</v>
      </c>
      <c r="C1182" s="2" t="str">
        <f>IFERROR(__xludf.DUMMYFUNCTION("GoogleTranslate(B1182, ""en"", ""vi"")"),"Với nhịp điệu, nhịp điệu và cách phối khí đặc biệt, âm nhạc này là một ví dụ hoàn hảo về âm thanh [G1E2N3R4E5]. Âm thanh đặc trưng của thể loại này có thể dễ dàng nhận ra nhờ sự kết hợp độc đáo giữa các yếu tố âm nhạc, chẳng hạn như cách sử dụng các nhạc "&amp;"cụ cụ thể, [te0mp1o2] và phong cách. Âm nhạc này nắm bắt được bản chất của thể loại này, với âm thanh đặc trưng đã tiến hóa và phát triển theo thời gian, tạo nên bản sắc âm nhạc riêng biệt khiến nó khác biệt với các phong cách khác. Cho dù đó là nhịp điệu"&amp;" phức tạp hay giai điệu có hồn, âm nhạc vẫn là sự thể hiện chân thực của thể loại này và di sản âm nhạc phong phú của nó.")</f>
        <v>Với nhịp điệu, nhịp điệu và cách phối khí đặc biệt, âm nhạc này là một ví dụ hoàn hảo về âm thanh [G1E2N3R4E5]. Âm thanh đặc trưng của thể loại này có thể dễ dàng nhận ra nhờ sự kết hợp độc đáo giữa các yếu tố âm nhạc, chẳng hạn như cách sử dụng các nhạc cụ cụ thể, [te0mp1o2] và phong cách. Âm nhạc này nắm bắt được bản chất của thể loại này, với âm thanh đặc trưng đã tiến hóa và phát triển theo thời gian, tạo nên bản sắc âm nhạc riêng biệt khiến nó khác biệt với các phong cách khác. Cho dù đó là nhịp điệu phức tạp hay giai điệu có hồn, âm nhạc vẫn là sự thể hiện chân thực của thể loại này và di sản âm nhạc phong phú của nó.</v>
      </c>
    </row>
    <row r="1183">
      <c r="A1183" s="1" t="s">
        <v>2017</v>
      </c>
      <c r="B1183" s="1" t="s">
        <v>2018</v>
      </c>
      <c r="C1183" s="2" t="str">
        <f>IFERROR(__xludf.DUMMYFUNCTION("GoogleTranslate(B1183, ""en"", ""vi"")"),"Loại nhạc này mang đến trải nghiệm nghe đa dạng và sống động, với dải cao độ trải dài [R1A2N3G4E5] [oc0ta1ve2s3]. Việc sử dụng [[K01E12Y23]3 k4ey5] tạo ra một bầu không khí khác biệt thu hút người nghe. Với độ dài [T1M213] giây, bài hát mang lại trải nghi"&amp;"ệm hoàn toàn đắm chìm và nhịp điệu cân bằng của nó làm tăng thêm sức hấp dẫn tổng thể. Cùng với nhau, những yếu tố này tạo nên một hành trình âm nhạc quyến rũ và chắc chắn sẽ để lại ấn tượng lâu dài.")</f>
        <v>Loại nhạc này mang đến trải nghiệm nghe đa dạng và sống động, với dải cao độ trải dài [R1A2N3G4E5] [oc0ta1ve2s3]. Việc sử dụng [[K01E12Y23]3 k4ey5] tạo ra một bầu không khí khác biệt thu hút người nghe. Với độ dài [T1M213] giây, bài hát mang lại trải nghiệm hoàn toàn đắm chìm và nhịp điệu cân bằng của nó làm tăng thêm sức hấp dẫn tổng thể. Cùng với nhau, những yếu tố này tạo nên một hành trình âm nhạc quyến rũ và chắc chắn sẽ để lại ấn tượng lâu dài.</v>
      </c>
    </row>
    <row r="1184">
      <c r="A1184" s="1" t="s">
        <v>2019</v>
      </c>
      <c r="B1184" s="1" t="s">
        <v>2020</v>
      </c>
      <c r="C1184" s="2" t="str">
        <f>IFERROR(__xludf.DUMMYFUNCTION("GoogleTranslate(B1184, ""en"", ""vi"")"),"Bài hát này có tốc độ vừa phải và kéo dài trong [T1M213] giây. Ngoài ra, nhịp điệu của bài hát rất thư giãn và yên tĩnh, mang lại trải nghiệm nghe êm dịu.")</f>
        <v>Bài hát này có tốc độ vừa phải và kéo dài trong [T1M213] giây. Ngoài ra, nhịp điệu của bài hát rất thư giãn và yên tĩnh, mang lại trải nghiệm nghe êm dịu.</v>
      </c>
    </row>
    <row r="1185">
      <c r="A1185" s="1" t="s">
        <v>2021</v>
      </c>
      <c r="B1185" s="1" t="s">
        <v>2022</v>
      </c>
      <c r="C1185" s="2" t="str">
        <f>IFERROR(__xludf.DUMMYFUNCTION("GoogleTranslate(B1185, ""en"", ""vi"")"),"Âm nhạc có phạm vi cao độ giới hạn là [R1A2N3G4E5] [oc0ta1ve2s3], cho phép nhấn mạnh hơn vào các sắc thái của giai điệu và nhịp điệu. Bản nhạc này truyền tải âm thanh độc đáo và vang dội nhờ sử dụng [[K01E12Y23]3 k4ey5]. Thời lượng của nó là [T1M213] giây"&amp;" và nhịp điệu của nó rất êm dịu. [I1N2S3T4R5U6M7E8N9T0S1] không có trong bài hát này, bài hát này sử dụng [[T01I12M23E34_45S56I67G78N89A90T01U12R23E34]4 t5im6e 7si8gn9at0ur1e2] và di chuyển với tốc độ nhanh. Bài hát bao gồm [[N01U12M23_34B45A56R67S78]8 b9"&amp;"ar0s1].")</f>
        <v>Âm nhạc có phạm vi cao độ giới hạn là [R1A2N3G4E5] [oc0ta1ve2s3], cho phép nhấn mạnh hơn vào các sắc thái của giai điệu và nhịp điệu. Bản nhạc này truyền tải âm thanh độc đáo và vang dội nhờ sử dụng [[K01E12Y23]3 k4ey5]. Thời lượng của nó là [T1M213] giây và nhịp điệu của nó rất êm dịu. [I1N2S3T4R5U6M7E8N9T0S1] không có trong bài hát này, bài hát này sử dụng [[T01I12M23E34_45S56I67G78N89A90T01U12R23E34]4 t5im6e 7si8gn9at0ur1e2] và di chuyển với tốc độ nhanh. Bài hát bao gồm [[N01U12M23_34B45A56R67S78]8 b9ar0s1].</v>
      </c>
    </row>
    <row r="1186">
      <c r="A1186" s="1" t="s">
        <v>154</v>
      </c>
      <c r="B1186" s="1" t="s">
        <v>2023</v>
      </c>
      <c r="C1186" s="2" t="str">
        <f>IFERROR(__xludf.DUMMYFUNCTION("GoogleTranslate(B1186, ""en"", ""vi"")"),"Nhạc cụ đóng một vai trò quan trọng trong âm nhạc. Chúng là những công cụ thiết yếu cho phép các nhạc sĩ tạo ra và tạo ra nhiều loại âm thanh và giai điệu. Từ trống đến guitar, piano đến violin, mỗi nhạc cụ đều có những đặc tính riêng góp phần tạo nên âm "&amp;"thanh và cảm giác tổng thể của một tác phẩm âm nhạc. Trong một số trường hợp, một nhạc cụ thậm chí có thể chiếm vị trí trung tâm và trở thành tâm điểm của một bài hát hoặc buổi biểu diễn. Nếu không có nhạc cụ, thế giới âm nhạc sẽ bị hạn chế hơn rất nhiều "&amp;"và khả năng sáng tạo của các nhạc sĩ sẽ giảm đi rất nhiều.")</f>
        <v>Nhạc cụ đóng một vai trò quan trọng trong âm nhạc. Chúng là những công cụ thiết yếu cho phép các nhạc sĩ tạo ra và tạo ra nhiều loại âm thanh và giai điệu. Từ trống đến guitar, piano đến violin, mỗi nhạc cụ đều có những đặc tính riêng góp phần tạo nên âm thanh và cảm giác tổng thể của một tác phẩm âm nhạc. Trong một số trường hợp, một nhạc cụ thậm chí có thể chiếm vị trí trung tâm và trở thành tâm điểm của một bài hát hoặc buổi biểu diễn. Nếu không có nhạc cụ, thế giới âm nhạc sẽ bị hạn chế hơn rất nhiều và khả năng sáng tạo của các nhạc sĩ sẽ giảm đi rất nhiều.</v>
      </c>
    </row>
    <row r="1187">
      <c r="A1187" s="1" t="s">
        <v>416</v>
      </c>
      <c r="B1187" s="1" t="s">
        <v>2024</v>
      </c>
      <c r="C1187" s="2" t="str">
        <f>IFERROR(__xludf.DUMMYFUNCTION("GoogleTranslate(B1187, ""en"", ""vi"")"),"Loại nhạc này mang lại trải nghiệm nghe độc ​​đáo và đáng nhớ với dải cao độ [R1A2N3G4E5] [oc0ta1ve2s3]. Được sáng tác trong [[K01E12Y23]3 k4ey5], bài hát có độ dài [T1M213] giây và lôi cuốn với nhịp điệu vô cùng kích thích. Không có [I1N2S3T4R5U6M7E8N9T0"&amp;"S1], nó mang [te0mp1o2] nhịp độ nhanh và hiển thị một mét [T1I2M3E4_5S6I7G8N9A0T1U2R3E4]. Với chất lượng biểu cảm, âm nhạc gợi lên [E1M2O3T4I5O6N7].")</f>
        <v>Loại nhạc này mang lại trải nghiệm nghe độc ​​đáo và đáng nhớ với dải cao độ [R1A2N3G4E5] [oc0ta1ve2s3]. Được sáng tác trong [[K01E12Y23]3 k4ey5], bài hát có độ dài [T1M213] giây và lôi cuốn với nhịp điệu vô cùng kích thích. Không có [I1N2S3T4R5U6M7E8N9T0S1], nó mang [te0mp1o2] nhịp độ nhanh và hiển thị một mét [T1I2M3E4_5S6I7G8N9A0T1U2R3E4]. Với chất lượng biểu cảm, âm nhạc gợi lên [E1M2O3T4I5O6N7].</v>
      </c>
    </row>
    <row r="1188">
      <c r="A1188" s="1" t="s">
        <v>2025</v>
      </c>
      <c r="B1188" s="1" t="s">
        <v>2026</v>
      </c>
      <c r="C1188" s="2" t="str">
        <f>IFERROR(__xludf.DUMMYFUNCTION("GoogleTranslate(B1188, ""en"", ""vi"")"),"Âm nhạc trong bài hát này được xác định bởi đặc tính riêng biệt của nó, được nhấn mạnh bởi dải cao độ [R1A2N3G4E5] [oc0ta1ve2s3], tăng thêm chiều sâu cảm xúc. Hơn nữa, [[K01E12Y23]3 k4ey5] bổ sung thêm hương vị độc đáo cho âm nhạc, đồng thời nhịp điệu mạn"&amp;"h mẽ và lôi cuốn góp phần tạo nên tác động tổng thể. Sự sắp xếp của bài hát đã loại bỏ việc sử dụng [I1N2S3T4R5U6M7E8N9T0S1] và được viết bằng [T1I2M3E4_5S6I7G8N9A0T1U2R3E4], mang lại nhịp điệu cân bằng. Âm nhạc gợi lên cảm giác mạnh mẽ về [E1M2O3T4I5O6N7"&amp;"] và kéo dài trong [T1M213] giây, với thời lượng là [[N01U12M23_34B45A56R67S78]8 b9ar0s1].")</f>
        <v>Âm nhạc trong bài hát này được xác định bởi đặc tính riêng biệt của nó, được nhấn mạnh bởi dải cao độ [R1A2N3G4E5] [oc0ta1ve2s3], tăng thêm chiều sâu cảm xúc. Hơn nữa, [[K01E12Y23]3 k4ey5] bổ sung thêm hương vị độc đáo cho âm nhạc, đồng thời nhịp điệu mạnh mẽ và lôi cuốn góp phần tạo nên tác động tổng thể. Sự sắp xếp của bài hát đã loại bỏ việc sử dụng [I1N2S3T4R5U6M7E8N9T0S1] và được viết bằng [T1I2M3E4_5S6I7G8N9A0T1U2R3E4], mang lại nhịp điệu cân bằng. Âm nhạc gợi lên cảm giác mạnh mẽ về [E1M2O3T4I5O6N7] và kéo dài trong [T1M213] giây, với thời lượng là [[N01U12M23_34B45A56R67S78]8 b9ar0s1].</v>
      </c>
    </row>
    <row r="1189">
      <c r="A1189" s="1" t="s">
        <v>2027</v>
      </c>
      <c r="B1189" s="1" t="s">
        <v>2028</v>
      </c>
      <c r="C1189" s="2" t="str">
        <f>IFERROR(__xludf.DUMMYFUNCTION("GoogleTranslate(B1189, ""en"", ""vi"")"),"Phạm vi cao độ nhỏ gọn của [R1A2N3G4E5] [oc0ta1ve2s3] mang lại hiệu suất âm nhạc tập trung và có tác động mạnh mẽ, trong khi việc sử dụng [[K01E12Y23]3 k4ey5] tạo ra bầu không khí khác biệt. Với thời lượng phát là [T1M213] giây, bài hát thể hiện nhịp điệu"&amp;" vô cùng mạnh mẽ và nổi bật là [I1N2S3T4R5U6M7E8N9T0S1]. [ti0me1 s2ig3na4tu5re6 o7f 8[T91I02M13E24_35S46I57G68N79A80T91U02R13E24]3] độc đáo của nó đã bổ sung thêm nét độc đáo của nó trong thể loại [G1E2N3R4E5]. Trải dài [[N01U12M23_34B45A56R67S78]8 b9ar0s"&amp;"1], bản nhạc này đóng vai trò là một ví dụ điển hình về bản chất của thể loại này.")</f>
        <v>Phạm vi cao độ nhỏ gọn của [R1A2N3G4E5] [oc0ta1ve2s3] mang lại hiệu suất âm nhạc tập trung và có tác động mạnh mẽ, trong khi việc sử dụng [[K01E12Y23]3 k4ey5] tạo ra bầu không khí khác biệt. Với thời lượng phát là [T1M213] giây, bài hát thể hiện nhịp điệu vô cùng mạnh mẽ và nổi bật là [I1N2S3T4R5U6M7E8N9T0S1]. [ti0me1 s2ig3na4tu5re6 o7f 8[T91I02M13E24_35S46I57G68N79A80T91U02R13E24]3] độc đáo của nó đã bổ sung thêm nét độc đáo của nó trong thể loại [G1E2N3R4E5]. Trải dài [[N01U12M23_34B45A56R67S78]8 b9ar0s1], bản nhạc này đóng vai trò là một ví dụ điển hình về bản chất của thể loại này.</v>
      </c>
    </row>
    <row r="1190">
      <c r="A1190" s="1" t="s">
        <v>603</v>
      </c>
      <c r="B1190" s="1" t="s">
        <v>2029</v>
      </c>
      <c r="C1190" s="2" t="str">
        <f>IFERROR(__xludf.DUMMYFUNCTION("GoogleTranslate(B1190, ""en"", ""vi"")"),"Bài hát di chuyển với tốc độ vừa phải và dài [T1M213] giây.")</f>
        <v>Bài hát di chuyển với tốc độ vừa phải và dài [T1M213] giây.</v>
      </c>
    </row>
    <row r="1191">
      <c r="A1191" s="1" t="s">
        <v>2030</v>
      </c>
      <c r="B1191" s="1" t="s">
        <v>2031</v>
      </c>
      <c r="C1191" s="2" t="str">
        <f>IFERROR(__xludf.DUMMYFUNCTION("GoogleTranslate(B1191, ""en"", ""vi"")"),"Bản nhạc thể hiện phạm vi cao độ trong [R1A2N3G4E5] [oc0ta1ve2s3], trong khi [[K01E12Y23]3 k4ey5] thêm hương vị độc đáo cho bản nhạc này. Bản nhạc kéo dài trong [T1M213] giây, sử dụng [[T01I12M23E34_45S56I67G78N89A90T01U12R23E34]4 t5im6e 7si8gn9at0ur1e2] "&amp;"và [I1N2S3T4R5U6M7E8N9T0S1] trong phần trình diễn âm nhạc. Bài hát có tốc độ vừa phải này tiến triển qua [[N01U12M23_34B45A56R67S78]8 b9ar0s1].")</f>
        <v>Bản nhạc thể hiện phạm vi cao độ trong [R1A2N3G4E5] [oc0ta1ve2s3], trong khi [[K01E12Y23]3 k4ey5] thêm hương vị độc đáo cho bản nhạc này. Bản nhạc kéo dài trong [T1M213] giây, sử dụng [[T01I12M23E34_45S56I67G78N89A90T01U12R23E34]4 t5im6e 7si8gn9at0ur1e2] và [I1N2S3T4R5U6M7E8N9T0S1] trong phần trình diễn âm nhạc. Bài hát có tốc độ vừa phải này tiến triển qua [[N01U12M23_34B45A56R67S78]8 b9ar0s1].</v>
      </c>
    </row>
    <row r="1192">
      <c r="A1192" s="1" t="s">
        <v>541</v>
      </c>
      <c r="B1192" s="1" t="s">
        <v>2032</v>
      </c>
      <c r="C1192" s="2" t="str">
        <f>IFERROR(__xludf.DUMMYFUNCTION("GoogleTranslate(B1192, ""en"", ""vi"")"),"Bài hát được phát ở tốc độ nhanh và [ti0me1 s2ig3na4tu5re6] của nó là [T1I2M3E4_5S6I7G8N9A0T1U2R3E4]. [te0mp1o2] của một bản nhạc có thể ảnh hưởng lớn đến tâm trạng và cảm nhận chung của nó, đồng thời tốc độ nhanh thường truyền tải cảm giác phấn khích hoặ"&amp;"c khẩn cấp. Mặt khác, [ti0me1 s2ig3na4tu5re6] cho biết số nhịp trong mỗi ô nhịp và loại nốt nhận được một nhịp. Việc hiểu [ti0me1 s2ig3na4tu5re6] là điều quan trọng để các nhạc sĩ chơi đồng bộ và duy trì nhịp điệu nhất quán trong suốt bản nhạc. Cùng với n"&amp;"hau, [te0mp1o2] và [ti0me1 s2ig3na4tu5re6] phối hợp chặt chẽ với nhau để định hình đặc tính của âm nhạc.")</f>
        <v>Bài hát được phát ở tốc độ nhanh và [ti0me1 s2ig3na4tu5re6] của nó là [T1I2M3E4_5S6I7G8N9A0T1U2R3E4]. [te0mp1o2] của một bản nhạc có thể ảnh hưởng lớn đến tâm trạng và cảm nhận chung của nó, đồng thời tốc độ nhanh thường truyền tải cảm giác phấn khích hoặc khẩn cấp. Mặt khác, [ti0me1 s2ig3na4tu5re6] cho biết số nhịp trong mỗi ô nhịp và loại nốt nhận được một nhịp. Việc hiểu [ti0me1 s2ig3na4tu5re6] là điều quan trọng để các nhạc sĩ chơi đồng bộ và duy trì nhịp điệu nhất quán trong suốt bản nhạc. Cùng với nhau, [te0mp1o2] và [ti0me1 s2ig3na4tu5re6] phối hợp chặt chẽ với nhau để định hình đặc tính của âm nhạc.</v>
      </c>
    </row>
    <row r="1193">
      <c r="A1193" s="1" t="s">
        <v>2033</v>
      </c>
      <c r="B1193" s="1" t="s">
        <v>2034</v>
      </c>
      <c r="C1193" s="2" t="str">
        <f>IFERROR(__xludf.DUMMYFUNCTION("GoogleTranslate(B1193, ""en"", ""vi"")"),"Nhịp điệu của bài hát rất mạnh mẽ và sử dụng [ti0me1 s2ig3na4tu5re6] khác thường. Mặc dù không có nhạc cụ nhưng giai điệu không phụ thuộc vào việc sử dụng chúng và được chơi chậm. Độ dài của bài hát được xác định bởi số ô nhịp là [N1U2M3_4B5A6R7S8].")</f>
        <v>Nhịp điệu của bài hát rất mạnh mẽ và sử dụng [ti0me1 s2ig3na4tu5re6] khác thường. Mặc dù không có nhạc cụ nhưng giai điệu không phụ thuộc vào việc sử dụng chúng và được chơi chậm. Độ dài của bài hát được xác định bởi số ô nhịp là [N1U2M3_4B5A6R7S8].</v>
      </c>
    </row>
    <row r="1194">
      <c r="A1194" s="1" t="s">
        <v>2035</v>
      </c>
      <c r="B1194" s="1" t="s">
        <v>2036</v>
      </c>
      <c r="C1194" s="2" t="str">
        <f>IFERROR(__xludf.DUMMYFUNCTION("GoogleTranslate(B1194, ""en"", ""vi"")"),"Bài hát chuyển động vừa phải và có nhịp [ti0me1 s2ig3na4tu5re6] không điển hình. Mặc dù có nhịp độ vừa phải, nhịp điệu của bài hát vẫn được tạo nên sự khác biệt bằng cách sử dụng [ti0me1 s2ig3na4tu5re6] khác thường, khiến nó trở nên khác biệt so với các s"&amp;"áng tác âm nhạc truyền thống hơn. Sự kết hợp của hai yếu tố này tạo cho bài hát một nét độc đáo và nổi bật giữa các bản nhạc khác. Cho dù bạn đang nghe nó lần đầu tiên hay đã nghe nó nhiều lần trước đó, nhịp điệu đặc biệt của bài hát và [te0mp1o2] chắc ch"&amp;"ắn sẽ thu hút sự chú ý của bạn và để lại ấn tượng lâu dài.")</f>
        <v>Bài hát chuyển động vừa phải và có nhịp [ti0me1 s2ig3na4tu5re6] không điển hình. Mặc dù có nhịp độ vừa phải, nhịp điệu của bài hát vẫn được tạo nên sự khác biệt bằng cách sử dụng [ti0me1 s2ig3na4tu5re6] khác thường, khiến nó trở nên khác biệt so với các sáng tác âm nhạc truyền thống hơn. Sự kết hợp của hai yếu tố này tạo cho bài hát một nét độc đáo và nổi bật giữa các bản nhạc khác. Cho dù bạn đang nghe nó lần đầu tiên hay đã nghe nó nhiều lần trước đó, nhịp điệu đặc biệt của bài hát và [te0mp1o2] chắc chắn sẽ thu hút sự chú ý của bạn và để lại ấn tượng lâu dài.</v>
      </c>
    </row>
    <row r="1195">
      <c r="A1195" s="1" t="s">
        <v>2037</v>
      </c>
      <c r="B1195" s="1" t="s">
        <v>2038</v>
      </c>
      <c r="C1195" s="2" t="str">
        <f>IFERROR(__xludf.DUMMYFUNCTION("GoogleTranslate(B1195, ""en"", ""vi"")"),"Loại nhạc này có tiết tấu nhanh, với dải cao độ [R1A2N3G4E5] [oc0ta1ve2s3] tạo thêm nét đặc biệt cho âm nhạc và nhấn mạnh chiều sâu cảm xúc của nó. Việc lựa chọn [[K01E12Y23]3 k4ey5] mang lại trải nghiệm quyến rũ và đáng nhớ, trong khi sáng tác của bài há"&amp;"t này không liên quan đến việc sử dụng [I1N2S3T4R5U6M7E8N9T0S1].")</f>
        <v>Loại nhạc này có tiết tấu nhanh, với dải cao độ [R1A2N3G4E5] [oc0ta1ve2s3] tạo thêm nét đặc biệt cho âm nhạc và nhấn mạnh chiều sâu cảm xúc của nó. Việc lựa chọn [[K01E12Y23]3 k4ey5] mang lại trải nghiệm quyến rũ và đáng nhớ, trong khi sáng tác của bài hát này không liên quan đến việc sử dụng [I1N2S3T4R5U6M7E8N9T0S1].</v>
      </c>
    </row>
    <row r="1196">
      <c r="A1196" s="1" t="s">
        <v>1123</v>
      </c>
      <c r="B1196" s="1" t="s">
        <v>2039</v>
      </c>
      <c r="C1196" s="2" t="str">
        <f>IFERROR(__xludf.DUMMYFUNCTION("GoogleTranslate(B1196, ""en"", ""vi"")"),"Bài hát này có [te0mp1o2] vừa phải và được chơi với chất lượng cảm xúc đặc biệt do sử dụng [ke0y1] cụ thể. Ngoài ra, bài hát còn độc đáo ở chỗ nó hoàn toàn không có bất kỳ nhạc cụ nào.")</f>
        <v>Bài hát này có [te0mp1o2] vừa phải và được chơi với chất lượng cảm xúc đặc biệt do sử dụng [ke0y1] cụ thể. Ngoài ra, bài hát còn độc đáo ở chỗ nó hoàn toàn không có bất kỳ nhạc cụ nào.</v>
      </c>
    </row>
    <row r="1197">
      <c r="A1197" s="1" t="s">
        <v>1278</v>
      </c>
      <c r="B1197" s="1" t="s">
        <v>2040</v>
      </c>
      <c r="C1197" s="2" t="str">
        <f>IFERROR(__xludf.DUMMYFUNCTION("GoogleTranslate(B1197, ""en"", ""vi"")"),"Âm nhạc trong câu hỏi được đưa vào cuộc sống thông qua việc sử dụng các nhạc cụ. [ke0y1] được sử dụng trong bản sáng tác sẽ tạo thêm hương vị độc đáo cho âm nhạc, khiến nó nổi bật so với các bản nhạc khác. Tổng cộng có [[N01U12M23_34B45A56R67S78]8 b9ar0s1"&amp;"] cho bài hát này, mang lại cấu trúc và cảm giác tiến triển rõ ràng. Nhìn chung, sự kết hợp giữa [ke0y1], nhạc cụ và số ô nhịp đều góp phần tạo nên nét đặc biệt của dòng nhạc này.")</f>
        <v>Âm nhạc trong câu hỏi được đưa vào cuộc sống thông qua việc sử dụng các nhạc cụ. [ke0y1] được sử dụng trong bản sáng tác sẽ tạo thêm hương vị độc đáo cho âm nhạc, khiến nó nổi bật so với các bản nhạc khác. Tổng cộng có [[N01U12M23_34B45A56R67S78]8 b9ar0s1] cho bài hát này, mang lại cấu trúc và cảm giác tiến triển rõ ràng. Nhìn chung, sự kết hợp giữa [ke0y1], nhạc cụ và số ô nhịp đều góp phần tạo nên nét đặc biệt của dòng nhạc này.</v>
      </c>
    </row>
    <row r="1198">
      <c r="A1198" s="1" t="s">
        <v>612</v>
      </c>
      <c r="B1198" s="1" t="s">
        <v>2041</v>
      </c>
      <c r="C1198" s="2" t="str">
        <f>IFERROR(__xludf.DUMMYFUNCTION("GoogleTranslate(B1198, ""en"", ""vi"")"),"Trong các dự án âm nhạc, điều quan trọng là khơi gợi CẢM XÚC thông qua việc sử dụng nhạc cụ. Một khía cạnh [ke0y1] để đạt được điều này là phải có nhịp đủ nặng để thu hút người nghe. Vì vậy, việc đưa NHIỆM VỤ phù hợp vào bố cục là rất quan trọng để tạo ra"&amp;" âm thanh có thể thực sự lay động khán giả.")</f>
        <v>Trong các dự án âm nhạc, điều quan trọng là khơi gợi CẢM XÚC thông qua việc sử dụng nhạc cụ. Một khía cạnh [ke0y1] để đạt được điều này là phải có nhịp đủ nặng để thu hút người nghe. Vì vậy, việc đưa NHIỆM VỤ phù hợp vào bố cục là rất quan trọng để tạo ra âm thanh có thể thực sự lay động khán giả.</v>
      </c>
    </row>
    <row r="1199">
      <c r="A1199" s="1" t="s">
        <v>1202</v>
      </c>
      <c r="B1199" s="1" t="s">
        <v>2042</v>
      </c>
      <c r="C1199" s="2" t="str">
        <f>IFERROR(__xludf.DUMMYFUNCTION("GoogleTranslate(B1199, ""en"", ""vi"")"),"Âm nhạc trong bài hát này trở nên sống động hơn nhờ sử dụng [I1N2S3T4R5U6M7E8N9T0S1] và có nhịp điệu rất yên tĩnh. Thời lượng của bản nhạc là [T1M213] giây, giúp người nghe hoàn toàn đắm mình trong những âm thanh êm dịu của nhạc cụ và nhịp điệu yên bình c"&amp;"ủa nhịp điệu. Cùng với nhau, những yếu tố này tạo ra trải nghiệm âm nhạc vừa êm dịu vừa hấp dẫn, hoàn hảo để thư giãn hoặc xem xét nội tâm.")</f>
        <v>Âm nhạc trong bài hát này trở nên sống động hơn nhờ sử dụng [I1N2S3T4R5U6M7E8N9T0S1] và có nhịp điệu rất yên tĩnh. Thời lượng của bản nhạc là [T1M213] giây, giúp người nghe hoàn toàn đắm mình trong những âm thanh êm dịu của nhạc cụ và nhịp điệu yên bình của nhịp điệu. Cùng với nhau, những yếu tố này tạo ra trải nghiệm âm nhạc vừa êm dịu vừa hấp dẫn, hoàn hảo để thư giãn hoặc xem xét nội tâm.</v>
      </c>
    </row>
    <row r="1200">
      <c r="A1200" s="1" t="s">
        <v>2043</v>
      </c>
      <c r="B1200" s="1" t="s">
        <v>2044</v>
      </c>
      <c r="C1200" s="2" t="str">
        <f>IFERROR(__xludf.DUMMYFUNCTION("GoogleTranslate(B1200, ""en"", ""vi"")"),"Việc sử dụng dải cao độ cụ thể [R1A2N3G4E5] [oc0ta1ve2s3] tạo ra âm thanh gắn kết và thống nhất xuyên suốt bản nhạc tốc độ cao, chịu ảnh hưởng nặng nề của phong cách [G1E2N3R4E5]. [I1N2S3T4R5U6M7E8N9T0S1] không có trong bài hát này, góp phần tạo nên âm th"&amp;"anh độc đáo và cho phép phạm vi cao độ chiếm vị trí trung tâm.")</f>
        <v>Việc sử dụng dải cao độ cụ thể [R1A2N3G4E5] [oc0ta1ve2s3] tạo ra âm thanh gắn kết và thống nhất xuyên suốt bản nhạc tốc độ cao, chịu ảnh hưởng nặng nề của phong cách [G1E2N3R4E5]. [I1N2S3T4R5U6M7E8N9T0S1] không có trong bài hát này, góp phần tạo nên âm thanh độc đáo và cho phép phạm vi cao độ chiếm vị trí trung tâm.</v>
      </c>
    </row>
    <row r="1201">
      <c r="A1201" s="1" t="s">
        <v>320</v>
      </c>
      <c r="B1201" s="1" t="s">
        <v>2045</v>
      </c>
      <c r="C1201" s="2" t="str">
        <f>IFERROR(__xludf.DUMMYFUNCTION("GoogleTranslate(B1201, ""en"", ""vi"")"),"[ke0y1] của bản nhạc này mang đến cho nó một chất lượng cảm xúc đặc biệt và bài hát có [[N01U12M23_34B45A56R67S78]8 b9ar0s1] trong phần sáng tác. Cùng với nhau, những yếu tố này góp phần tạo nên đặc điểm và cấu trúc tổng thể của bản nhạc, tạo nên trải ngh"&amp;"iệm âm nhạc độc đáo và đáng nhớ cho người nghe. Việc lựa chọn [ke0y1] có thể ảnh hưởng lớn đến tâm trạng và cảm giác của một bản nhạc, trong khi số lượng ô nhịp có thể ảnh hưởng đến cấu trúc nhịp điệu và nhịp độ của nó. Bằng cách xem xét cả hai khía cạnh "&amp;"này trong quá trình sáng tác, các nhạc sĩ và nhà soạn nhạc có thể tạo ra những tác phẩm vừa có âm thanh về mặt kỹ thuật vừa có tính cộng hưởng về mặt cảm xúc.")</f>
        <v>[ke0y1] của bản nhạc này mang đến cho nó một chất lượng cảm xúc đặc biệt và bài hát có [[N01U12M23_34B45A56R67S78]8 b9ar0s1] trong phần sáng tác. Cùng với nhau, những yếu tố này góp phần tạo nên đặc điểm và cấu trúc tổng thể của bản nhạc, tạo nên trải nghiệm âm nhạc độc đáo và đáng nhớ cho người nghe. Việc lựa chọn [ke0y1] có thể ảnh hưởng lớn đến tâm trạng và cảm giác của một bản nhạc, trong khi số lượng ô nhịp có thể ảnh hưởng đến cấu trúc nhịp điệu và nhịp độ của nó. Bằng cách xem xét cả hai khía cạnh này trong quá trình sáng tác, các nhạc sĩ và nhà soạn nhạc có thể tạo ra những tác phẩm vừa có âm thanh về mặt kỹ thuật vừa có tính cộng hưởng về mặt cảm xúc.</v>
      </c>
    </row>
    <row r="1202">
      <c r="A1202" s="1" t="s">
        <v>1140</v>
      </c>
      <c r="B1202" s="1" t="s">
        <v>2046</v>
      </c>
      <c r="C1202" s="2" t="str">
        <f>IFERROR(__xludf.DUMMYFUNCTION("GoogleTranslate(B1202, ""en"", ""vi"")"),"Phạm vi cao độ giới hạn của bản nhạc này là [R1A2N3G4E5] [oc0ta1ve2s3] cho phép nhấn mạnh hơn vào các sắc thái của giai điệu và nhịp điệu, trong khi việc sử dụng [[K01E12Y23]3 k4ey5] sẽ tạo ra bầu không khí khác biệt. Nhịp điệu trong bài hát này vô cùng m"&amp;"ạnh mẽ và việc bao gồm [I1N2S3T4R5U6M7E8N9T0S1] chỉ làm tăng thêm tác động của nó. Mặc dù [T1I2M3E4_5S6I7G8N9A0T1U2R3E4] không chuẩn, thời gian chạy của bài hát là [T1M213] giây và được phát chậm, cho phép khám phá sâu hơn những cảm xúc xác định nên nó. N"&amp;"hìn chung, âm nhạc này được xác định bởi nhịp điệu mạnh mẽ và khả năng gợi lên một [E1M2O3T4I5O6N7] cụ thể.")</f>
        <v>Phạm vi cao độ giới hạn của bản nhạc này là [R1A2N3G4E5] [oc0ta1ve2s3] cho phép nhấn mạnh hơn vào các sắc thái của giai điệu và nhịp điệu, trong khi việc sử dụng [[K01E12Y23]3 k4ey5] sẽ tạo ra bầu không khí khác biệt. Nhịp điệu trong bài hát này vô cùng mạnh mẽ và việc bao gồm [I1N2S3T4R5U6M7E8N9T0S1] chỉ làm tăng thêm tác động của nó. Mặc dù [T1I2M3E4_5S6I7G8N9A0T1U2R3E4] không chuẩn, thời gian chạy của bài hát là [T1M213] giây và được phát chậm, cho phép khám phá sâu hơn những cảm xúc xác định nên nó. Nhìn chung, âm nhạc này được xác định bởi nhịp điệu mạnh mẽ và khả năng gợi lên một [E1M2O3T4I5O6N7] cụ thể.</v>
      </c>
    </row>
    <row r="1203">
      <c r="A1203" s="1" t="s">
        <v>194</v>
      </c>
      <c r="B1203" s="1" t="s">
        <v>2047</v>
      </c>
      <c r="C1203" s="2" t="str">
        <f>IFERROR(__xludf.DUMMYFUNCTION("GoogleTranslate(B1203, ""en"", ""vi"")"),"Đoạn nhạc thể hiện phạm vi cao độ trong [R1A2N3G4E5] [oc0ta1ve2s3] và được sáng tác trong [[K01E12Y23]3 k4ey5]. Bài hát chạy trong [T1M213] giây và có nhịp điệu rất nhanh và sống động. [I1N2S3T4R5U6M7E8N9T0S1] góp phần tạo nên tác phẩm âm nhạc tổng thể, s"&amp;"ử dụng [[T01I12M23E34_45S56I67G78N89A90T01U12R23E34]4 t5im6e 7si8gn9at0ur1e2] và được biểu diễn ở tốc độ vừa phải. Xuyên suốt tác phẩm, âm nhạc thấm đẫm cảm giác [E1M2O3T4I5O6N7].")</f>
        <v>Đoạn nhạc thể hiện phạm vi cao độ trong [R1A2N3G4E5] [oc0ta1ve2s3] và được sáng tác trong [[K01E12Y23]3 k4ey5]. Bài hát chạy trong [T1M213] giây và có nhịp điệu rất nhanh và sống động. [I1N2S3T4R5U6M7E8N9T0S1] góp phần tạo nên tác phẩm âm nhạc tổng thể, sử dụng [[T01I12M23E34_45S56I67G78N89A90T01U12R23E34]4 t5im6e 7si8gn9at0ur1e2] và được biểu diễn ở tốc độ vừa phải. Xuyên suốt tác phẩm, âm nhạc thấm đẫm cảm giác [E1M2O3T4I5O6N7].</v>
      </c>
    </row>
    <row r="1204">
      <c r="A1204" s="1" t="s">
        <v>108</v>
      </c>
      <c r="B1204" s="1" t="s">
        <v>2048</v>
      </c>
      <c r="C1204" s="2" t="str">
        <f>IFERROR(__xludf.DUMMYFUNCTION("GoogleTranslate(B1204, ""en"", ""vi"")"),"Với dải cao độ trải dài [R1A2N3G4E5] [oc0ta1ve2s3], bản nhạc này mang đến trải nghiệm nghe đa dạng và sống động, quyến rũ và đáng nhớ nhờ lựa chọn [[K01E12Y23]3 k4ey5]. Bài hát có thời lượng phát là [T1M213] giây, thể hiện nhịp điệu rất sống động khi bỏ q"&amp;"ua việc sử dụng [I1N2S3T4R5U6M7E8N9T0S1] trong phần sắp xếp của nó. Nó có tính năng [ti0me1 s2ig3na4tu5re6] không thường thấy, [T1I2M3E4_5S6I7G8N9A0T1U2R3E4], góp phần tạo nên tính chất nhanh chóng và [E1M2O3T4I5O6N7] của nó.")</f>
        <v>Với dải cao độ trải dài [R1A2N3G4E5] [oc0ta1ve2s3], bản nhạc này mang đến trải nghiệm nghe đa dạng và sống động, quyến rũ và đáng nhớ nhờ lựa chọn [[K01E12Y23]3 k4ey5]. Bài hát có thời lượng phát là [T1M213] giây, thể hiện nhịp điệu rất sống động khi bỏ qua việc sử dụng [I1N2S3T4R5U6M7E8N9T0S1] trong phần sắp xếp của nó. Nó có tính năng [ti0me1 s2ig3na4tu5re6] không thường thấy, [T1I2M3E4_5S6I7G8N9A0T1U2R3E4], góp phần tạo nên tính chất nhanh chóng và [E1M2O3T4I5O6N7] của nó.</v>
      </c>
    </row>
    <row r="1205">
      <c r="A1205" s="1" t="s">
        <v>708</v>
      </c>
      <c r="B1205" s="1" t="s">
        <v>2049</v>
      </c>
      <c r="C1205" s="2" t="str">
        <f>IFERROR(__xludf.DUMMYFUNCTION("GoogleTranslate(B1205, ""en"", ""vi"")"),"Loại nhạc này mang lại trải nghiệm nghe độc ​​đáo và đáng nhớ với dải cao độ [R1A2N3G4E5] [oc0ta1ve2s3]. Âm thanh mạnh mẽ và đáng nhớ được cung cấp bởi [[K01E12Y23]3 k4ey5] trong bản nhạc dài [T1M213] giây này. Với nhịp điệu êm dịu và vừa phải, âm nhạc đư"&amp;"ợc làm phong phú thêm bởi [I1N2S3T4R5U6M7E8N9T0S1]. [ti0me1 s2ig3na4tu5re6] của bài hát này không bình thường, càng làm tăng thêm tính chất đặc biệt của nó. Chơi với tốc độ nhanh, âm nhạc tỏa ra [E1M2O3T4I5O6N7].")</f>
        <v>Loại nhạc này mang lại trải nghiệm nghe độc ​​đáo và đáng nhớ với dải cao độ [R1A2N3G4E5] [oc0ta1ve2s3]. Âm thanh mạnh mẽ và đáng nhớ được cung cấp bởi [[K01E12Y23]3 k4ey5] trong bản nhạc dài [T1M213] giây này. Với nhịp điệu êm dịu và vừa phải, âm nhạc được làm phong phú thêm bởi [I1N2S3T4R5U6M7E8N9T0S1]. [ti0me1 s2ig3na4tu5re6] của bài hát này không bình thường, càng làm tăng thêm tính chất đặc biệt của nó. Chơi với tốc độ nhanh, âm nhạc tỏa ra [E1M2O3T4I5O6N7].</v>
      </c>
    </row>
    <row r="1206">
      <c r="A1206" s="1" t="s">
        <v>2050</v>
      </c>
      <c r="B1206" s="1" t="s">
        <v>2051</v>
      </c>
      <c r="C1206" s="2" t="str">
        <f>IFERROR(__xludf.DUMMYFUNCTION("GoogleTranslate(B1206, ""en"", ""vi"")"),"Bài hát này có cao độ [R1A2N3G4E5] [oc0ta1ve2s3] và độ dài [T1M213] giây. Nhịp của nó cực kỳ mạnh, với [te0mp1o2] và [[N01U12M23_34B45A56R67S78]8 b9ar0s1 nhanh chóng. Ngoài ra, bài hát này còn có [ti0me1 s2ig3na4tu5re6] không phổ biến, khiến nó trở thành "&amp;"một bản nhạc độc đáo và thú vị.")</f>
        <v>Bài hát này có cao độ [R1A2N3G4E5] [oc0ta1ve2s3] và độ dài [T1M213] giây. Nhịp của nó cực kỳ mạnh, với [te0mp1o2] và [[N01U12M23_34B45A56R67S78]8 b9ar0s1 nhanh chóng. Ngoài ra, bài hát này còn có [ti0me1 s2ig3na4tu5re6] không phổ biến, khiến nó trở thành một bản nhạc độc đáo và thú vị.</v>
      </c>
    </row>
    <row r="1207">
      <c r="A1207" s="1" t="s">
        <v>2052</v>
      </c>
      <c r="B1207" s="1" t="s">
        <v>2053</v>
      </c>
      <c r="C1207" s="2" t="str">
        <f>IFERROR(__xludf.DUMMYFUNCTION("GoogleTranslate(B1207, ""en"", ""vi"")"),"Với phạm vi cao độ trải dài [R1A2N3G4E5] [oc0ta1ve2s3], bản nhạc này mang đến trải nghiệm nghe đa dạng và sống động, được phong phú hơn nữa nhờ sử dụng [[K01E12Y23]3 k4ey5]. Sự tương tác của các cao độ và hòa âm khác nhau tạo ra một bảng âm thanh phong ph"&amp;"ú và sống động, vừa hấp dẫn vừa quyến rũ. Ngoài ra, [te0mp1o2] chậm và đều trong bài hát này mang lại chất lượng thư giãn cho âm thanh tổng thể. Mặc dù bản nhạc này có thể không phù hợp với khuôn mẫu điển hình của âm thanh [G1E2N3R4E5] cổ điển, nhưng nó m"&amp;"ang đến sự độc đáo và mới mẻ cho thể loại này, chắc chắn sẽ làm hài lòng người nghe.")</f>
        <v>Với phạm vi cao độ trải dài [R1A2N3G4E5] [oc0ta1ve2s3], bản nhạc này mang đến trải nghiệm nghe đa dạng và sống động, được phong phú hơn nữa nhờ sử dụng [[K01E12Y23]3 k4ey5]. Sự tương tác của các cao độ và hòa âm khác nhau tạo ra một bảng âm thanh phong phú và sống động, vừa hấp dẫn vừa quyến rũ. Ngoài ra, [te0mp1o2] chậm và đều trong bài hát này mang lại chất lượng thư giãn cho âm thanh tổng thể. Mặc dù bản nhạc này có thể không phù hợp với khuôn mẫu điển hình của âm thanh [G1E2N3R4E5] cổ điển, nhưng nó mang đến sự độc đáo và mới mẻ cho thể loại này, chắc chắn sẽ làm hài lòng người nghe.</v>
      </c>
    </row>
    <row r="1208">
      <c r="A1208" s="1" t="s">
        <v>1136</v>
      </c>
      <c r="B1208" s="1" t="s">
        <v>2054</v>
      </c>
      <c r="C1208" s="2" t="str">
        <f>IFERROR(__xludf.DUMMYFUNCTION("GoogleTranslate(B1208, ""en"", ""vi"")"),"Với dải cao độ trải dài [R1A2N3G4E5] [oc0ta1ve2s3], bản nhạc này mang đến trải nghiệm nghe đa dạng và sống động, trong khi [[K01E12Y23]3 k4ey5] mang đến hương vị độc đáo. Bài hát có độ dài [T1M213] giây, có [te0mp1o2] ở quãng giữa và theo nhịp [T1I2M3E4_5"&amp;"S6I7G8N9A0T1U2R3E4]. Sự sắp xếp của nó cố tình bỏ qua việc sử dụng [I1N2S3T4R5U6M7E8N9T0S1], dẫn đến sự thể hiện thực sự của thể loại [G1E2N3R4E5].")</f>
        <v>Với dải cao độ trải dài [R1A2N3G4E5] [oc0ta1ve2s3], bản nhạc này mang đến trải nghiệm nghe đa dạng và sống động, trong khi [[K01E12Y23]3 k4ey5] mang đến hương vị độc đáo. Bài hát có độ dài [T1M213] giây, có [te0mp1o2] ở quãng giữa và theo nhịp [T1I2M3E4_5S6I7G8N9A0T1U2R3E4]. Sự sắp xếp của nó cố tình bỏ qua việc sử dụng [I1N2S3T4R5U6M7E8N9T0S1], dẫn đến sự thể hiện thực sự của thể loại [G1E2N3R4E5].</v>
      </c>
    </row>
    <row r="1209">
      <c r="A1209" s="1" t="s">
        <v>2055</v>
      </c>
      <c r="B1209" s="1" t="s">
        <v>2056</v>
      </c>
      <c r="C1209" s="2" t="str">
        <f>IFERROR(__xludf.DUMMYFUNCTION("GoogleTranslate(B1209, ""en"", ""vi"")"),"Bài hát này có [ti0me1 s2ig3na4tu5re6 o7f 8[T91I02M13E24_35S46I57G68N79A80T91U02R13E24]3] khác thường và có nhịp điệu rất thiền định. Âm nhạc trải dài [[N01U12M23_34B45A56R67S78]8 b9ar0s1], cho phép khám phá mở rộng nhịp điệu độc đáo này.")</f>
        <v>Bài hát này có [ti0me1 s2ig3na4tu5re6 o7f 8[T91I02M13E24_35S46I57G68N79A80T91U02R13E24]3] khác thường và có nhịp điệu rất thiền định. Âm nhạc trải dài [[N01U12M23_34B45A56R67S78]8 b9ar0s1], cho phép khám phá mở rộng nhịp điệu độc đáo này.</v>
      </c>
    </row>
    <row r="1210">
      <c r="A1210" s="1" t="s">
        <v>523</v>
      </c>
      <c r="B1210" s="1" t="s">
        <v>2057</v>
      </c>
      <c r="C1210" s="2" t="str">
        <f>IFERROR(__xludf.DUMMYFUNCTION("GoogleTranslate(B1210, ""en"", ""vi"")"),"[[K01E12Y23]3 k4ey5] trong bản nhạc này tạo ra âm thanh mạnh mẽ và đáng nhớ, gây được tiếng vang cho người nghe. Bản thân bài hát kéo dài trong [T1M213] giây, cho phép người nghe có nhiều thời gian để trải nghiệm đầy đủ tác động của [ke0y1] và bố cục tổng"&amp;" thể. Sự kết hợp giữa [ke0y1] và độ dài của bài hát tạo nên ấn tượng khó phai trong lòng người nghe rất lâu sau khi bài hát kết thúc.")</f>
        <v>[[K01E12Y23]3 k4ey5] trong bản nhạc này tạo ra âm thanh mạnh mẽ và đáng nhớ, gây được tiếng vang cho người nghe. Bản thân bài hát kéo dài trong [T1M213] giây, cho phép người nghe có nhiều thời gian để trải nghiệm đầy đủ tác động của [ke0y1] và bố cục tổng thể. Sự kết hợp giữa [ke0y1] và độ dài của bài hát tạo nên ấn tượng khó phai trong lòng người nghe rất lâu sau khi bài hát kết thúc.</v>
      </c>
    </row>
    <row r="1211">
      <c r="A1211" s="1" t="s">
        <v>1899</v>
      </c>
      <c r="B1211" s="1" t="s">
        <v>2058</v>
      </c>
      <c r="C1211" s="2" t="str">
        <f>IFERROR(__xludf.DUMMYFUNCTION("GoogleTranslate(B1211, ""en"", ""vi"")"),"[[K01E12Y23]3 k4ey5] của âm nhạc tạo ra ấn tượng mạnh mẽ và lâu dài, được bổ sung bởi nhịp [T1I2M3E4_5S6I7G8N9A0T1U2R3E4] của nó. Cùng với nhau, những yếu tố âm nhạc này tạo nên âm thanh mạnh mẽ và đáng nhớ, thu hút sự chú ý của người nghe và để lại ấn tư"&amp;"ợng lâu dài. Dù được thưởng thức trong buổi biểu diễn trực tiếp hay qua bản ghi âm, sự kết hợp giữa [ke0y1] và nhịp điệu trong bản nhạc này chắc chắn sẽ gây được tiếng vang với bất kỳ ai đánh giá cao trải nghiệm âm nhạc hấp dẫn và khó quên.")</f>
        <v>[[K01E12Y23]3 k4ey5] của âm nhạc tạo ra ấn tượng mạnh mẽ và lâu dài, được bổ sung bởi nhịp [T1I2M3E4_5S6I7G8N9A0T1U2R3E4] của nó. Cùng với nhau, những yếu tố âm nhạc này tạo nên âm thanh mạnh mẽ và đáng nhớ, thu hút sự chú ý của người nghe và để lại ấn tượng lâu dài. Dù được thưởng thức trong buổi biểu diễn trực tiếp hay qua bản ghi âm, sự kết hợp giữa [ke0y1] và nhịp điệu trong bản nhạc này chắc chắn sẽ gây được tiếng vang với bất kỳ ai đánh giá cao trải nghiệm âm nhạc hấp dẫn và khó quên.</v>
      </c>
    </row>
    <row r="1212">
      <c r="A1212" s="1" t="s">
        <v>2059</v>
      </c>
      <c r="B1212" s="1" t="s">
        <v>2060</v>
      </c>
      <c r="C1212" s="2" t="str">
        <f>IFERROR(__xludf.DUMMYFUNCTION("GoogleTranslate(B1212, ""en"", ""vi"")"),"Dự án âm nhạc gợi lên phản ứng cảm xúc mạnh mẽ, được khuếch đại bởi [ti0me1 s2ig3na4tu5re6 o7f 8[T91I02M13E24_35S46I57G68N79A80T91U02R13E24]3 độc đáo của nó. Độ dài của bản nhạc là [T1M213] giây, mang lại nhiều thời gian để người nghe đắm mình hoàn toàn v"&amp;"ào hành trình cảm xúc mà âm nhạc đưa họ đi. Cho dù đó là nỗi buồn của [mi0no1r2] [ke0y1] hay năng lượng lạc quan của chuỗi hợp âm [ma0jo1r2], âm nhạc này chắc chắn sẽ để lại ấn tượng lâu dài cho bất kỳ ai dành thời gian trải nghiệm nó.")</f>
        <v>Dự án âm nhạc gợi lên phản ứng cảm xúc mạnh mẽ, được khuếch đại bởi [ti0me1 s2ig3na4tu5re6 o7f 8[T91I02M13E24_35S46I57G68N79A80T91U02R13E24]3 độc đáo của nó. Độ dài của bản nhạc là [T1M213] giây, mang lại nhiều thời gian để người nghe đắm mình hoàn toàn vào hành trình cảm xúc mà âm nhạc đưa họ đi. Cho dù đó là nỗi buồn của [mi0no1r2] [ke0y1] hay năng lượng lạc quan của chuỗi hợp âm [ma0jo1r2], âm nhạc này chắc chắn sẽ để lại ấn tượng lâu dài cho bất kỳ ai dành thời gian trải nghiệm nó.</v>
      </c>
    </row>
    <row r="1213">
      <c r="A1213" s="1" t="s">
        <v>523</v>
      </c>
      <c r="B1213" s="1" t="s">
        <v>2061</v>
      </c>
      <c r="C1213" s="2" t="str">
        <f>IFERROR(__xludf.DUMMYFUNCTION("GoogleTranslate(B1213, ""en"", ""vi"")"),"Việc sử dụng [[K01E12Y23]3 k4ey5] trong bản nhạc này tạo ra một bảng âm thanh phong phú và sống động, được nâng cao hơn nữa nhờ độ dài [T1M213]-giây của bài hát. Cùng với nhau, những yếu tố này góp phần tạo nên âm thanh và cảm nhận tổng thể của bản nhạc, "&amp;"thể hiện kỹ năng âm nhạc và sự sáng tạo của người soạn nhạc.")</f>
        <v>Việc sử dụng [[K01E12Y23]3 k4ey5] trong bản nhạc này tạo ra một bảng âm thanh phong phú và sống động, được nâng cao hơn nữa nhờ độ dài [T1M213]-giây của bài hát. Cùng với nhau, những yếu tố này góp phần tạo nên âm thanh và cảm nhận tổng thể của bản nhạc, thể hiện kỹ năng âm nhạc và sự sáng tạo của người soạn nhạc.</v>
      </c>
    </row>
    <row r="1214">
      <c r="A1214" s="1" t="s">
        <v>2062</v>
      </c>
      <c r="B1214" s="1" t="s">
        <v>2063</v>
      </c>
      <c r="C1214" s="2" t="str">
        <f>IFERROR(__xludf.DUMMYFUNCTION("GoogleTranslate(B1214, ""en"", ""vi"")"),"Dải cao độ của [R1A2N3G4E5] [oc0ta1ve2s3] thêm nét đặc biệt cho âm nhạc, nhấn mạnh chiều sâu cảm xúc của nó, trong khi [[K01E12Y23]3 k4ey5] thêm hương vị độc đáo. Kéo dài trong [T1M213] giây, bài hát thể hiện nhịp điệu rất nhanh và sống động, trở nên sống"&amp;" động nhờ sử dụng [I1N2S3T4R5U6M7E8N9T0S1]. Được chơi ở tốc độ nhanh, bài hát này là một ví dụ điển hình của âm thanh [G1E2N3R4E5].")</f>
        <v>Dải cao độ của [R1A2N3G4E5] [oc0ta1ve2s3] thêm nét đặc biệt cho âm nhạc, nhấn mạnh chiều sâu cảm xúc của nó, trong khi [[K01E12Y23]3 k4ey5] thêm hương vị độc đáo. Kéo dài trong [T1M213] giây, bài hát thể hiện nhịp điệu rất nhanh và sống động, trở nên sống động nhờ sử dụng [I1N2S3T4R5U6M7E8N9T0S1]. Được chơi ở tốc độ nhanh, bài hát này là một ví dụ điển hình của âm thanh [G1E2N3R4E5].</v>
      </c>
    </row>
    <row r="1215">
      <c r="A1215" s="1" t="s">
        <v>2064</v>
      </c>
      <c r="B1215" s="1" t="s">
        <v>2065</v>
      </c>
      <c r="C1215" s="2" t="str">
        <f>IFERROR(__xludf.DUMMYFUNCTION("GoogleTranslate(B1215, ""en"", ""vi"")"),"Bản nhạc thể hiện phạm vi cao độ trong [R1A2N3G4E5] [oc0ta1ve2s3] và sử dụng [I1N2S3T4R5U6M7E8N9T0S1] trong phần trình diễn âm nhạc. Việc sử dụng [[K01E12Y23]3 k4ey5] tạo ra bảng âm thanh phong phú và sống động, trong khi độ dài của bài hát kéo dài [T1M21"&amp;"3] giây. Với nhịp điệu rất yên bình, âm nhạc dựa trên [[T01I12M23E34_45S56I67G78N89A90T01U12R23E34]4 t5im6e 7si8gn9at0ur1e2].")</f>
        <v>Bản nhạc thể hiện phạm vi cao độ trong [R1A2N3G4E5] [oc0ta1ve2s3] và sử dụng [I1N2S3T4R5U6M7E8N9T0S1] trong phần trình diễn âm nhạc. Việc sử dụng [[K01E12Y23]3 k4ey5] tạo ra bảng âm thanh phong phú và sống động, trong khi độ dài của bài hát kéo dài [T1M213] giây. Với nhịp điệu rất yên bình, âm nhạc dựa trên [[T01I12M23E34_45S56I67G78N89A90T01U12R23E34]4 t5im6e 7si8gn9at0ur1e2].</v>
      </c>
    </row>
    <row r="1216">
      <c r="A1216" s="1" t="s">
        <v>1415</v>
      </c>
      <c r="B1216" s="1" t="s">
        <v>2066</v>
      </c>
      <c r="C1216" s="2" t="str">
        <f>IFERROR(__xludf.DUMMYFUNCTION("GoogleTranslate(B1216, ""en"", ""vi"")"),"Với dải cao độ trải dài [R1A2N3G4E5] [oc0ta1ve2s3], bản nhạc này mang đến trải nghiệm nghe đa dạng và sống động. Việc sử dụng [[K01E12Y23]3 k4ey5] của nó tạo ra bầu không khí khác biệt, đồng thời có độ dài [T1M213] giây. Nhịp điệu trong bài hát tràn đầy n"&amp;"ăng lượng này được làm sống động thông qua việc sử dụng [I1N2S3T4R5U6M7E8N9T0S1], theo nhịp [T1I2M3E4_5S6I7G8N9A0T1U2R3E4]. Mặc dù có nhịp điệu chậm nhưng phong cách của bài hát phản ánh truyền thống âm nhạc [G1E2N3R4E5], với độ dài được xác định bởi [[N0"&amp;"1U12M23_34B45A56R67S78]8 b9ar0s1].")</f>
        <v>Với dải cao độ trải dài [R1A2N3G4E5] [oc0ta1ve2s3], bản nhạc này mang đến trải nghiệm nghe đa dạng và sống động. Việc sử dụng [[K01E12Y23]3 k4ey5] của nó tạo ra bầu không khí khác biệt, đồng thời có độ dài [T1M213] giây. Nhịp điệu trong bài hát tràn đầy năng lượng này được làm sống động thông qua việc sử dụng [I1N2S3T4R5U6M7E8N9T0S1], theo nhịp [T1I2M3E4_5S6I7G8N9A0T1U2R3E4]. Mặc dù có nhịp điệu chậm nhưng phong cách của bài hát phản ánh truyền thống âm nhạc [G1E2N3R4E5], với độ dài được xác định bởi [[N01U12M23_34B45A56R67S78]8 b9ar0s1].</v>
      </c>
    </row>
    <row r="1217">
      <c r="A1217" s="1" t="s">
        <v>84</v>
      </c>
      <c r="B1217" s="1" t="s">
        <v>2067</v>
      </c>
      <c r="C1217" s="2" t="str">
        <f>IFERROR(__xludf.DUMMYFUNCTION("GoogleTranslate(B1217, ""en"", ""vi"")"),"Âm nhạc sử dụng dải cao độ cụ thể là [R1A2N3G4E5] [oc0ta1ve2s3], góp phần tạo ra âm thanh gắn kết và thống nhất xuyên suốt bản nhạc. Trải nghiệm quyến rũ và đáng nhớ của bài hát này đạt được nhờ sự lựa chọn [[K01E12Y23]3 k4ey5]. Với thời gian chạy [T1M213"&amp;"] giây, nhịp điệu trong bản nhạc này thực sự hấp dẫn và việc sử dụng [I1N2S3T4R5U6M7E8N9T0S1] là rất quan trọng đối với âm thanh tổng thể. Bài hát có nhịp độ nhanh và đặc biệt [ti0me1 s2ig3na4tu5re6 o7f 8[T91I02M13E24_35S46I57G68N79A80T91U02R13E24]3] của "&amp;"bài hát. Âm nhạc thấm nhuần [E1M2O3T4I5O6N7] và trải dài khoảng [[N01U12M23_34B45A56R67S78]8 b9ar0s1].")</f>
        <v>Âm nhạc sử dụng dải cao độ cụ thể là [R1A2N3G4E5] [oc0ta1ve2s3], góp phần tạo ra âm thanh gắn kết và thống nhất xuyên suốt bản nhạc. Trải nghiệm quyến rũ và đáng nhớ của bài hát này đạt được nhờ sự lựa chọn [[K01E12Y23]3 k4ey5]. Với thời gian chạy [T1M213] giây, nhịp điệu trong bản nhạc này thực sự hấp dẫn và việc sử dụng [I1N2S3T4R5U6M7E8N9T0S1] là rất quan trọng đối với âm thanh tổng thể. Bài hát có nhịp độ nhanh và đặc biệt [ti0me1 s2ig3na4tu5re6 o7f 8[T91I02M13E24_35S46I57G68N79A80T91U02R13E24]3] của bài hát. Âm nhạc thấm nhuần [E1M2O3T4I5O6N7] và trải dài khoảng [[N01U12M23_34B45A56R67S78]8 b9ar0s1].</v>
      </c>
    </row>
    <row r="1218">
      <c r="A1218" s="1" t="s">
        <v>1204</v>
      </c>
      <c r="B1218" s="1" t="s">
        <v>2068</v>
      </c>
      <c r="C1218" s="2" t="str">
        <f>IFERROR(__xludf.DUMMYFUNCTION("GoogleTranslate(B1218, ""en"", ""vi"")"),"Bản nhạc này sử dụng [[K01E12Y23]3 k4ey5] để truyền tải âm thanh độc đáo và vang dội. Ngoài ra, nhịp điệu trong bài hát nhẹ nhàng và dễ nghe, càng làm tăng thêm cảm giác tổng thể.")</f>
        <v>Bản nhạc này sử dụng [[K01E12Y23]3 k4ey5] để truyền tải âm thanh độc đáo và vang dội. Ngoài ra, nhịp điệu trong bài hát nhẹ nhàng và dễ nghe, càng làm tăng thêm cảm giác tổng thể.</v>
      </c>
    </row>
    <row r="1219">
      <c r="A1219" s="1" t="s">
        <v>2069</v>
      </c>
      <c r="B1219" s="1" t="s">
        <v>2070</v>
      </c>
      <c r="C1219" s="2" t="str">
        <f>IFERROR(__xludf.DUMMYFUNCTION("GoogleTranslate(B1219, ""en"", ""vi"")"),"Dải cao độ của [R1A2N3G4E5] [oc0ta1ve2s3] tạo thêm nét đặc biệt cho âm nhạc, nhấn mạnh chiều sâu cảm xúc của nó. Ngoài ra, việc lựa chọn [[K01E12Y23]3 k4ey5] sẽ mang lại trải nghiệm hấp dẫn và đáng nhớ. Độ dài của bài hát kéo dài [T1M213] giây và có đoạn "&amp;"[ti0me1 s2ig3na4tu5re6 o7f 8[T91I02M13E24_35S46I57G68N79A80T91U02R13E24]3 khác thường. Được chơi ở tốc độ vừa phải, bản nhạc này vượt ra ngoài ranh giới truyền thống của thể loại [G1E2N3R4E5].")</f>
        <v>Dải cao độ của [R1A2N3G4E5] [oc0ta1ve2s3] tạo thêm nét đặc biệt cho âm nhạc, nhấn mạnh chiều sâu cảm xúc của nó. Ngoài ra, việc lựa chọn [[K01E12Y23]3 k4ey5] sẽ mang lại trải nghiệm hấp dẫn và đáng nhớ. Độ dài của bài hát kéo dài [T1M213] giây và có đoạn [ti0me1 s2ig3na4tu5re6 o7f 8[T91I02M13E24_35S46I57G68N79A80T91U02R13E24]3 khác thường. Được chơi ở tốc độ vừa phải, bản nhạc này vượt ra ngoài ranh giới truyền thống của thể loại [G1E2N3R4E5].</v>
      </c>
    </row>
    <row r="1220">
      <c r="A1220" s="1" t="s">
        <v>523</v>
      </c>
      <c r="B1220" s="1" t="s">
        <v>2071</v>
      </c>
      <c r="C1220" s="2" t="str">
        <f>IFERROR(__xludf.DUMMYFUNCTION("GoogleTranslate(B1220, ""en"", ""vi"")"),"Bản nhạc này sử dụng [[K01E12Y23]3 k4ey5] tạo ra một bầu không khí khác biệt. Nó cũng dài [T1M213] giây.")</f>
        <v>Bản nhạc này sử dụng [[K01E12Y23]3 k4ey5] tạo ra một bầu không khí khác biệt. Nó cũng dài [T1M213] giây.</v>
      </c>
    </row>
    <row r="1221">
      <c r="A1221" s="1" t="s">
        <v>92</v>
      </c>
      <c r="B1221" s="1" t="s">
        <v>2072</v>
      </c>
      <c r="C1221" s="2" t="str">
        <f>IFERROR(__xludf.DUMMYFUNCTION("GoogleTranslate(B1221, ""en"", ""vi"")"),"Âm nhạc trong [[K01E12Y23]3 k4ey5] được sáng tác với đặc điểm riêng biệt được nhấn mạnh bởi dải cao độ trải dài [R1A2N3G4E5] [oc0ta1ve2s3], tăng thêm chiều sâu cảm xúc. Độ dài của bản nhạc là [T1M213] giây và nhịp vừa phải của nó bổ sung cho đoạn nhanh [t"&amp;"e0mp1o2]. Sự sắp xếp này bỏ qua việc sử dụng [I1N2S3T4R5U6M7E8N9T0S1] và âm nhạc tuân theo [[T01I12M23E34_45S56I67G78N89A90T01U12R23E34]4 t5im6e 7si8gn9at0ur1e2]. Mặc dù không phải là ví dụ điển hình của phong cách [G1E2N3R4E5] điển hình, nhưng bản nhạc n"&amp;"ày nổi bật nhờ tính cách độc đáo và chất lượng biểu cảm.")</f>
        <v>Âm nhạc trong [[K01E12Y23]3 k4ey5] được sáng tác với đặc điểm riêng biệt được nhấn mạnh bởi dải cao độ trải dài [R1A2N3G4E5] [oc0ta1ve2s3], tăng thêm chiều sâu cảm xúc. Độ dài của bản nhạc là [T1M213] giây và nhịp vừa phải của nó bổ sung cho đoạn nhanh [te0mp1o2]. Sự sắp xếp này bỏ qua việc sử dụng [I1N2S3T4R5U6M7E8N9T0S1] và âm nhạc tuân theo [[T01I12M23E34_45S56I67G78N89A90T01U12R23E34]4 t5im6e 7si8gn9at0ur1e2]. Mặc dù không phải là ví dụ điển hình của phong cách [G1E2N3R4E5] điển hình, nhưng bản nhạc này nổi bật nhờ tính cách độc đáo và chất lượng biểu cảm.</v>
      </c>
    </row>
    <row r="1222">
      <c r="A1222" s="1" t="s">
        <v>2073</v>
      </c>
      <c r="B1222" s="1" t="s">
        <v>2074</v>
      </c>
      <c r="C1222" s="2" t="str">
        <f>IFERROR(__xludf.DUMMYFUNCTION("GoogleTranslate(B1222, ""en"", ""vi"")"),"Bài hát này là một bản nhạc êm dịu và vừa phải, sử dụng [I1N2S3T4R5U6M7E8N9T0S1] trong phần trình diễn âm nhạc của nó. Âm nhạc bao gồm [[N01U12M23_34B45A56R67S78]8 b9ar0s1] và có thời lượng [T1M213] giây.")</f>
        <v>Bài hát này là một bản nhạc êm dịu và vừa phải, sử dụng [I1N2S3T4R5U6M7E8N9T0S1] trong phần trình diễn âm nhạc của nó. Âm nhạc bao gồm [[N01U12M23_34B45A56R67S78]8 b9ar0s1] và có thời lượng [T1M213] giây.</v>
      </c>
    </row>
    <row r="1223">
      <c r="A1223" s="1" t="s">
        <v>2075</v>
      </c>
      <c r="B1223" s="1" t="s">
        <v>2076</v>
      </c>
      <c r="C1223" s="2" t="str">
        <f>IFERROR(__xludf.DUMMYFUNCTION("GoogleTranslate(B1223, ""en"", ""vi"")"),"Loại nhạc này mang lại trải nghiệm nghe đa dạng và sống động với dải cao độ trải dài [R1A2N3G4E5] [oc0ta1ve2s3], được sáng tác trong [[K01E12Y23]3 k4ey5] và kéo dài [T1M213] giây. Nhịp điệu êm dịu và nhẹ nhàng của nó tạo ra bầu không khí thư giãn, trong k"&amp;"hi thước đo của âm nhạc là [T1I2M3E4_5S6I7G8N9A0T1U2R3E4]. Bài hát này đã chọn không kết hợp [I1N2S3T4R5U6M7E8N9T0S1] và là một ví dụ cổ điển về phong cách [G1E2N3R4E5].")</f>
        <v>Loại nhạc này mang lại trải nghiệm nghe đa dạng và sống động với dải cao độ trải dài [R1A2N3G4E5] [oc0ta1ve2s3], được sáng tác trong [[K01E12Y23]3 k4ey5] và kéo dài [T1M213] giây. Nhịp điệu êm dịu và nhẹ nhàng của nó tạo ra bầu không khí thư giãn, trong khi thước đo của âm nhạc là [T1I2M3E4_5S6I7G8N9A0T1U2R3E4]. Bài hát này đã chọn không kết hợp [I1N2S3T4R5U6M7E8N9T0S1] và là một ví dụ cổ điển về phong cách [G1E2N3R4E5].</v>
      </c>
    </row>
    <row r="1224">
      <c r="A1224" s="1" t="s">
        <v>2077</v>
      </c>
      <c r="B1224" s="1" t="s">
        <v>2078</v>
      </c>
      <c r="C1224" s="2" t="str">
        <f>IFERROR(__xludf.DUMMYFUNCTION("GoogleTranslate(B1224, ""en"", ""vi"")"),"Bài hát này có cao độ trong [R1A2N3G4E5] [oc0ta1ve2s3] và được phát trong [[K01E12Y23]3 k4ey5], mang lại chất lượng cảm xúc đặc biệt. Bài hát kéo dài [T1M213] giây và có nhịp [te0mp1o2] chậm với tiết tấu vừa phải và đều đặn. Bạn sẽ không tìm thấy bất kỳ ["&amp;"I1N2S3T4R5U6M7E8N9T0S1] nào trong bài hát này, nhưng nó có tính năng độc đáo [ti0me1 s2ig3na4tu5re6 o7f 8[T91I02M13E24_35S46I57G68N79A80T91U02R13E24]3]. Nó bao gồm [[N01U12M23_34B45A56R67S78]8 b9ar0s1] và âm nhạc thể hiện [E1M2O3T4I5O6N7].")</f>
        <v>Bài hát này có cao độ trong [R1A2N3G4E5] [oc0ta1ve2s3] và được phát trong [[K01E12Y23]3 k4ey5], mang lại chất lượng cảm xúc đặc biệt. Bài hát kéo dài [T1M213] giây và có nhịp [te0mp1o2] chậm với tiết tấu vừa phải và đều đặn. Bạn sẽ không tìm thấy bất kỳ [I1N2S3T4R5U6M7E8N9T0S1] nào trong bài hát này, nhưng nó có tính năng độc đáo [ti0me1 s2ig3na4tu5re6 o7f 8[T91I02M13E24_35S46I57G68N79A80T91U02R13E24]3]. Nó bao gồm [[N01U12M23_34B45A56R67S78]8 b9ar0s1] và âm nhạc thể hiện [E1M2O3T4I5O6N7].</v>
      </c>
    </row>
    <row r="1225">
      <c r="A1225" s="1" t="s">
        <v>831</v>
      </c>
      <c r="B1225" s="1" t="s">
        <v>2079</v>
      </c>
      <c r="C1225" s="2" t="str">
        <f>IFERROR(__xludf.DUMMYFUNCTION("GoogleTranslate(B1225, ""en"", ""vi"")"),"Bài hát này sử dụng [[K01E12Y23]3 k4ey5] tạo ra một bầu không khí khác biệt, được bổ sung bởi nhịp điệu rất êm dịu. Thời lượng [T1M213] giây của bài hát giúp người nghe hoàn toàn đắm chìm trong trải nghiệm âm nhạc độc đáo này.")</f>
        <v>Bài hát này sử dụng [[K01E12Y23]3 k4ey5] tạo ra một bầu không khí khác biệt, được bổ sung bởi nhịp điệu rất êm dịu. Thời lượng [T1M213] giây của bài hát giúp người nghe hoàn toàn đắm chìm trong trải nghiệm âm nhạc độc đáo này.</v>
      </c>
    </row>
    <row r="1226">
      <c r="A1226" s="1" t="s">
        <v>2080</v>
      </c>
      <c r="B1226" s="1" t="s">
        <v>2081</v>
      </c>
      <c r="C1226" s="2" t="str">
        <f>IFERROR(__xludf.DUMMYFUNCTION("GoogleTranslate(B1226, ""en"", ""vi"")"),"Bản nhạc có thời lượng [T1M213] giây và phạm vi cao độ của nó nằm trong [R1A2N3G4E5] [oc0ta1ve2s3]. Việc kết hợp [I1N2S3T4R5U6M7E8N9T0S1] vào âm nhạc, nó tuân theo nhịp [T1I2M3E4_5S6I7G8N9A0T1U2R3E4] và có nhịp [te0mp1o2] vừa phải, không quá nhanh hoặc qu"&amp;"á chậm nên không phù hợp để khiêu vũ. Ngoài ra, việc sử dụng [[K01E12Y23]3 k4ey5] mang đến cho bản nhạc này một chất lượng cảm xúc đặc biệt khó phân loại trong một phong cách [G1E2N3R4E5] duy nhất.")</f>
        <v>Bản nhạc có thời lượng [T1M213] giây và phạm vi cao độ của nó nằm trong [R1A2N3G4E5] [oc0ta1ve2s3]. Việc kết hợp [I1N2S3T4R5U6M7E8N9T0S1] vào âm nhạc, nó tuân theo nhịp [T1I2M3E4_5S6I7G8N9A0T1U2R3E4] và có nhịp [te0mp1o2] vừa phải, không quá nhanh hoặc quá chậm nên không phù hợp để khiêu vũ. Ngoài ra, việc sử dụng [[K01E12Y23]3 k4ey5] mang đến cho bản nhạc này một chất lượng cảm xúc đặc biệt khó phân loại trong một phong cách [G1E2N3R4E5] duy nhất.</v>
      </c>
    </row>
    <row r="1227">
      <c r="A1227" s="1" t="s">
        <v>223</v>
      </c>
      <c r="B1227" s="1" t="s">
        <v>2082</v>
      </c>
      <c r="C1227" s="2" t="str">
        <f>IFERROR(__xludf.DUMMYFUNCTION("GoogleTranslate(B1227, ""en"", ""vi"")"),"Bản nhạc thể hiện phạm vi cao độ trong [R1A2N3G4E5] [oc0ta1ve2s3] và có nhịp điệu rất nhẹ nhàng. Giai điệu có nhiều nốt khác nhau trải dài trong phạm vi cao độ được chỉ định, tạo ra một khung cảnh âm nhạc năng động và đa dạng. Ngoài ra, nhịp điệu nhẹ nhàn"&amp;"g còn tạo thêm cảm giác yên bình, tĩnh lặng cho giai điệu tổng thể của bài hát, giúp người nghe hoàn toàn đắm mình trong vẻ đẹp của âm nhạc. Cùng với nhau, cao độ và nhịp điệu của bản nhạc này tạo nên trải nghiệm độc đáo và quyến rũ cho khán giả.")</f>
        <v>Bản nhạc thể hiện phạm vi cao độ trong [R1A2N3G4E5] [oc0ta1ve2s3] và có nhịp điệu rất nhẹ nhàng. Giai điệu có nhiều nốt khác nhau trải dài trong phạm vi cao độ được chỉ định, tạo ra một khung cảnh âm nhạc năng động và đa dạng. Ngoài ra, nhịp điệu nhẹ nhàng còn tạo thêm cảm giác yên bình, tĩnh lặng cho giai điệu tổng thể của bài hát, giúp người nghe hoàn toàn đắm mình trong vẻ đẹp của âm nhạc. Cùng với nhau, cao độ và nhịp điệu của bản nhạc này tạo nên trải nghiệm độc đáo và quyến rũ cho khán giả.</v>
      </c>
    </row>
    <row r="1228">
      <c r="A1228" s="1" t="s">
        <v>726</v>
      </c>
      <c r="B1228" s="1" t="s">
        <v>2083</v>
      </c>
      <c r="C1228" s="2" t="str">
        <f>IFERROR(__xludf.DUMMYFUNCTION("GoogleTranslate(B1228, ""en"", ""vi"")"),"Âm nhạc trong bài hát này có phạm vi cao độ giới hạn là [R1A2N3G4E5] [oc0ta1ve2s3], cho phép nhấn mạnh hơn vào các sắc thái của giai điệu và nhịp điệu. Ngoài ra, việc sử dụng [[K01E12Y23]3 k4ey5] tạo ra bảng âm thanh phong phú và sống động, trong khi [I1N"&amp;"2S3T4R5U6M7E8N9T0S1] được sử dụng trong biểu diễn âm nhạc. Mặc dù có [T1I2M3E4_5S6I7G8N9A0T1U2R3E4] khác thường nhưng nhịp của bài hát vẫn cân bằng và có [te0mp1o2] vừa phải, kéo dài trong [T1M213] giây. Xuyên suốt bài hát, âm nhạc tràn ngập [E1M2O3T4I5O6"&amp;"N7], làm tăng thêm ấn tượng tổng thể của bản nhạc.")</f>
        <v>Âm nhạc trong bài hát này có phạm vi cao độ giới hạn là [R1A2N3G4E5] [oc0ta1ve2s3], cho phép nhấn mạnh hơn vào các sắc thái của giai điệu và nhịp điệu. Ngoài ra, việc sử dụng [[K01E12Y23]3 k4ey5] tạo ra bảng âm thanh phong phú và sống động, trong khi [I1N2S3T4R5U6M7E8N9T0S1] được sử dụng trong biểu diễn âm nhạc. Mặc dù có [T1I2M3E4_5S6I7G8N9A0T1U2R3E4] khác thường nhưng nhịp của bài hát vẫn cân bằng và có [te0mp1o2] vừa phải, kéo dài trong [T1M213] giây. Xuyên suốt bài hát, âm nhạc tràn ngập [E1M2O3T4I5O6N7], làm tăng thêm ấn tượng tổng thể của bản nhạc.</v>
      </c>
    </row>
    <row r="1229">
      <c r="A1229" s="1" t="s">
        <v>2084</v>
      </c>
      <c r="B1229" s="1" t="s">
        <v>2085</v>
      </c>
      <c r="C1229" s="2" t="str">
        <f>IFERROR(__xludf.DUMMYFUNCTION("GoogleTranslate(B1229, ""en"", ""vi"")"),"Việc sử dụng dải cao độ cụ thể [R1A2N3G4E5] [oc0ta1ve2s3] tạo ra âm thanh gắn kết và thống nhất xuyên suốt bản nhạc, đồng thời việc sử dụng [[K01E12Y23]3 k4ey5] truyền tải âm thanh độc đáo và cộng hưởng. Nhịp điệu trong bài hát này rất mạnh mẽ và [ti0me1 "&amp;"s2ig3na4tu5re6], [T1I2M3E4_5S6I7G8N9A0T1U2R3E4] của nó càng làm tăng thêm sự độc đáo của nó. [I1N2S3T4R5U6M7E8N9T0S1] không phải là một phần của nhạc cụ trong bài hát này, cho phép tạo ra kết cấu âm nhạc riêng biệt. Với cảm giác [E1M2O3T4I5O6N7], bạn có t"&amp;"hể đếm [[N01U12M23_34B45A56R67S78]8 b9ar0s1] trong bài hát này.")</f>
        <v>Việc sử dụng dải cao độ cụ thể [R1A2N3G4E5] [oc0ta1ve2s3] tạo ra âm thanh gắn kết và thống nhất xuyên suốt bản nhạc, đồng thời việc sử dụng [[K01E12Y23]3 k4ey5] truyền tải âm thanh độc đáo và cộng hưởng. Nhịp điệu trong bài hát này rất mạnh mẽ và [ti0me1 s2ig3na4tu5re6], [T1I2M3E4_5S6I7G8N9A0T1U2R3E4] của nó càng làm tăng thêm sự độc đáo của nó. [I1N2S3T4R5U6M7E8N9T0S1] không phải là một phần của nhạc cụ trong bài hát này, cho phép tạo ra kết cấu âm nhạc riêng biệt. Với cảm giác [E1M2O3T4I5O6N7], bạn có thể đếm [[N01U12M23_34B45A56R67S78]8 b9ar0s1] trong bài hát này.</v>
      </c>
    </row>
    <row r="1230">
      <c r="A1230" s="1" t="s">
        <v>1896</v>
      </c>
      <c r="B1230" s="1" t="s">
        <v>2086</v>
      </c>
      <c r="C1230" s="2" t="str">
        <f>IFERROR(__xludf.DUMMYFUNCTION("GoogleTranslate(B1230, ""en"", ""vi"")"),"Bài hát nắm bắt được bản chất của âm nhạc cổ điển [G1E2N3R4E5], trong đó [I1N2S3T4R5U6M7E8N9T0S1] đóng vai trò không thể thiếu trong sáng tác âm nhạc.")</f>
        <v>Bài hát nắm bắt được bản chất của âm nhạc cổ điển [G1E2N3R4E5], trong đó [I1N2S3T4R5U6M7E8N9T0S1] đóng vai trò không thể thiếu trong sáng tác âm nhạc.</v>
      </c>
    </row>
    <row r="1231">
      <c r="A1231" s="1" t="s">
        <v>1559</v>
      </c>
      <c r="B1231" s="1" t="s">
        <v>2087</v>
      </c>
      <c r="C1231" s="2" t="str">
        <f>IFERROR(__xludf.DUMMYFUNCTION("GoogleTranslate(B1231, ""en"", ""vi"")"),"Bản nhạc này truyền tải âm thanh độc đáo và vang dội thông qua việc sử dụng [[K01E12Y23]3 k4ey5]. Bài hát chạy trong [T1M213] giây và có [ti0me1 s2ig3na4tu5re6 o7f 8[T91I02M13E24_35S46I57G68N79A80T91U02R13E24]3]. [I1N2S3T4R5U6M7E8N9T0S1] không xuất hiện t"&amp;"rong bài hát này, nhưng mặc dù vậy, âm nhạc vẫn truyền tải [E1M2O3T4I5O6N7]. Có thể nghe thấy tổng cộng [[N01U12M23_34B45A56R67S78]8 b9ar0s1] trong bài hát này.")</f>
        <v>Bản nhạc này truyền tải âm thanh độc đáo và vang dội thông qua việc sử dụng [[K01E12Y23]3 k4ey5]. Bài hát chạy trong [T1M213] giây và có [ti0me1 s2ig3na4tu5re6 o7f 8[T91I02M13E24_35S46I57G68N79A80T91U02R13E24]3]. [I1N2S3T4R5U6M7E8N9T0S1] không xuất hiện trong bài hát này, nhưng mặc dù vậy, âm nhạc vẫn truyền tải [E1M2O3T4I5O6N7]. Có thể nghe thấy tổng cộng [[N01U12M23_34B45A56R67S78]8 b9ar0s1] trong bài hát này.</v>
      </c>
    </row>
    <row r="1232">
      <c r="A1232" s="1" t="s">
        <v>705</v>
      </c>
      <c r="B1232" s="1" t="s">
        <v>2088</v>
      </c>
      <c r="C1232" s="2" t="str">
        <f>IFERROR(__xludf.DUMMYFUNCTION("GoogleTranslate(B1232, ""en"", ""vi"")"),"Âm nhạc mang lại cảm xúc mạnh mẽ, trong khi nhịp điệu của bài hát lại thoải mái và vừa phải.")</f>
        <v>Âm nhạc mang lại cảm xúc mạnh mẽ, trong khi nhịp điệu của bài hát lại thoải mái và vừa phải.</v>
      </c>
    </row>
    <row r="1233">
      <c r="A1233" s="1" t="s">
        <v>110</v>
      </c>
      <c r="B1233" s="1" t="s">
        <v>2089</v>
      </c>
      <c r="C1233" s="2" t="str">
        <f>IFERROR(__xludf.DUMMYFUNCTION("GoogleTranslate(B1233, ""en"", ""vi"")"),"Phạm vi cao độ của một nhạc cụ hoặc giọng ca sĩ đề cập đến khoảng nốt nhạc mà chúng có thể tạo ra, từ thấp nhất đến cao nhất. Phạm vi này thường được đo bằng [oc0ta1ve2s3], với mỗi [oc0ta1ve2] biểu thị sự nhân đôi tần số của nốt. Phạm vi chính xác của một"&amp;" nhạc cụ hoặc giọng nói cụ thể có thể khác nhau tùy thuộc vào nhiều yếu tố khác nhau, chẳng hạn như đặc điểm vật lý của nhạc cụ hoặc dây thanh âm, kỹ thuật của người chơi hoặc ca sĩ và thể loại âm nhạc đang được biểu diễn. Tuy nhiên, bất kể những biến thể"&amp;" này, phạm vi cao độ của bất kỳ nhạc cụ hoặc giọng nói nào cũng có thể được biểu thị dưới dạng giá trị số trong [oc0ta1ve2s3]. Do đó, câu lệnh ""Phạm vi cao độ của nó nằm trong [R1A2N3G4E5] [oc0ta1ve2s3]"" cung cấp mô tả ngắn gọn và cụ thể về phạm vi của "&amp;"một nhạc cụ hoặc giọng nói nhất định.")</f>
        <v>Phạm vi cao độ của một nhạc cụ hoặc giọng ca sĩ đề cập đến khoảng nốt nhạc mà chúng có thể tạo ra, từ thấp nhất đến cao nhất. Phạm vi này thường được đo bằng [oc0ta1ve2s3], với mỗi [oc0ta1ve2] biểu thị sự nhân đôi tần số của nốt. Phạm vi chính xác của một nhạc cụ hoặc giọng nói cụ thể có thể khác nhau tùy thuộc vào nhiều yếu tố khác nhau, chẳng hạn như đặc điểm vật lý của nhạc cụ hoặc dây thanh âm, kỹ thuật của người chơi hoặc ca sĩ và thể loại âm nhạc đang được biểu diễn. Tuy nhiên, bất kể những biến thể này, phạm vi cao độ của bất kỳ nhạc cụ hoặc giọng nói nào cũng có thể được biểu thị dưới dạng giá trị số trong [oc0ta1ve2s3]. Do đó, câu lệnh "Phạm vi cao độ của nó nằm trong [R1A2N3G4E5] [oc0ta1ve2s3]" cung cấp mô tả ngắn gọn và cụ thể về phạm vi của một nhạc cụ hoặc giọng nói nhất định.</v>
      </c>
    </row>
    <row r="1234">
      <c r="A1234" s="1" t="s">
        <v>2090</v>
      </c>
      <c r="B1234" s="1" t="s">
        <v>2091</v>
      </c>
      <c r="C1234" s="2" t="str">
        <f>IFERROR(__xludf.DUMMYFUNCTION("GoogleTranslate(B1234, ""en"", ""vi"")"),"Bản nhạc này được sáng tác trong [[K01E12Y23]3 k4ey5] và dài [T1M213] giây. Nhịp điệu trong bài hát này rất nhẹ nhàng nhưng không theo nhịp thông thường [ti0me1 s2ig3na4tu5re6 o7f 8[T91I02M13E24_35S46I57G68N79A80T91U02R13E24]3]. Việc sử dụng [I1N2S3T4R5U6"&amp;"M7E8N9T0S1] rất quan trọng đối với âm nhạc, đây không phải là sự thể hiện thực sự của thể loại [G1E2N3R4E5] điển hình. Tổng cộng, bản nhạc có [[N01U12M23_34B45A56R67S78]8 b9ar0s1].")</f>
        <v>Bản nhạc này được sáng tác trong [[K01E12Y23]3 k4ey5] và dài [T1M213] giây. Nhịp điệu trong bài hát này rất nhẹ nhàng nhưng không theo nhịp thông thường [ti0me1 s2ig3na4tu5re6 o7f 8[T91I02M13E24_35S46I57G68N79A80T91U02R13E24]3]. Việc sử dụng [I1N2S3T4R5U6M7E8N9T0S1] rất quan trọng đối với âm nhạc, đây không phải là sự thể hiện thực sự của thể loại [G1E2N3R4E5] điển hình. Tổng cộng, bản nhạc có [[N01U12M23_34B45A56R67S78]8 b9ar0s1].</v>
      </c>
    </row>
    <row r="1235">
      <c r="A1235" s="1" t="s">
        <v>2092</v>
      </c>
      <c r="B1235" s="1" t="s">
        <v>2093</v>
      </c>
      <c r="C1235" s="2" t="str">
        <f>IFERROR(__xludf.DUMMYFUNCTION("GoogleTranslate(B1235, ""en"", ""vi"")"),"Việc sử dụng dải cao độ cụ thể của [R1A2N3G4E5] [oc0ta1ve2s3] tạo ra âm thanh gắn kết và thống nhất xuyên suốt đoạn nhạc thanh [N1U2M3_4B5A6R7S8] với nhịp điệu yên bình và dễ dàng, theo sau [[T01I12M23E34_45S56I67G78N89A90T01U12R23E34]4 t5im6e 7 si8gn9at0"&amp;"ur1e2]. Bản nhạc [G1E2N3R4E5] này không có [I1N2S3T4R5U6M7E8N9T0S1], mang đến sự thể hiện cổ điển về cách tiếp cận đơn giản của thể loại này, trong đó nhấn mạnh việc sử dụng dải cao độ giới hạn để tạo ra âm thanh gắn kết và thống nhất.")</f>
        <v>Việc sử dụng dải cao độ cụ thể của [R1A2N3G4E5] [oc0ta1ve2s3] tạo ra âm thanh gắn kết và thống nhất xuyên suốt đoạn nhạc thanh [N1U2M3_4B5A6R7S8] với nhịp điệu yên bình và dễ dàng, theo sau [[T01I12M23E34_45S56I67G78N89A90T01U12R23E34]4 t5im6e 7 si8gn9at0ur1e2]. Bản nhạc [G1E2N3R4E5] này không có [I1N2S3T4R5U6M7E8N9T0S1], mang đến sự thể hiện cổ điển về cách tiếp cận đơn giản của thể loại này, trong đó nhấn mạnh việc sử dụng dải cao độ giới hạn để tạo ra âm thanh gắn kết và thống nhất.</v>
      </c>
    </row>
    <row r="1236">
      <c r="A1236" s="1" t="s">
        <v>821</v>
      </c>
      <c r="B1236" s="1" t="s">
        <v>2094</v>
      </c>
      <c r="C1236" s="2" t="str">
        <f>IFERROR(__xludf.DUMMYFUNCTION("GoogleTranslate(B1236, ""en"", ""vi"")"),"Âm nhạc trong bản nhạc này có phần trình diễn tập trung và có tác động mạnh nhờ dải cao độ nhỏ gọn [R1A2N3G4E5] [oc0ta1ve2s3]. Hơn nữa, chất lượng cảm xúc đặc biệt của bản nhạc này là do [[K01E12Y23]3 k4ey5] mà nó được sáng tác. Bài hát có tiết tấu thoải "&amp;"mái, vừa phải nhưng lại có tiết tấu nhanh. Sự sắp xếp của bài hát này có chủ đích loại trừ việc sử dụng [I1N2S3T4R5U6M7E8N9T0S1] và không tuân theo một quy tắc chung [ti0me1 s2ig3na4tu5re6 o7f 8[T91I02M13E24_35S46I57G68N79A80T91U02R13E24]3]. Phong cách củ"&amp;"a bài hát bắt nguồn từ truyền thống của âm nhạc [G1E2N3R4E5], khiến nó trở thành một bản nhạc độc đáo và đáng nhớ, nổi bật so với những bản khác cùng thể loại. Ngoài ra, bản nhạc này có độ dài [T1M213] giây, mang đến nhiều thời gian để người nghe đắm mình"&amp;" trong âm nhạc và đánh giá cao tất cả sự phức tạp của nó.")</f>
        <v>Âm nhạc trong bản nhạc này có phần trình diễn tập trung và có tác động mạnh nhờ dải cao độ nhỏ gọn [R1A2N3G4E5] [oc0ta1ve2s3]. Hơn nữa, chất lượng cảm xúc đặc biệt của bản nhạc này là do [[K01E12Y23]3 k4ey5] mà nó được sáng tác. Bài hát có tiết tấu thoải mái, vừa phải nhưng lại có tiết tấu nhanh. Sự sắp xếp của bài hát này có chủ đích loại trừ việc sử dụng [I1N2S3T4R5U6M7E8N9T0S1] và không tuân theo một quy tắc chung [ti0me1 s2ig3na4tu5re6 o7f 8[T91I02M13E24_35S46I57G68N79A80T91U02R13E24]3]. Phong cách của bài hát bắt nguồn từ truyền thống của âm nhạc [G1E2N3R4E5], khiến nó trở thành một bản nhạc độc đáo và đáng nhớ, nổi bật so với những bản khác cùng thể loại. Ngoài ra, bản nhạc này có độ dài [T1M213] giây, mang đến nhiều thời gian để người nghe đắm mình trong âm nhạc và đánh giá cao tất cả sự phức tạp của nó.</v>
      </c>
    </row>
    <row r="1237">
      <c r="A1237" s="1" t="s">
        <v>2095</v>
      </c>
      <c r="B1237" s="1" t="s">
        <v>2096</v>
      </c>
      <c r="C1237" s="2" t="str">
        <f>IFERROR(__xludf.DUMMYFUNCTION("GoogleTranslate(B1237, ""en"", ""vi"")"),"Bài hát có giai điệu [te0mp1o2] chậm và có [ti0me1 s2ig3na4tu5re6] không phổ biến. [ti0me1 s2ig3na4tu5re6] được chọn cho bài hát này khiến nó trở nên khác biệt so với nhiều bài khác trong thể loại của nó, thêm yếu tố độc đáo và khác biệt vào âm thanh của "&amp;"nó. Mặc dù [te0mp1o2] chậm không phải là điều bất thường trong âm nhạc, nhưng sự kết hợp giữa [te0mp1o2] này với [ti0me1 s2ig3na4tu5re6] không phổ biến có thể tạo ra hiệu ứng đặc biệt hấp dẫn và quyến rũ, thu hút người nghe và mang lại trải nghiệm nghe đá"&amp;"ng nhớ.")</f>
        <v>Bài hát có giai điệu [te0mp1o2] chậm và có [ti0me1 s2ig3na4tu5re6] không phổ biến. [ti0me1 s2ig3na4tu5re6] được chọn cho bài hát này khiến nó trở nên khác biệt so với nhiều bài khác trong thể loại của nó, thêm yếu tố độc đáo và khác biệt vào âm thanh của nó. Mặc dù [te0mp1o2] chậm không phải là điều bất thường trong âm nhạc, nhưng sự kết hợp giữa [te0mp1o2] này với [ti0me1 s2ig3na4tu5re6] không phổ biến có thể tạo ra hiệu ứng đặc biệt hấp dẫn và quyến rũ, thu hút người nghe và mang lại trải nghiệm nghe đáng nhớ.</v>
      </c>
    </row>
    <row r="1238">
      <c r="A1238" s="1" t="s">
        <v>684</v>
      </c>
      <c r="B1238" s="1" t="s">
        <v>2097</v>
      </c>
      <c r="C1238" s="2" t="str">
        <f>IFERROR(__xludf.DUMMYFUNCTION("GoogleTranslate(B1238, ""en"", ""vi"")"),"Âm nhạc này, với [te0mp1o2] nhẹ nhàng, có hương vị độc đáo được thêm vào bởi [[K01E12Y23]3 k4ey5]. Bài hát tiến triển theo [[N01U12M23_34B45A56R67S78]8 b9ar0s1], khiến người nghe hoàn toàn đắm chìm trong giai điệu.")</f>
        <v>Âm nhạc này, với [te0mp1o2] nhẹ nhàng, có hương vị độc đáo được thêm vào bởi [[K01E12Y23]3 k4ey5]. Bài hát tiến triển theo [[N01U12M23_34B45A56R67S78]8 b9ar0s1], khiến người nghe hoàn toàn đắm chìm trong giai điệu.</v>
      </c>
    </row>
    <row r="1239">
      <c r="A1239" s="1" t="s">
        <v>1875</v>
      </c>
      <c r="B1239" s="1" t="s">
        <v>2098</v>
      </c>
      <c r="C1239" s="2" t="str">
        <f>IFERROR(__xludf.DUMMYFUNCTION("GoogleTranslate(B1239, ""en"", ""vi"")"),"Phạm vi cao độ giới hạn của âm nhạc là [R1A2N3G4E5] [oc0ta1ve2s3] cho phép nhấn mạnh hơn vào các sắc thái của giai điệu và nhịp điệu, trong khi việc lựa chọn [[K01E12Y23]3 k4ey5] mang lại trải nghiệm quyến rũ và đáng nhớ. Bản nhạc này dài [T1M213] giây và"&amp;" có [te0mp1o2] không quá nhanh hoặc quá chậm. Đáng chú ý vắng mặt trong bài hát này là [I1N2S3T4R5U6M7E8N9T0S1], và âm nhạc dựa trên [[T01I12M23E34_45S56I67G78N89A90T01U12R23E34]4 t5im6e 7si8gn9at0ur1e2] với nhịp điệu chậm. Mặc dù có những nét độc đáo như"&amp;"ng bản nhạc này không mang đặc điểm điển hình của thể loại [G1E2N3R4E5].")</f>
        <v>Phạm vi cao độ giới hạn của âm nhạc là [R1A2N3G4E5] [oc0ta1ve2s3] cho phép nhấn mạnh hơn vào các sắc thái của giai điệu và nhịp điệu, trong khi việc lựa chọn [[K01E12Y23]3 k4ey5] mang lại trải nghiệm quyến rũ và đáng nhớ. Bản nhạc này dài [T1M213] giây và có [te0mp1o2] không quá nhanh hoặc quá chậm. Đáng chú ý vắng mặt trong bài hát này là [I1N2S3T4R5U6M7E8N9T0S1], và âm nhạc dựa trên [[T01I12M23E34_45S56I67G78N89A90T01U12R23E34]4 t5im6e 7si8gn9at0ur1e2] với nhịp điệu chậm. Mặc dù có những nét độc đáo nhưng bản nhạc này không mang đặc điểm điển hình của thể loại [G1E2N3R4E5].</v>
      </c>
    </row>
    <row r="1240">
      <c r="A1240" s="1" t="s">
        <v>2099</v>
      </c>
      <c r="B1240" s="1" t="s">
        <v>2100</v>
      </c>
      <c r="C1240" s="2" t="str">
        <f>IFERROR(__xludf.DUMMYFUNCTION("GoogleTranslate(B1240, ""en"", ""vi"")"),"Dải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bài hát này mang đế"&amp;"n nhịp điệu nhẹ nhàng và êm dịu. Nó không liên quan đến việc sử dụng [I1N2S3T4R5U6M7E8N9T0S1] trong thành phần của nó và tuân theo đồng hồ đo [T1I2M3E4_5S6I7G8N9A0T1U2R3E4]. Bắt nguồn từ các quy ước của âm nhạc [G1E2N3R4E5], nhịp điệu có thể nhảy của bài "&amp;"hát chắc chắn sẽ khiến bạn cảm động, mặc dù được phát ở tốc độ chậm.")</f>
        <v>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bài hát này mang đến nhịp điệu nhẹ nhàng và êm dịu. Nó không liên quan đến việc sử dụng [I1N2S3T4R5U6M7E8N9T0S1] trong thành phần của nó và tuân theo đồng hồ đo [T1I2M3E4_5S6I7G8N9A0T1U2R3E4]. Bắt nguồn từ các quy ước của âm nhạc [G1E2N3R4E5], nhịp điệu có thể nhảy của bài hát chắc chắn sẽ khiến bạn cảm động, mặc dù được phát ở tốc độ chậm.</v>
      </c>
    </row>
    <row r="1241">
      <c r="A1241" s="1" t="s">
        <v>797</v>
      </c>
      <c r="B1241" s="1" t="s">
        <v>2101</v>
      </c>
      <c r="C1241" s="2" t="str">
        <f>IFERROR(__xludf.DUMMYFUNCTION("GoogleTranslate(B1241, ""en"", ""vi"")"),"Độ dài của bài hát thường được đo bằng ô nhịp, với số ô nhịp biểu thị thời lượng của bài hát. Số ô nhịp cụ thể có thể khác nhau tùy thuộc vào bài hát và cấu trúc của nó, nhưng trung bình, một bài hát thông thường có độ dài khoảng [[N01U12M23_34B45A56R67S7"&amp;"8]8 b9ar0s1]. Phép đo này rất quan trọng đối với các nhạc sĩ và nhà sản xuất, những người cần lập kế hoạch và điều phối các phần và thành phần khác nhau của bài hát, chẳng hạn như câu, điệp khúc, cầu nối và ngắt nhạc cụ. Bằng cách biết độ dài của một bài "&amp;"hát trong ô nhịp, họ cũng có thể xác định thời gian và vị trí của các hiệu ứng, chuyển tiếp và tín hiệu khác nhau để tạo ra sản phẩm cuối cùng gắn kết và bóng bẩy.")</f>
        <v>Độ dài của bài hát thường được đo bằng ô nhịp, với số ô nhịp biểu thị thời lượng của bài hát. Số ô nhịp cụ thể có thể khác nhau tùy thuộc vào bài hát và cấu trúc của nó, nhưng trung bình, một bài hát thông thường có độ dài khoảng [[N01U12M23_34B45A56R67S78]8 b9ar0s1]. Phép đo này rất quan trọng đối với các nhạc sĩ và nhà sản xuất, những người cần lập kế hoạch và điều phối các phần và thành phần khác nhau của bài hát, chẳng hạn như câu, điệp khúc, cầu nối và ngắt nhạc cụ. Bằng cách biết độ dài của một bài hát trong ô nhịp, họ cũng có thể xác định thời gian và vị trí của các hiệu ứng, chuyển tiếp và tín hiệu khác nhau để tạo ra sản phẩm cuối cùng gắn kết và bóng bẩy.</v>
      </c>
    </row>
    <row r="1242">
      <c r="A1242" s="1" t="s">
        <v>2102</v>
      </c>
      <c r="B1242" s="1" t="s">
        <v>2103</v>
      </c>
      <c r="C1242" s="2" t="str">
        <f>IFERROR(__xludf.DUMMYFUNCTION("GoogleTranslate(B1242, ""en"", ""vi"")"),"Bài hát này mang đến trải nghiệm nghe đa dạng và sống động với dải cao độ trải dài [R1A2N3G4E5] [oc0ta1ve2s3]. Nó truyền tải âm thanh độc đáo và cộng hưởng thông qua việc sử dụng [[K01E12Y23]3 k4ey5]. Bài hát bao gồm [[N01U12M23_34B45A56R67S78]8 b9ar0s1] "&amp;"và không có bất kỳ nhạc cụ nào.")</f>
        <v>Bài hát này mang đến trải nghiệm nghe đa dạng và sống động với dải cao độ trải dài [R1A2N3G4E5] [oc0ta1ve2s3]. Nó truyền tải âm thanh độc đáo và cộng hưởng thông qua việc sử dụng [[K01E12Y23]3 k4ey5]. Bài hát bao gồm [[N01U12M23_34B45A56R67S78]8 b9ar0s1] và không có bất kỳ nhạc cụ nào.</v>
      </c>
    </row>
    <row r="1243">
      <c r="A1243" s="1" t="s">
        <v>2104</v>
      </c>
      <c r="B1243" s="1" t="s">
        <v>2105</v>
      </c>
      <c r="C1243" s="2" t="str">
        <f>IFERROR(__xludf.DUMMYFUNCTION("GoogleTranslate(B1243, ""en"", ""vi"")"),"Âm nhạc tốc độ cao này kết hợp nhiều loại nhạc cụ đa dạng, trải rộng trên [R1A2N3G4E5] [oc0ta1ve2s3] để tạo ra trải nghiệm nghe năng động và hấp dẫn. Bài hát có thời lượng [T1M213] giây và khác với đặc điểm điển hình của thể loại [G1E2N3R4E5], thể hiện mộ"&amp;"t phong cách độc đáo. Bất chấp sự ra đi này, âm nhạc vẫn giữ được năng lượng cao và nhịp độ nhanh, mang đến một màn trình diễn gay cấn và lôi cuốn.")</f>
        <v>Âm nhạc tốc độ cao này kết hợp nhiều loại nhạc cụ đa dạng, trải rộng trên [R1A2N3G4E5] [oc0ta1ve2s3] để tạo ra trải nghiệm nghe năng động và hấp dẫn. Bài hát có thời lượng [T1M213] giây và khác với đặc điểm điển hình của thể loại [G1E2N3R4E5], thể hiện một phong cách độc đáo. Bất chấp sự ra đi này, âm nhạc vẫn giữ được năng lượng cao và nhịp độ nhanh, mang đến một màn trình diễn gay cấn và lôi cuốn.</v>
      </c>
    </row>
    <row r="1244">
      <c r="A1244" s="1" t="s">
        <v>2106</v>
      </c>
      <c r="B1244" s="1" t="s">
        <v>2107</v>
      </c>
      <c r="C1244" s="2" t="str">
        <f>IFERROR(__xludf.DUMMYFUNCTION("GoogleTranslate(B1244, ""en"", ""vi"")"),"Phạm vi cao độ của bản nhạc này là [R1A2N3G4E5] [oc0ta1ve2s3] mang đến trải nghiệm nghe độc ​​đáo và đáng nhớ, đồng thời việc sử dụng [[K01E12Y23]3 k4ey5] tạo ra bầu không khí khác biệt. Bài hát phát trong [T1M213] giây và có nhịp điệu đặc biệt tràn đầy n"&amp;"ăng lượng, được bổ sung bởi nhịp [ti0me1 s2ig3na4tu5re6 o7f 8[T91I02M13E24_35S46I57G68N79A80T91U02R13E24]3 không bình thường. Ngoài ra, bạn sẽ không tìm thấy bất kỳ [I1N2S3T4R5U6M7E8N9T0S1] nào trong bài hát này, điều này càng làm tăng thêm tính chất độc "&amp;"đáo của nó. Nhìn chung, sáng tác này thể hiện bản chất của âm nhạc [G1E2N3R4E5] cổ điển, mang đến một hành trình thính giác thực sự quyến rũ.")</f>
        <v>Phạm vi cao độ của bản nhạc này là [R1A2N3G4E5] [oc0ta1ve2s3] mang đến trải nghiệm nghe độc ​​đáo và đáng nhớ, đồng thời việc sử dụng [[K01E12Y23]3 k4ey5] tạo ra bầu không khí khác biệt. Bài hát phát trong [T1M213] giây và có nhịp điệu đặc biệt tràn đầy năng lượng, được bổ sung bởi nhịp [ti0me1 s2ig3na4tu5re6 o7f 8[T91I02M13E24_35S46I57G68N79A80T91U02R13E24]3 không bình thường. Ngoài ra, bạn sẽ không tìm thấy bất kỳ [I1N2S3T4R5U6M7E8N9T0S1] nào trong bài hát này, điều này càng làm tăng thêm tính chất độc đáo của nó. Nhìn chung, sáng tác này thể hiện bản chất của âm nhạc [G1E2N3R4E5] cổ điển, mang đến một hành trình thính giác thực sự quyến rũ.</v>
      </c>
    </row>
    <row r="1245">
      <c r="A1245" s="1" t="s">
        <v>59</v>
      </c>
      <c r="B1245" s="1" t="s">
        <v>2108</v>
      </c>
      <c r="C1245" s="2" t="str">
        <f>IFERROR(__xludf.DUMMYFUNCTION("GoogleTranslate(B1245, ""en"", ""vi"")"),"Phạm vi cao độ giới hạn của bản nhạc là [R1A2N3G4E5] [oc0ta1ve2s3] cho phép nhấn mạnh hơn vào các sắc thái của giai điệu và nhịp điệu, trong khi [[K01E12Y23]3 k4ey5] trong bản nhạc này mang lại âm thanh mạnh mẽ và đáng nhớ. Với thời lượng chạy [T1M213] gi"&amp;"ây, bài hát này mang nhịp điệu êm đềm và vừa phải, không có [I1N2S3T4R5U6M7E8N9T0S1]. Một [ti0me1 s2ig3na4tu5re6 o7f 8[T91I02M13E24_35S46I57G68N79A80T91U02R13E24]3] bất thường được sử dụng khi bài hát được trình diễn chậm rãi, tỏa ra [E1M2O3T4I5O6N7].")</f>
        <v>Phạm vi cao độ giới hạn của bản nhạc là [R1A2N3G4E5] [oc0ta1ve2s3] cho phép nhấn mạnh hơn vào các sắc thái của giai điệu và nhịp điệu, trong khi [[K01E12Y23]3 k4ey5] trong bản nhạc này mang lại âm thanh mạnh mẽ và đáng nhớ. Với thời lượng chạy [T1M213] giây, bài hát này mang nhịp điệu êm đềm và vừa phải, không có [I1N2S3T4R5U6M7E8N9T0S1]. Một [ti0me1 s2ig3na4tu5re6 o7f 8[T91I02M13E24_35S46I57G68N79A80T91U02R13E24]3] bất thường được sử dụng khi bài hát được trình diễn chậm rãi, tỏa ra [E1M2O3T4I5O6N7].</v>
      </c>
    </row>
    <row r="1246">
      <c r="A1246" s="1" t="s">
        <v>2109</v>
      </c>
      <c r="B1246" s="1" t="s">
        <v>2110</v>
      </c>
      <c r="C1246" s="2" t="str">
        <f>IFERROR(__xludf.DUMMYFUNCTION("GoogleTranslate(B1246, ""en"", ""vi"")"),"Âm nhạc trong bài hát này thể hiện chiều sâu cảm xúc khác biệt thông qua việc sử dụng dải cao độ [R1A2N3G4E5]-[oc0ta1ve2], giúp tăng thêm nét độc đáo cho âm thanh. Việc sử dụng [[K01E12Y23]3 k4ey5] còn góp phần tạo nên chất lượng cộng hưởng và số ít của n"&amp;"ó. [te0mp1o2] trong bài hát có nhịp độ nhanh [T1M213] giây này nâng cao khả năng biểu đạt cảm xúc và về tổng thể, âm nhạc truyền tải cảm giác mạnh mẽ về [E1M2O3T4I5O6N7].")</f>
        <v>Âm nhạc trong bài hát này thể hiện chiều sâu cảm xúc khác biệt thông qua việc sử dụng dải cao độ [R1A2N3G4E5]-[oc0ta1ve2], giúp tăng thêm nét độc đáo cho âm thanh. Việc sử dụng [[K01E12Y23]3 k4ey5] còn góp phần tạo nên chất lượng cộng hưởng và số ít của nó. [te0mp1o2] trong bài hát có nhịp độ nhanh [T1M213] giây này nâng cao khả năng biểu đạt cảm xúc và về tổng thể, âm nhạc truyền tải cảm giác mạnh mẽ về [E1M2O3T4I5O6N7].</v>
      </c>
    </row>
    <row r="1247">
      <c r="A1247" s="1" t="s">
        <v>2111</v>
      </c>
      <c r="B1247" s="1" t="s">
        <v>2112</v>
      </c>
      <c r="C1247" s="2" t="str">
        <f>IFERROR(__xludf.DUMMYFUNCTION("GoogleTranslate(B1247, ""en"", ""vi"")"),"Việc sử dụng dải cao độ cụ thể [R1A2N3G4E5] [oc0ta1ve2s3] tạo ra âm thanh gắn kết và thống nhất xuyên suốt bản nhạc, dài [T1M213] giây. [te0mp1o2] trong bài hát có nhịp độ nhanh này được nâng cao hơn nữa bằng cách bổ sung [I1N2S3T4R5U6M7E8N9T0S1], làm pho"&amp;"ng phú thêm trải nghiệm âm nhạc tổng thể.")</f>
        <v>Việc sử dụng dải cao độ cụ thể [R1A2N3G4E5] [oc0ta1ve2s3] tạo ra âm thanh gắn kết và thống nhất xuyên suốt bản nhạc, dài [T1M213] giây. [te0mp1o2] trong bài hát có nhịp độ nhanh này được nâng cao hơn nữa bằng cách bổ sung [I1N2S3T4R5U6M7E8N9T0S1], làm phong phú thêm trải nghiệm âm nhạc tổng thể.</v>
      </c>
    </row>
    <row r="1248">
      <c r="A1248" s="1" t="s">
        <v>2113</v>
      </c>
      <c r="B1248" s="1" t="s">
        <v>2114</v>
      </c>
      <c r="C1248" s="2" t="str">
        <f>IFERROR(__xludf.DUMMYFUNCTION("GoogleTranslate(B1248, ""en"", ""vi"")"),"Lựa chọn [[K01E12Y23]3 k4ey5] của bản nhạc này mang lại trải nghiệm quyến rũ và đáng nhớ, với phạm vi cao độ nằm trong [R1A2N3G4E5] [oc0ta1ve2s3]. [te0mp1o2] của bài hát này nằm ở khoảng giữa, trong khi [ti0me1 s2ig3na4tu5re6 o7f 8[T91I02M13E24_35S46I57G6"&amp;"8N79A80T91U02R13E24]3] khác thường được sử dụng để nâng cao tính độc đáo của nó. Âm nhạc trở nên phong phú hơn nhờ sự hiện diện của [I1N2S3T4R5U6M7E8N9T0S1], tạo nên một bố cục nhẹ nhàng và cảm động.")</f>
        <v>Lựa chọn [[K01E12Y23]3 k4ey5] của bản nhạc này mang lại trải nghiệm quyến rũ và đáng nhớ, với phạm vi cao độ nằm trong [R1A2N3G4E5] [oc0ta1ve2s3]. [te0mp1o2] của bài hát này nằm ở khoảng giữa, trong khi [ti0me1 s2ig3na4tu5re6 o7f 8[T91I02M13E24_35S46I57G68N79A80T91U02R13E24]3] khác thường được sử dụng để nâng cao tính độc đáo của nó. Âm nhạc trở nên phong phú hơn nhờ sự hiện diện của [I1N2S3T4R5U6M7E8N9T0S1], tạo nên một bố cục nhẹ nhàng và cảm động.</v>
      </c>
    </row>
    <row r="1249">
      <c r="A1249" s="1" t="s">
        <v>1251</v>
      </c>
      <c r="B1249" s="1" t="s">
        <v>2115</v>
      </c>
      <c r="C1249" s="2" t="str">
        <f>IFERROR(__xludf.DUMMYFUNCTION("GoogleTranslate(B1249, ""en"", ""vi"")"),"Phạm vi cao độ của âm nhạc nằm trong [R1A2N3G4E5] [oc0ta1ve2s3] và việc sử dụng [[K01E12Y23]3 k4ey5] tạo ra bảng màu âm thanh phong phú và sống động. Bài hát dài một giây [T1M213] này có nhịp điệu thoải mái, kèm theo việc sử dụng [I1N2S3T4R5U6M7E8N9T0S1] "&amp;"trong phần trình diễn âm nhạc. Thước đo của âm nhạc là [T1I2M3E4_5S6I7G8N9A0T1U2R3E4] và được phát ở mức cao [te0mp1o2], thể hiện hiệu quả [E1M2O3T4I5O6N7].")</f>
        <v>Phạm vi cao độ của âm nhạc nằm trong [R1A2N3G4E5] [oc0ta1ve2s3] và việc sử dụng [[K01E12Y23]3 k4ey5] tạo ra bảng màu âm thanh phong phú và sống động. Bài hát dài một giây [T1M213] này có nhịp điệu thoải mái, kèm theo việc sử dụng [I1N2S3T4R5U6M7E8N9T0S1] trong phần trình diễn âm nhạc. Thước đo của âm nhạc là [T1I2M3E4_5S6I7G8N9A0T1U2R3E4] và được phát ở mức cao [te0mp1o2], thể hiện hiệu quả [E1M2O3T4I5O6N7].</v>
      </c>
    </row>
    <row r="1250">
      <c r="A1250" s="1" t="s">
        <v>2116</v>
      </c>
      <c r="B1250" s="1" t="s">
        <v>2117</v>
      </c>
      <c r="C1250" s="2" t="str">
        <f>IFERROR(__xludf.DUMMYFUNCTION("GoogleTranslate(B1250, ""en"", ""vi"")"),"Trải nghiệm lôi cuốn và đáng nhớ của dòng nhạc này một phần là do nó lựa chọn [[K01E12Y23]3 k4ey5]. Bản nhạc kéo dài trong [T1M213] giây và có [ti0me1 s2ig3na4tu5re6] không được sử dụng phổ biến, [T1I2M3E4_5S6I7G8N9A0T1U2R3E4]. Âm nhạc được thiết kế để th"&amp;"ể hiện [I1N2S3T4R5U6M7E8N9T0S1] cụ thể. Nó có [te0mp1o2] vừa phải và khác biệt đáng kể so với kiểu thông thường của [A1R2T3I4S5T6]. Nhìn chung, bản nhạc này là một sự khởi đầu độc đáo và đáng nhớ so với những gì người nghe có thể mong đợi từ [A1R2T3I4S5T6"&amp;"].")</f>
        <v>Trải nghiệm lôi cuốn và đáng nhớ của dòng nhạc này một phần là do nó lựa chọn [[K01E12Y23]3 k4ey5]. Bản nhạc kéo dài trong [T1M213] giây và có [ti0me1 s2ig3na4tu5re6] không được sử dụng phổ biến, [T1I2M3E4_5S6I7G8N9A0T1U2R3E4]. Âm nhạc được thiết kế để thể hiện [I1N2S3T4R5U6M7E8N9T0S1] cụ thể. Nó có [te0mp1o2] vừa phải và khác biệt đáng kể so với kiểu thông thường của [A1R2T3I4S5T6]. Nhìn chung, bản nhạc này là một sự khởi đầu độc đáo và đáng nhớ so với những gì người nghe có thể mong đợi từ [A1R2T3I4S5T6].</v>
      </c>
    </row>
    <row r="1251">
      <c r="A1251" s="1" t="s">
        <v>2118</v>
      </c>
      <c r="B1251" s="1" t="s">
        <v>2119</v>
      </c>
      <c r="C1251" s="2" t="str">
        <f>IFERROR(__xludf.DUMMYFUNCTION("GoogleTranslate(B1251, ""en"", ""vi"")"),"Bản nhạc này được sáng tác trong [[K01E12Y23]3 k4ey5] và có [te0mp1o2] nhẹ nhàng. Nó được đặc trưng bởi [E1M2O3T4I5O6N7] và thời lượng của nó là [T1M213] giây.")</f>
        <v>Bản nhạc này được sáng tác trong [[K01E12Y23]3 k4ey5] và có [te0mp1o2] nhẹ nhàng. Nó được đặc trưng bởi [E1M2O3T4I5O6N7] và thời lượng của nó là [T1M213] giây.</v>
      </c>
    </row>
    <row r="1252">
      <c r="A1252" s="1" t="s">
        <v>1251</v>
      </c>
      <c r="B1252" s="1" t="s">
        <v>2120</v>
      </c>
      <c r="C1252" s="2" t="str">
        <f>IFERROR(__xludf.DUMMYFUNCTION("GoogleTranslate(B1252, ""en"", ""vi"")"),"Âm nhạc được đề cập có phạm vi cao độ giới hạn là [R1A2N3G4E5] [oc0ta1ve2s3], cho phép nhấn mạnh hơn vào các sắc thái của giai điệu và nhịp điệu. Ngoài ra, việc sử dụng [[K01E12Y23]3 k4ey5] tạo ra bầu không khí riêng biệt giúp tạo nên giai điệu cho bài há"&amp;"t. Bắt đầu ở [T1M213] giây, nhịp điệu của bài hát khá êm dịu và có [I1N2S3T4R5U6M7E8N9T0S1] trong phần trình diễn âm nhạc của nó. [ti0me1 s2ig3na4tu5re6] của bản nhạc là [T1I2M3E4_5S6I7G8N9A0T1U2R3E4] và bài hát được phát ở tốc độ nhanh [te0mp1o2]. Nhìn c"&amp;"hung, bản nhạc này thể hiện một cách hiệu quả [E1M2O3T4I5O6N7] thông qua sự kết hợp giữa các yếu tố âm nhạc.")</f>
        <v>Âm nhạc được đề cập có phạm vi cao độ giới hạn là [R1A2N3G4E5] [oc0ta1ve2s3], cho phép nhấn mạnh hơn vào các sắc thái của giai điệu và nhịp điệu. Ngoài ra, việc sử dụng [[K01E12Y23]3 k4ey5] tạo ra bầu không khí riêng biệt giúp tạo nên giai điệu cho bài hát. Bắt đầu ở [T1M213] giây, nhịp điệu của bài hát khá êm dịu và có [I1N2S3T4R5U6M7E8N9T0S1] trong phần trình diễn âm nhạc của nó. [ti0me1 s2ig3na4tu5re6] của bản nhạc là [T1I2M3E4_5S6I7G8N9A0T1U2R3E4] và bài hát được phát ở tốc độ nhanh [te0mp1o2]. Nhìn chung, bản nhạc này thể hiện một cách hiệu quả [E1M2O3T4I5O6N7] thông qua sự kết hợp giữa các yếu tố âm nhạc.</v>
      </c>
    </row>
    <row r="1253">
      <c r="A1253" s="1" t="s">
        <v>1457</v>
      </c>
      <c r="B1253" s="1" t="s">
        <v>2121</v>
      </c>
      <c r="C1253" s="2" t="str">
        <f>IFERROR(__xludf.DUMMYFUNCTION("GoogleTranslate(B1253, ""en"", ""vi"")"),"Âm nhạc được đề cập có đặc điểm riêng biệt, với dải cao độ [R1A2N3G4E5] [oc0ta1ve2s3] nhấn mạnh chiều sâu cảm xúc của nó. Việc sử dụng [[K01E12Y23]3 k4ey5] tạo ra bảng màu âm thanh phong phú và sống động, nâng cao hơn nữa chất lượng độc đáo của nó. Ngoài "&amp;"ra, [ti0me1 s2ig3na4tu5re6] không phổ biến được sử dụng trong bài hát này, góp phần tạo nên sự phức tạp và hấp dẫn tổng thể của âm nhạc. Cùng với nhau, những yếu tố này tạo nên trải nghiệm nghe hấp dẫn và đáng nhớ cho khán giả.")</f>
        <v>Âm nhạc được đề cập có đặc điểm riêng biệt, với dải cao độ [R1A2N3G4E5] [oc0ta1ve2s3] nhấn mạnh chiều sâu cảm xúc của nó. Việc sử dụng [[K01E12Y23]3 k4ey5] tạo ra bảng màu âm thanh phong phú và sống động, nâng cao hơn nữa chất lượng độc đáo của nó. Ngoài ra, [ti0me1 s2ig3na4tu5re6] không phổ biến được sử dụng trong bài hát này, góp phần tạo nên sự phức tạp và hấp dẫn tổng thể của âm nhạc. Cùng với nhau, những yếu tố này tạo nên trải nghiệm nghe hấp dẫn và đáng nhớ cho khán giả.</v>
      </c>
    </row>
    <row r="1254">
      <c r="A1254" s="1" t="s">
        <v>182</v>
      </c>
      <c r="B1254" s="1" t="s">
        <v>2122</v>
      </c>
      <c r="C1254" s="2" t="str">
        <f>IFERROR(__xludf.DUMMYFUNCTION("GoogleTranslate(B1254, ""en"", ""vi"")"),"Dải cao độ của [R1A2N3G4E5] [oc0ta1ve2s3] tạo thêm nét đặc biệt cho âm nhạc, nhấn mạnh chiều sâu cảm xúc của nó, trong khi việc sử dụng [[K01E12Y23]3 k4ey5] tạo ra một bảng âm thanh phong phú và sống động. Đây là bài hát kéo dài [T1M213] giây và sở hữu nh"&amp;"ịp điệu rất thanh thản. Âm nhạc được phát ra âm thanh thông qua [I1N2S3T4R5U6M7E8N9T0S1] và [T1I2M3E4_5S6I7G8N9A0T1U2R3E4] là thước đo của âm nhạc. Với chuyển động nhanh, âm nhạc được đặc trưng bởi [E1M2O3T4I5O6N7] và bao gồm khoảng [[N01U12M23_34B45A56R6"&amp;"7S78]8 b9ar0s1].")</f>
        <v>Dải cao độ của [R1A2N3G4E5] [oc0ta1ve2s3] tạo thêm nét đặc biệt cho âm nhạc, nhấn mạnh chiều sâu cảm xúc của nó, trong khi việc sử dụng [[K01E12Y23]3 k4ey5] tạo ra một bảng âm thanh phong phú và sống động. Đây là bài hát kéo dài [T1M213] giây và sở hữu nhịp điệu rất thanh thản. Âm nhạc được phát ra âm thanh thông qua [I1N2S3T4R5U6M7E8N9T0S1] và [T1I2M3E4_5S6I7G8N9A0T1U2R3E4] là thước đo của âm nhạc. Với chuyển động nhanh, âm nhạc được đặc trưng bởi [E1M2O3T4I5O6N7] và bao gồm khoảng [[N01U12M23_34B45A56R67S78]8 b9ar0s1].</v>
      </c>
    </row>
    <row r="1255">
      <c r="A1255" s="1" t="s">
        <v>2123</v>
      </c>
      <c r="B1255" s="1" t="s">
        <v>2124</v>
      </c>
      <c r="C1255" s="2" t="str">
        <f>IFERROR(__xludf.DUMMYFUNCTION("GoogleTranslate(B1255, ""en"", ""vi"")"),"Bản nhạc này được xác định bởi phạm vi cao độ cụ thể là [R1A2N3G4E5] [oc0ta1ve2s3], tạo ra âm thanh gắn kết và thống nhất xuyên suốt bản nhạc. Nó được sáng tác trong [[K01E12Y23]3 k4ey5], với [te0mp1o2] vừa phải và thời lượng là [T1M213] giây. Đáng chú ý "&amp;"là [I1N2S3T4R5U6M7E8N9T0S1] không có trong phần này và nó có [ti0me1 s2ig3na4tu5re6 o7f 8[T91I02M13E24_35S46I57G68N79A80T91U02R13E24]3]. Âm nhạc có tốc độ thấp [te0mp1o2] và được xác định bởi chất lượng cảm xúc mạnh mẽ. Tổng cộng, chế phẩm này bao gồm [[N"&amp;"01U12M23_34B45A56R67S78]8 b9ar0s1], góp phần tạo nên cấu trúc và tác động tổng thể của nó.")</f>
        <v>Bản nhạc này được xác định bởi phạm vi cao độ cụ thể là [R1A2N3G4E5] [oc0ta1ve2s3], tạo ra âm thanh gắn kết và thống nhất xuyên suốt bản nhạc. Nó được sáng tác trong [[K01E12Y23]3 k4ey5], với [te0mp1o2] vừa phải và thời lượng là [T1M213] giây. Đáng chú ý là [I1N2S3T4R5U6M7E8N9T0S1] không có trong phần này và nó có [ti0me1 s2ig3na4tu5re6 o7f 8[T91I02M13E24_35S46I57G68N79A80T91U02R13E24]3]. Âm nhạc có tốc độ thấp [te0mp1o2] và được xác định bởi chất lượng cảm xúc mạnh mẽ. Tổng cộng, chế phẩm này bao gồm [[N01U12M23_34B45A56R67S78]8 b9ar0s1], góp phần tạo nên cấu trúc và tác động tổng thể của nó.</v>
      </c>
    </row>
    <row r="1256">
      <c r="A1256" s="1" t="s">
        <v>2125</v>
      </c>
      <c r="B1256" s="1" t="s">
        <v>2126</v>
      </c>
      <c r="C1256" s="2" t="str">
        <f>IFERROR(__xludf.DUMMYFUNCTION("GoogleTranslate(B1256, ""en"", ""vi"")"),"Bài hát [G1E2N3R4E5] không thể nhầm lẫn này có thời lượng chạy là [T1M213] giây và [te0mp1o2] thoải mái. Bất chấp các quy ước về thể loại, bài hát đã chọn không kết hợp [I1N2S3T4R5U6M7E8N9T0S1]. Thay vào đó, nó có tính năng [te0mp1o2] nhanh để tăng thêm n"&amp;"ét độc đáo của nó.")</f>
        <v>Bài hát [G1E2N3R4E5] không thể nhầm lẫn này có thời lượng chạy là [T1M213] giây và [te0mp1o2] thoải mái. Bất chấp các quy ước về thể loại, bài hát đã chọn không kết hợp [I1N2S3T4R5U6M7E8N9T0S1]. Thay vào đó, nó có tính năng [te0mp1o2] nhanh để tăng thêm nét độc đáo của nó.</v>
      </c>
    </row>
    <row r="1257">
      <c r="A1257" s="1" t="s">
        <v>2127</v>
      </c>
      <c r="B1257" s="1" t="s">
        <v>2128</v>
      </c>
      <c r="C1257" s="2" t="str">
        <f>IFERROR(__xludf.DUMMYFUNCTION("GoogleTranslate(B1257, ""en"", ""vi"")"),"Việc sử dụng [[K01E12Y23]3 k4ey5] trong âm nhạc tạo ra một bảng âm thanh phong phú và sống động, thấm nhuần [E1M2O3T4I5O6N7]. Bài hát có nhịp điệu đặc biệt tràn đầy năng lượng, tiết tấu nhanh và tiến triển theo [[N01U12M23_34B45A56R67S78]8 b9ar0s1]. Thời "&amp;"lượng của nó là [T1M213] giây và [ti0me1 s2ig3na4tu5re6] của âm nhạc là [T1I2M3E4_5S6I7G8N9A0T1U2R3E4]. Nhìn chung, sự kết hợp giữa các yếu tố âm nhạc của bài hát này mang lại trải nghiệm nghe sôi động và lôi cuốn.")</f>
        <v>Việc sử dụng [[K01E12Y23]3 k4ey5] trong âm nhạc tạo ra một bảng âm thanh phong phú và sống động, thấm nhuần [E1M2O3T4I5O6N7]. Bài hát có nhịp điệu đặc biệt tràn đầy năng lượng, tiết tấu nhanh và tiến triển theo [[N01U12M23_34B45A56R67S78]8 b9ar0s1]. Thời lượng của nó là [T1M213] giây và [ti0me1 s2ig3na4tu5re6] của âm nhạc là [T1I2M3E4_5S6I7G8N9A0T1U2R3E4]. Nhìn chung, sự kết hợp giữa các yếu tố âm nhạc của bài hát này mang lại trải nghiệm nghe sôi động và lôi cuốn.</v>
      </c>
    </row>
    <row r="1258">
      <c r="A1258" s="1" t="s">
        <v>2129</v>
      </c>
      <c r="B1258" s="1" t="s">
        <v>2130</v>
      </c>
      <c r="C1258" s="2" t="str">
        <f>IFERROR(__xludf.DUMMYFUNCTION("GoogleTranslate(B1258, ""en"", ""vi"")"),"[te0mp1o2] trong bài hát này rất nhẹ nhàng và yên bình, và nó sẽ được nâng cao hơn nếu đưa nhạc cụ vào.")</f>
        <v>[te0mp1o2] trong bài hát này rất nhẹ nhàng và yên bình, và nó sẽ được nâng cao hơn nếu đưa nhạc cụ vào.</v>
      </c>
    </row>
    <row r="1259">
      <c r="A1259" s="1" t="s">
        <v>855</v>
      </c>
      <c r="B1259" s="1" t="s">
        <v>2131</v>
      </c>
      <c r="C1259" s="2" t="str">
        <f>IFERROR(__xludf.DUMMYFUNCTION("GoogleTranslate(B1259, ""en"", ""vi"")"),"Khi phạm vi cao độ nhỏ gọn của [R1A2N3G4E5] [oc0ta1ve2s3] được kết hợp với [te0mp1o2] vừa phải, nó có thể mang lại một màn trình diễn âm nhạc tập trung và có tác động. Phạm vi giới hạn cho phép nhấn mạnh hơn vào các nốt cụ thể đang được chơi, trong khi [t"&amp;"e0mp1o2] vừa phải mang lại tốc độ cân bằng và ổn định bổ sung cho phạm vi cao độ bị hạn chế. Cùng với nhau, những yếu tố này có thể tạo ra trải nghiệm âm nhạc gắn kết và mạnh mẽ, làm nổi bật sắc thái và động lực của các nốt đã chọn.")</f>
        <v>Khi phạm vi cao độ nhỏ gọn của [R1A2N3G4E5] [oc0ta1ve2s3] được kết hợp với [te0mp1o2] vừa phải, nó có thể mang lại một màn trình diễn âm nhạc tập trung và có tác động. Phạm vi giới hạn cho phép nhấn mạnh hơn vào các nốt cụ thể đang được chơi, trong khi [te0mp1o2] vừa phải mang lại tốc độ cân bằng và ổn định bổ sung cho phạm vi cao độ bị hạn chế. Cùng với nhau, những yếu tố này có thể tạo ra trải nghiệm âm nhạc gắn kết và mạnh mẽ, làm nổi bật sắc thái và động lực của các nốt đã chọn.</v>
      </c>
    </row>
    <row r="1260">
      <c r="A1260" s="1" t="s">
        <v>217</v>
      </c>
      <c r="B1260" s="1" t="s">
        <v>2132</v>
      </c>
      <c r="C1260" s="2" t="str">
        <f>IFERROR(__xludf.DUMMYFUNCTION("GoogleTranslate(B1260, ""en"", ""vi"")"),"
[[K01E12Y23]3 k4ey5] trong bản nhạc này mang lại âm thanh mạnh mẽ và đáng nhớ. [ke0y1] này thường gắn liền với cảm giác hùng vĩ và mãnh liệt trong âm nhạc, khiến nó trở thành lựa chọn phổ biến cho các nhà soạn nhạc muốn tạo cảm giác kịch tính. Ngoài tác"&amp;" động về mặt cảm xúc, [[K01E12Y23]3 k4ey5] còn có thể có tác dụng sinh lý đối với người nghe, với các nghiên cứu cho thấy rằng nó có thể làm tăng nhịp tim và gợi lên cảm giác phấn khích và mong chờ. Nhìn chung, [[K01E12Y23]3 k4ey5] là một yếu tố quan trọn"&amp;"g trong nhiều tác phẩm âm nhạc, tăng thêm chiều sâu, sự phong phú và sự cộng hưởng cảm xúc cho âm nhạc.")</f>
        <v>
[[K01E12Y23]3 k4ey5] trong bản nhạc này mang lại âm thanh mạnh mẽ và đáng nhớ. [ke0y1] này thường gắn liền với cảm giác hùng vĩ và mãnh liệt trong âm nhạc, khiến nó trở thành lựa chọn phổ biến cho các nhà soạn nhạc muốn tạo cảm giác kịch tính. Ngoài tác động về mặt cảm xúc, [[K01E12Y23]3 k4ey5] còn có thể có tác dụng sinh lý đối với người nghe, với các nghiên cứu cho thấy rằng nó có thể làm tăng nhịp tim và gợi lên cảm giác phấn khích và mong chờ. Nhìn chung, [[K01E12Y23]3 k4ey5] là một yếu tố quan trọng trong nhiều tác phẩm âm nhạc, tăng thêm chiều sâu, sự phong phú và sự cộng hưởng cảm xúc cho âm nhạc.</v>
      </c>
    </row>
    <row r="1261">
      <c r="A1261" s="1" t="s">
        <v>1204</v>
      </c>
      <c r="B1261" s="1" t="s">
        <v>2133</v>
      </c>
      <c r="C1261" s="2" t="str">
        <f>IFERROR(__xludf.DUMMYFUNCTION("GoogleTranslate(B1261, ""en"", ""vi"")"),"[te0mp1o2] trong bài hát này rất chậm rãi và thư giãn, còn [ke0y1] mang đến cho bài hát một chất lượng cảm xúc đặc biệt. Cùng với nhau, những yếu tố này tạo nên một bầu không khí độc đáo có thể gợi lên nhiều cung bậc cảm xúc cho người nghe. [te0mp1o2] chậ"&amp;"m mang lại cảm giác êm dịu và thư giãn, trong khi [ke0y1] góp phần tạo nên chiều sâu cảm xúc và sự phong phú của âm nhạc. Dù đó là một bản nhạc u sầu hay phấn chấn, sự kết hợp giữa [te0mp1o2] và [ke0y1] có thể tác động lớn đến tâm trạng và cảm xúc chung c"&amp;"ủa bài hát.")</f>
        <v>[te0mp1o2] trong bài hát này rất chậm rãi và thư giãn, còn [ke0y1] mang đến cho bài hát một chất lượng cảm xúc đặc biệt. Cùng với nhau, những yếu tố này tạo nên một bầu không khí độc đáo có thể gợi lên nhiều cung bậc cảm xúc cho người nghe. [te0mp1o2] chậm mang lại cảm giác êm dịu và thư giãn, trong khi [ke0y1] góp phần tạo nên chiều sâu cảm xúc và sự phong phú của âm nhạc. Dù đó là một bản nhạc u sầu hay phấn chấn, sự kết hợp giữa [te0mp1o2] và [ke0y1] có thể tác động lớn đến tâm trạng và cảm xúc chung của bài hát.</v>
      </c>
    </row>
    <row r="1262">
      <c r="A1262" s="1" t="s">
        <v>2134</v>
      </c>
      <c r="B1262" s="1" t="s">
        <v>2135</v>
      </c>
      <c r="C1262" s="2" t="str">
        <f>IFERROR(__xludf.DUMMYFUNCTION("GoogleTranslate(B1262, ""en"", ""vi"")"),"Hiệu suất âm nhạc của [R1A2N3G4E5] [oc0ta1ve2s3] tạo ra âm thanh tập trung và có tác động mạnh mẽ, âm thanh này còn được nâng cao hơn nữa khi sử dụng [[K01E12Y23]3 k4ey5]. Nhịp điệu [te0mp1o2] của bài hát, cùng với [[T01I12M23E34_45S56I67G78N89A90T01U12R2"&amp;"3E34]4 t5im6e 7si8gn9at0ur1e2], làm tăng thêm cảm giác tràn đầy năng lượng cho âm nhạc. Nhạc cụ chính trong bản giai điệu [I1N2S3T4R5U6M7E8N9T0] làm nổi bật nét độc đáo và vang dội của bài hát. Nhìn chung, bài hát được trình diễn ở tốc độ vừa phải, giúp n"&amp;"gười nghe có thể cảm nhận được trọn vẹn sắc thái của bản nhạc.")</f>
        <v>Hiệu suất âm nhạc của [R1A2N3G4E5] [oc0ta1ve2s3] tạo ra âm thanh tập trung và có tác động mạnh mẽ, âm thanh này còn được nâng cao hơn nữa khi sử dụng [[K01E12Y23]3 k4ey5]. Nhịp điệu [te0mp1o2] của bài hát, cùng với [[T01I12M23E34_45S56I67G78N89A90T01U12R23E34]4 t5im6e 7si8gn9at0ur1e2], làm tăng thêm cảm giác tràn đầy năng lượng cho âm nhạc. Nhạc cụ chính trong bản giai điệu [I1N2S3T4R5U6M7E8N9T0] làm nổi bật nét độc đáo và vang dội của bài hát. Nhìn chung, bài hát được trình diễn ở tốc độ vừa phải, giúp người nghe có thể cảm nhận được trọn vẹn sắc thái của bản nhạc.</v>
      </c>
    </row>
    <row r="1263">
      <c r="A1263" s="1" t="s">
        <v>1016</v>
      </c>
      <c r="B1263" s="1" t="s">
        <v>2136</v>
      </c>
      <c r="C1263" s="2" t="str">
        <f>IFERROR(__xludf.DUMMYFUNCTION("GoogleTranslate(B1263, ""en"", ""vi"")"),"Với phạm vi cao độ trải dài [R1A2N3G4E5] [oc0ta1ve2s3], bài hát [T1M213] giây này mang đến trải nghiệm nghe đa dạng và sống động, được nâng cao nhờ sử dụng [[K01E12Y23]3 k4ey5], tạo ra một bảng âm thanh phong phú và sống động. Nhịp điệu của âm nhạc không "&amp;"quá nhanh cũng không quá chậm, đồng thời [I1N2S3T4R5U6M7E8N9T0S1] góp phần tạo nên âm thanh độc đáo. Lấy bối cảnh [T1I2M3E4_5S6I7G8N9A0T1U2R3E4], nhịp điệu chậm [te0mp1o2] của bài hát gợi lên cảm giác [E1M2O3T4I5O6N7] xuyên suốt.")</f>
        <v>Với phạm vi cao độ trải dài [R1A2N3G4E5] [oc0ta1ve2s3], bài hát [T1M213] giây này mang đến trải nghiệm nghe đa dạng và sống động, được nâng cao nhờ sử dụng [[K01E12Y23]3 k4ey5], tạo ra một bảng âm thanh phong phú và sống động. Nhịp điệu của âm nhạc không quá nhanh cũng không quá chậm, đồng thời [I1N2S3T4R5U6M7E8N9T0S1] góp phần tạo nên âm thanh độc đáo. Lấy bối cảnh [T1I2M3E4_5S6I7G8N9A0T1U2R3E4], nhịp điệu chậm [te0mp1o2] của bài hát gợi lên cảm giác [E1M2O3T4I5O6N7] xuyên suốt.</v>
      </c>
    </row>
    <row r="1264">
      <c r="A1264" s="1" t="s">
        <v>2137</v>
      </c>
      <c r="B1264" s="1" t="s">
        <v>2138</v>
      </c>
      <c r="C1264" s="2" t="str">
        <f>IFERROR(__xludf.DUMMYFUNCTION("GoogleTranslate(B1264, ""en"", ""vi"")"),"Với dải cao độ kéo dài [R1A2N3G4E5] [oc0ta1ve2s3], bản nhạc này mang đến trải nghiệm nghe đa dạng và sống động kéo dài [T1M213] giây. Việc đưa vào [I1N2S3T4R5U6M7E8N9T0S1] sẽ bổ sung vào bản sáng tác âm nhạc, tạo ra màn trình diễn nhanh và tràn đầy năng l"&amp;"ượng kéo dài khoảng [[N01U12M23_34B45A56R67S78]8 b9ar0s1].")</f>
        <v>Với dải cao độ kéo dài [R1A2N3G4E5] [oc0ta1ve2s3], bản nhạc này mang đến trải nghiệm nghe đa dạng và sống động kéo dài [T1M213] giây. Việc đưa vào [I1N2S3T4R5U6M7E8N9T0S1] sẽ bổ sung vào bản sáng tác âm nhạc, tạo ra màn trình diễn nhanh và tràn đầy năng lượng kéo dài khoảng [[N01U12M23_34B45A56R67S78]8 b9ar0s1].</v>
      </c>
    </row>
    <row r="1265">
      <c r="A1265" s="1" t="s">
        <v>2139</v>
      </c>
      <c r="B1265" s="1" t="s">
        <v>2140</v>
      </c>
      <c r="C1265" s="2" t="str">
        <f>IFERROR(__xludf.DUMMYFUNCTION("GoogleTranslate(B1265, ""en"", ""vi"")"),"Âm nhạc có đặc điểm riêng biệt được nhấn mạnh bởi dải cao độ [R1A2N3G4E5] [oc0ta1ve2s3] làm tăng thêm chiều sâu cảm xúc. Âm thanh mạnh mẽ và đáng nhớ của nó là nhờ việc sử dụng [[K01E12Y23]3 k4ey5]. Nhịp điệu nhanh và sống động của bài hát, chạy trong [T1"&amp;"M213] giây, đi kèm với vai trò quan trọng của [I1N2S3T4R5U6M7E8N9T0S1]. Nó được đặt ở đồng hồ đo [T1I2M3E4_5S6I7G8N9A0T1U2R3E4] và có tốc độ vừa phải. Bất chấp những đặc điểm này, bản nhạc này không thể hiện những đặc điểm điển hình của phong cách [G1E2N3"&amp;"R4E5].")</f>
        <v>Âm nhạc có đặc điểm riêng biệt được nhấn mạnh bởi dải cao độ [R1A2N3G4E5] [oc0ta1ve2s3] làm tăng thêm chiều sâu cảm xúc. Âm thanh mạnh mẽ và đáng nhớ của nó là nhờ việc sử dụng [[K01E12Y23]3 k4ey5]. Nhịp điệu nhanh và sống động của bài hát, chạy trong [T1M213] giây, đi kèm với vai trò quan trọng của [I1N2S3T4R5U6M7E8N9T0S1]. Nó được đặt ở đồng hồ đo [T1I2M3E4_5S6I7G8N9A0T1U2R3E4] và có tốc độ vừa phải. Bất chấp những đặc điểm này, bản nhạc này không thể hiện những đặc điểm điển hình của phong cách [G1E2N3R4E5].</v>
      </c>
    </row>
    <row r="1266">
      <c r="A1266" s="1" t="s">
        <v>2141</v>
      </c>
      <c r="B1266" s="1" t="s">
        <v>2142</v>
      </c>
      <c r="C1266" s="2" t="str">
        <f>IFERROR(__xludf.DUMMYFUNCTION("GoogleTranslate(B1266, ""en"", ""vi"")"),"Loại nhạc này mang lại trải nghiệm nghe độc ​​đáo và đáng nhớ với dải cao độ [R1A2N3G4E5] [oc0ta1ve2s3]. Nó được cấu tạo trong [[K01E12Y23]3 k4ey5] và có độ dài [T1M213] giây. Nhịp điệu yên bình và dễ chịu của bài hát được bổ sung bằng cách sắp xếp bỏ qua"&amp;" việc sử dụng [I1N2S3T4R5U6M7E8N9T0S1]. Âm nhạc dựa trên [[T01I12M23E34_45S56I67G78N89A90T01U12R23E34]4 t5im6e 7si8gn9at0ur1e2] và di chuyển chậm rãi, cho phép người nghe đánh giá đầy đủ sự biểu hiện cảm xúc của nó. Nói về cảm xúc, âm nhạc này truyền tải "&amp;"một cảm giác mạnh mẽ về [E1M2O3T4I5O6N7].")</f>
        <v>Loại nhạc này mang lại trải nghiệm nghe độc ​​đáo và đáng nhớ với dải cao độ [R1A2N3G4E5] [oc0ta1ve2s3]. Nó được cấu tạo trong [[K01E12Y23]3 k4ey5] và có độ dài [T1M213] giây. Nhịp điệu yên bình và dễ chịu của bài hát được bổ sung bằng cách sắp xếp bỏ qua việc sử dụng [I1N2S3T4R5U6M7E8N9T0S1]. Âm nhạc dựa trên [[T01I12M23E34_45S56I67G78N89A90T01U12R23E34]4 t5im6e 7si8gn9at0ur1e2] và di chuyển chậm rãi, cho phép người nghe đánh giá đầy đủ sự biểu hiện cảm xúc của nó. Nói về cảm xúc, âm nhạc này truyền tải một cảm giác mạnh mẽ về [E1M2O3T4I5O6N7].</v>
      </c>
    </row>
    <row r="1267">
      <c r="A1267" s="1" t="s">
        <v>2143</v>
      </c>
      <c r="B1267" s="1" t="s">
        <v>2144</v>
      </c>
      <c r="C1267" s="2" t="str">
        <f>IFERROR(__xludf.DUMMYFUNCTION("GoogleTranslate(B1267, ""en"", ""vi"")"),"Phần trình diễn âm nhạc của dải cao độ [R1A2N3G4E5]-[oc0ta1ve2] rất tập trung và có tác động mạnh mẽ, đồng thời nó được sáng tác trong [ke0y1] của [K1E2Y3]. Nhịp điệu của bài hát vừa phải, không quá nhanh cũng không quá chậm, thời lượng phát bài hát là [T"&amp;"1M213] giây. Độ dài của nó được xác định bởi [[N01U12M23_34B45A56R67S78]8 b9ar0s1].")</f>
        <v>Phần trình diễn âm nhạc của dải cao độ [R1A2N3G4E5]-[oc0ta1ve2] rất tập trung và có tác động mạnh mẽ, đồng thời nó được sáng tác trong [ke0y1] của [K1E2Y3]. Nhịp điệu của bài hát vừa phải, không quá nhanh cũng không quá chậm, thời lượng phát bài hát là [T1M213] giây. Độ dài của nó được xác định bởi [[N01U12M23_34B45A56R67S78]8 b9ar0s1].</v>
      </c>
    </row>
    <row r="1268">
      <c r="A1268" s="1" t="s">
        <v>2145</v>
      </c>
      <c r="B1268" s="1" t="s">
        <v>2146</v>
      </c>
      <c r="C1268" s="2" t="str">
        <f>IFERROR(__xludf.DUMMYFUNCTION("GoogleTranslate(B1268, ""en"", ""vi"")"),"Bài hát này sử dụng [ti0me1 s2ig3na4tu5re6] không chuẩn, đồng thời có [te0mp1o2] nhanh và nhịp không quá nhanh cũng không quá chậm. Sự kết hợp của những yếu tố này tạo ra trải nghiệm âm nhạc độc đáo, thách thức sự mong đợi của người nghe và khiến họ gắn b"&amp;"ó với âm nhạc. Bất chấp [ti0me1 s2ig3na4tu5re6] khác thường, nhịp điệu của bài hát vẫn nhất quán và tăng thêm năng lượng cũng như sự phấn khích tổng thể cho bản nhạc. Nhìn chung, âm nhạc này mang đến âm thanh tươi mới và năng động, chắc chắn sẽ thu hút nh"&amp;"ững khán giả đánh giá cao sự đổi mới trong âm nhạc.")</f>
        <v>Bài hát này sử dụng [ti0me1 s2ig3na4tu5re6] không chuẩn, đồng thời có [te0mp1o2] nhanh và nhịp không quá nhanh cũng không quá chậm. Sự kết hợp của những yếu tố này tạo ra trải nghiệm âm nhạc độc đáo, thách thức sự mong đợi của người nghe và khiến họ gắn bó với âm nhạc. Bất chấp [ti0me1 s2ig3na4tu5re6] khác thường, nhịp điệu của bài hát vẫn nhất quán và tăng thêm năng lượng cũng như sự phấn khích tổng thể cho bản nhạc. Nhìn chung, âm nhạc này mang đến âm thanh tươi mới và năng động, chắc chắn sẽ thu hút những khán giả đánh giá cao sự đổi mới trong âm nhạc.</v>
      </c>
    </row>
    <row r="1269">
      <c r="A1269" s="1" t="s">
        <v>2147</v>
      </c>
      <c r="B1269" s="1" t="s">
        <v>2148</v>
      </c>
      <c r="C1269" s="2" t="str">
        <f>IFERROR(__xludf.DUMMYFUNCTION("GoogleTranslate(B1269, ""en"", ""vi"")"),"Đây là bài hát có thời lượng TM1 giây với nhịp điệu vừa phải và nhất quán theo nhịp [T1I2M3E4_5S6I7G8N9A0T1U2R3E4]. Nhạc cụ trong bài hát này không bao gồm [I1N2S3T4R5U6M7E8N9T0S1], nhưng âm nhạc gợi lên âm thanh [G1E2N3R4E5] cổ điển.")</f>
        <v>Đây là bài hát có thời lượng TM1 giây với nhịp điệu vừa phải và nhất quán theo nhịp [T1I2M3E4_5S6I7G8N9A0T1U2R3E4]. Nhạc cụ trong bài hát này không bao gồm [I1N2S3T4R5U6M7E8N9T0S1], nhưng âm nhạc gợi lên âm thanh [G1E2N3R4E5] cổ điển.</v>
      </c>
    </row>
    <row r="1270">
      <c r="A1270" s="1" t="s">
        <v>1490</v>
      </c>
      <c r="B1270" s="1" t="s">
        <v>2149</v>
      </c>
      <c r="C1270" s="2" t="str">
        <f>IFERROR(__xludf.DUMMYFUNCTION("GoogleTranslate(B1270, ""en"", ""vi"")"),"Phạm vi cao độ của [R1A2N3G4E5] [oc0ta1ve2s3] là đặc điểm xác định của âm nhạc, bổ sung thêm đặc điểm riêng biệt nhằm nhấn mạnh chiều sâu cảm xúc của nó. Bài hát tràn đầy năng lượng này, được sáng tác trong [[K01E12Y23]3 k4ey5], phát trong [T1M213] giây v"&amp;"à có nhịp điệu đặc biệt tràn đầy năng lượng. Buổi biểu diễn âm nhạc kết hợp [I1N2S3T4R5U6M7E8N9T0S1] và đáng chú ý vì [T1I2M3E4_5S6I7G8N9A0T1U2R3E4] độc đáo của nó. Mặc dù khác xa với những âm thanh [G1E2N3R4E5] điển hình nhưng chuyển động nhẹ nhàng và ch"&amp;"iều sâu cảm xúc của bài hát đã khiến nó trở thành một bản nhạc độc đáo và lôi cuốn.")</f>
        <v>Phạm vi cao độ của [R1A2N3G4E5] [oc0ta1ve2s3] là đặc điểm xác định của âm nhạc, bổ sung thêm đặc điểm riêng biệt nhằm nhấn mạnh chiều sâu cảm xúc của nó. Bài hát tràn đầy năng lượng này, được sáng tác trong [[K01E12Y23]3 k4ey5], phát trong [T1M213] giây và có nhịp điệu đặc biệt tràn đầy năng lượng. Buổi biểu diễn âm nhạc kết hợp [I1N2S3T4R5U6M7E8N9T0S1] và đáng chú ý vì [T1I2M3E4_5S6I7G8N9A0T1U2R3E4] độc đáo của nó. Mặc dù khác xa với những âm thanh [G1E2N3R4E5] điển hình nhưng chuyển động nhẹ nhàng và chiều sâu cảm xúc của bài hát đã khiến nó trở thành một bản nhạc độc đáo và lôi cuốn.</v>
      </c>
    </row>
    <row r="1271">
      <c r="A1271" s="1" t="s">
        <v>1457</v>
      </c>
      <c r="B1271" s="1" t="s">
        <v>2150</v>
      </c>
      <c r="C1271" s="2" t="str">
        <f>IFERROR(__xludf.DUMMYFUNCTION("GoogleTranslate(B1271, ""en"", ""vi"")"),"Bản phối nhạc sử dụng dải cao độ cụ thể là [R1A2N3G4E5] [oc0ta1ve2s3], giúp tạo ra âm thanh gắn kết và thống nhất xuyên suốt bản nhạc. Nó được cấu thành trong [[K01E12Y23]3 k4ey5] và [ti0me1 s2ig3na4tu5re6] được sử dụng không phải là điển hình, với [T1I2M"&amp;"3E4_5S6I7G8N9A0T1U2R3E4]. Mặc dù [ti0me1 s2ig3na4tu5re6] không chuẩn, việc sử dụng dải cao độ xác định và ký hiệu [ke0y1] giúp duy trì cảm giác liên tục và mạch lạc trong cách sắp xếp âm nhạc tổng thể.")</f>
        <v>Bản phối nhạc sử dụng dải cao độ cụ thể là [R1A2N3G4E5] [oc0ta1ve2s3], giúp tạo ra âm thanh gắn kết và thống nhất xuyên suốt bản nhạc. Nó được cấu thành trong [[K01E12Y23]3 k4ey5] và [ti0me1 s2ig3na4tu5re6] được sử dụng không phải là điển hình, với [T1I2M3E4_5S6I7G8N9A0T1U2R3E4]. Mặc dù [ti0me1 s2ig3na4tu5re6] không chuẩn, việc sử dụng dải cao độ xác định và ký hiệu [ke0y1] giúp duy trì cảm giác liên tục và mạch lạc trong cách sắp xếp âm nhạc tổng thể.</v>
      </c>
    </row>
    <row r="1272">
      <c r="A1272" s="1" t="s">
        <v>665</v>
      </c>
      <c r="B1272" s="1" t="s">
        <v>2151</v>
      </c>
      <c r="C1272" s="2" t="str">
        <f>IFERROR(__xludf.DUMMYFUNCTION("GoogleTranslate(B1272, ""en"", ""vi"")"),"Âm thanh gắn kết và thống nhất xuyên suốt bản nhạc này đạt được thông qua việc sử dụng dải cao độ cụ thể là [R1A2N3G4E5] [oc0ta1ve2s3]. Bố cục nằm trong [[K01E12Y23]3 k4ey5] và tồn tại trong [T1M213] giây, với [te0mp1o2] vừa phải. Phần biểu diễn âm nhạc s"&amp;"ử dụng [I1N2S3T4R5U6M7E8N9T0S1] và mặc dù [ti0me1 s2ig3na4tu5re6] không thường xuyên [T1I2M3E4_5S6I7G8N9A0T1U2R3E4], âm nhạc được phát ở tốc độ nhanh. Phần này không phải là sự thể hiện điển hình của âm thanh [G1E2N3R4E5] cổ điển.")</f>
        <v>Âm thanh gắn kết và thống nhất xuyên suốt bản nhạc này đạt được thông qua việc sử dụng dải cao độ cụ thể là [R1A2N3G4E5] [oc0ta1ve2s3]. Bố cục nằm trong [[K01E12Y23]3 k4ey5] và tồn tại trong [T1M213] giây, với [te0mp1o2] vừa phải. Phần biểu diễn âm nhạc sử dụng [I1N2S3T4R5U6M7E8N9T0S1] và mặc dù [ti0me1 s2ig3na4tu5re6] không thường xuyên [T1I2M3E4_5S6I7G8N9A0T1U2R3E4], âm nhạc được phát ở tốc độ nhanh. Phần này không phải là sự thể hiện điển hình của âm thanh [G1E2N3R4E5] cổ điển.</v>
      </c>
    </row>
    <row r="1273">
      <c r="A1273" s="1" t="s">
        <v>1027</v>
      </c>
      <c r="B1273" s="1" t="s">
        <v>2152</v>
      </c>
      <c r="C1273" s="2" t="str">
        <f>IFERROR(__xludf.DUMMYFUNCTION("GoogleTranslate(B1273, ""en"", ""vi"")"),"Bản nhạc này được sáng tác trong [[K01E12Y23]3 k4ey5] và được xác định bởi [E1M2O3T4I5O6N7]. Việc lựa chọn [key0y1] có thể ảnh hưởng lớn đến tâm trạng và cảm xúc được truyền tải bởi một tác phẩm âm nhạc. Dù là [ma0jo1r2] hay [mi0no1r2] [ke0y1], âm sắc của"&amp;" âm nhạc có thể gợi lên nhiều cung bậc cảm xúc từ vui mừng, hạnh phúc đến buồn bã, u sầu. Tác động cảm xúc của một bản nhạc cũng có thể bị ảnh hưởng bởi các yếu tố như [te0mp1o2], nhịp điệu, hòa âm, giai điệu và nhạc cụ, tất cả phối hợp với nhau để tạo ra"&amp;" một tác phẩm âm nhạc gắn kết và biểu cảm. Vì vậy, [key0y1] trong đó một bản nhạc được sáng tác là một yếu tố quan trọng trong việc hình thành đặc tính và tác động cảm xúc tổng thể của nó.")</f>
        <v>Bản nhạc này được sáng tác trong [[K01E12Y23]3 k4ey5] và được xác định bởi [E1M2O3T4I5O6N7]. Việc lựa chọn [key0y1] có thể ảnh hưởng lớn đến tâm trạng và cảm xúc được truyền tải bởi một tác phẩm âm nhạc. Dù là [ma0jo1r2] hay [mi0no1r2] [ke0y1], âm sắc của âm nhạc có thể gợi lên nhiều cung bậc cảm xúc từ vui mừng, hạnh phúc đến buồn bã, u sầu. Tác động cảm xúc của một bản nhạc cũng có thể bị ảnh hưởng bởi các yếu tố như [te0mp1o2], nhịp điệu, hòa âm, giai điệu và nhạc cụ, tất cả phối hợp với nhau để tạo ra một tác phẩm âm nhạc gắn kết và biểu cảm. Vì vậy, [key0y1] trong đó một bản nhạc được sáng tác là một yếu tố quan trọng trong việc hình thành đặc tính và tác động cảm xúc tổng thể của nó.</v>
      </c>
    </row>
    <row r="1274">
      <c r="A1274" s="1" t="s">
        <v>2153</v>
      </c>
      <c r="B1274" s="1" t="s">
        <v>2154</v>
      </c>
      <c r="C1274" s="2" t="str">
        <f>IFERROR(__xludf.DUMMYFUNCTION("GoogleTranslate(B1274, ""en"", ""vi"")"),"Âm nhạc này không phải là sự thể hiện điển hình của âm thanh [G1E2N3R4E5] cổ điển. Tuy nhiên, phạm vi cao độ giới hạn của nó là [R1A2N3G4E5] [oc0ta1ve2s3] cho phép nhấn mạnh hơn vào các sắc thái của âm và nhịp điệu. Việc sử dụng [[K01E12Y23]3 k4ey5] tạo r"&amp;"a bầu không khí khác biệt góp phần tạo nên cảm giác chung của bài hát, kéo dài trong [T1M213] giây. Mặc dù khác xa với âm thanh [G1E2N3R4E5] truyền thống, loại nhạc này vẫn thể hiện chất lượng và phong cách độc đáo của riêng mình.")</f>
        <v>Âm nhạc này không phải là sự thể hiện điển hình của âm thanh [G1E2N3R4E5] cổ điển. Tuy nhiên, phạm vi cao độ giới hạn của nó là [R1A2N3G4E5] [oc0ta1ve2s3] cho phép nhấn mạnh hơn vào các sắc thái của âm và nhịp điệu. Việc sử dụng [[K01E12Y23]3 k4ey5] tạo ra bầu không khí khác biệt góp phần tạo nên cảm giác chung của bài hát, kéo dài trong [T1M213] giây. Mặc dù khác xa với âm thanh [G1E2N3R4E5] truyền thống, loại nhạc này vẫn thể hiện chất lượng và phong cách độc đáo của riêng mình.</v>
      </c>
    </row>
    <row r="1275">
      <c r="A1275" s="1" t="s">
        <v>122</v>
      </c>
      <c r="B1275" s="1" t="s">
        <v>2155</v>
      </c>
      <c r="C1275" s="2" t="str">
        <f>IFERROR(__xludf.DUMMYFUNCTION("GoogleTranslate(B1275, ""en"", ""vi"")"),"Phạm vi cao độ nhỏ gọn của [R1A2N3G4E5] [oc0ta1ve2s3] trong bản nhạc này mang lại hiệu suất tập trung và có tác động mạnh mẽ, được cải thiện hơn nữa bằng cách sử dụng [[K01E12Y23]3 k4ey5] để tạo ra bảng âm thanh phong phú và sống động. Nhịp điệu tràn đầy "&amp;"năng lượng và [te0mp1o2] nhanh chóng của bản nhạc, có thời lượng [T1M213] giây, được bổ sung bởi phần nhạc cụ độc đáo của [I1N2S3T4R5U6M7E8N9T0S1]. Sự khác biệt [ti0me1 s2ig3na4tu5re6 o7f 8[T91I02M13E24_35S46I57G68N79A80T91U02R13E24]3] làm tăng thêm cảm g"&amp;"iác phấn khích và cảm xúc tổng thể mà âm nhạc mang lại, khiến nó trở thành một trải nghiệm thực sự khó quên.")</f>
        <v>Phạm vi cao độ nhỏ gọn của [R1A2N3G4E5] [oc0ta1ve2s3] trong bản nhạc này mang lại hiệu suất tập trung và có tác động mạnh mẽ, được cải thiện hơn nữa bằng cách sử dụng [[K01E12Y23]3 k4ey5] để tạo ra bảng âm thanh phong phú và sống động. Nhịp điệu tràn đầy năng lượng và [te0mp1o2] nhanh chóng của bản nhạc, có thời lượng [T1M213] giây, được bổ sung bởi phần nhạc cụ độc đáo của [I1N2S3T4R5U6M7E8N9T0S1]. Sự khác biệt [ti0me1 s2ig3na4tu5re6 o7f 8[T91I02M13E24_35S46I57G68N79A80T91U02R13E24]3] làm tăng thêm cảm giác phấn khích và cảm xúc tổng thể mà âm nhạc mang lại, khiến nó trở thành một trải nghiệm thực sự khó quên.</v>
      </c>
    </row>
    <row r="1276">
      <c r="A1276" s="1" t="s">
        <v>2156</v>
      </c>
      <c r="B1276" s="1" t="s">
        <v>2157</v>
      </c>
      <c r="C1276" s="2" t="str">
        <f>IFERROR(__xludf.DUMMYFUNCTION("GoogleTranslate(B1276, ""en"", ""vi"")"),"Trong bản nhạc này, nhạc cụ chính được sử dụng để tạo giai điệu là [I1N2S3T4R5U6M7E8N9T0] và bài hát bao gồm [[N01U12M23_34B45A56R67S78]8 b9ar0s1]. Tuy nhiên, [I1N2S3T4R5U6M7E8N9T0S1] không phải là một phần của nhạc cụ được sử dụng trong bài hát này.")</f>
        <v>Trong bản nhạc này, nhạc cụ chính được sử dụng để tạo giai điệu là [I1N2S3T4R5U6M7E8N9T0] và bài hát bao gồm [[N01U12M23_34B45A56R67S78]8 b9ar0s1]. Tuy nhiên, [I1N2S3T4R5U6M7E8N9T0S1] không phải là một phần của nhạc cụ được sử dụng trong bài hát này.</v>
      </c>
    </row>
    <row r="1277">
      <c r="A1277" s="1" t="s">
        <v>2158</v>
      </c>
      <c r="B1277" s="1" t="s">
        <v>2159</v>
      </c>
      <c r="C1277" s="2" t="str">
        <f>IFERROR(__xludf.DUMMYFUNCTION("GoogleTranslate(B1277, ""en"", ""vi"")"),"Bài hát này được sáng tác trong [[K01E12Y23]3 k4ey5] và độ dài của nó được xác định bởi [[N01U12M23_34B45A56R67S78]8 b9ar0s1]. Mặc dù nhịp điệu trong bài hát này rất mạnh mẽ nhưng [I1N2S3T4R5U6M7E8N9T0S1] không phải là một phần của nhạc cụ.")</f>
        <v>Bài hát này được sáng tác trong [[K01E12Y23]3 k4ey5] và độ dài của nó được xác định bởi [[N01U12M23_34B45A56R67S78]8 b9ar0s1]. Mặc dù nhịp điệu trong bài hát này rất mạnh mẽ nhưng [I1N2S3T4R5U6M7E8N9T0S1] không phải là một phần của nhạc cụ.</v>
      </c>
    </row>
    <row r="1278">
      <c r="A1278" s="1" t="s">
        <v>2014</v>
      </c>
      <c r="B1278" s="1" t="s">
        <v>2160</v>
      </c>
      <c r="C1278" s="2" t="str">
        <f>IFERROR(__xludf.DUMMYFUNCTION("GoogleTranslate(B1278, ""en"", ""vi"")"),"Với phạm vi cao độ trải dài [R1A2N3G4E5] [oc0ta1ve2s3], âm nhạc mang đến trải nghiệm nghe đa dạng và sống động khi trải dài [[N01U12M23_34B45A56R67S78]8 b9ar0s1] và kéo dài [T1M213] giây. Sự kết hợp giữa dải cao độ rộng và thời lượng dài cho phép khám phá"&amp;" và phát triển nhiều yếu tố âm nhạc khác nhau, mang lại trải nghiệm nghe phong phú và hấp dẫn cho khán giả. Cho dù thông qua những giai điệu phức tạp hay hòa âm phức tạp, âm nhạc này chắc chắn sẽ thu hút và giải trí cho người nghe.")</f>
        <v>Với phạm vi cao độ trải dài [R1A2N3G4E5] [oc0ta1ve2s3], âm nhạc mang đến trải nghiệm nghe đa dạng và sống động khi trải dài [[N01U12M23_34B45A56R67S78]8 b9ar0s1] và kéo dài [T1M213] giây. Sự kết hợp giữa dải cao độ rộng và thời lượng dài cho phép khám phá và phát triển nhiều yếu tố âm nhạc khác nhau, mang lại trải nghiệm nghe phong phú và hấp dẫn cho khán giả. Cho dù thông qua những giai điệu phức tạp hay hòa âm phức tạp, âm nhạc này chắc chắn sẽ thu hút và giải trí cho người nghe.</v>
      </c>
    </row>
    <row r="1279">
      <c r="A1279" s="1" t="s">
        <v>565</v>
      </c>
      <c r="B1279" s="1" t="s">
        <v>2161</v>
      </c>
      <c r="C1279" s="2" t="str">
        <f>IFERROR(__xludf.DUMMYFUNCTION("GoogleTranslate(B1279, ""en"", ""vi"")"),"Trải nghiệm quyến rũ và đáng nhớ của dòng nhạc này là kết quả của việc nó lựa chọn [[K01E12Y23]3 k4ey5]. Thời lượng của bài hát kéo dài [[N01U12M23_34B45A56R67S78]8 b9ar0s1] và [I1N2S3T4R5U6M7E8N9T0S1] không được đưa vào phần nhạc cụ.")</f>
        <v>Trải nghiệm quyến rũ và đáng nhớ của dòng nhạc này là kết quả của việc nó lựa chọn [[K01E12Y23]3 k4ey5]. Thời lượng của bài hát kéo dài [[N01U12M23_34B45A56R67S78]8 b9ar0s1] và [I1N2S3T4R5U6M7E8N9T0S1] không được đưa vào phần nhạc cụ.</v>
      </c>
    </row>
    <row r="1280">
      <c r="A1280" s="1" t="s">
        <v>2162</v>
      </c>
      <c r="B1280" s="1" t="s">
        <v>2163</v>
      </c>
      <c r="C1280" s="2" t="str">
        <f>IFERROR(__xludf.DUMMYFUNCTION("GoogleTranslate(B1280, ""en"", ""vi"")"),"Âm nhạc được đề cập có [te0mp1o2] vừa phải và sử dụng [[K01E12Y23]3 k4ey5] để tạo ra bảng âm thanh phong phú và sống động. Bài hát có độ dài [T1M213] giây và có nhịp điệu thực sự sống động.")</f>
        <v>Âm nhạc được đề cập có [te0mp1o2] vừa phải và sử dụng [[K01E12Y23]3 k4ey5] để tạo ra bảng âm thanh phong phú và sống động. Bài hát có độ dài [T1M213] giây và có nhịp điệu thực sự sống động.</v>
      </c>
    </row>
    <row r="1281">
      <c r="A1281" s="1" t="s">
        <v>614</v>
      </c>
      <c r="B1281" s="1" t="s">
        <v>2164</v>
      </c>
      <c r="C1281" s="2" t="str">
        <f>IFERROR(__xludf.DUMMYFUNCTION("GoogleTranslate(B1281, ""en"", ""vi"")"),"Trong bản nhạc dài một giây [T1M213] này, việc sử dụng dải cao độ cụ thể là [R1A2N3G4E5] [oc0ta1ve2s3] tạo ra âm thanh gắn kết và thống nhất, trong khi [[K01E12Y23]3 k4ey5] mang lại âm thanh mạnh mẽ và đáng nhớ. Mặc dù không có [I1N2S3T4R5U6M7E8N9T0S1], â"&amp;"m nhạc vẫn dựa trên [[T01I12M23E34_45S56I67G78N89A90T01U12R23E34]4 t5im6e 7si8gn9at0ur1e2] và trải dài [[N01U12M23_34B45A5 6R67S78]8 b9ar0s1]. [te0mp1o2] rất nhanh nhưng nhịp độ của bài hát lại chậm, tạo ra cảm giác [E1M2O3T4I5O6N7] xuyên suốt bản nhạc.")</f>
        <v>Trong bản nhạc dài một giây [T1M213] này, việc sử dụng dải cao độ cụ thể là [R1A2N3G4E5] [oc0ta1ve2s3] tạo ra âm thanh gắn kết và thống nhất, trong khi [[K01E12Y23]3 k4ey5] mang lại âm thanh mạnh mẽ và đáng nhớ. Mặc dù không có [I1N2S3T4R5U6M7E8N9T0S1], âm nhạc vẫn dựa trên [[T01I12M23E34_45S56I67G78N89A90T01U12R23E34]4 t5im6e 7si8gn9at0ur1e2] và trải dài [[N01U12M23_34B45A5 6R67S78]8 b9ar0s1]. [te0mp1o2] rất nhanh nhưng nhịp độ của bài hát lại chậm, tạo ra cảm giác [E1M2O3T4I5O6N7] xuyên suốt bản nhạc.</v>
      </c>
    </row>
    <row r="1282">
      <c r="A1282" s="1" t="s">
        <v>412</v>
      </c>
      <c r="B1282" s="1" t="s">
        <v>2165</v>
      </c>
      <c r="C1282" s="2" t="str">
        <f>IFERROR(__xludf.DUMMYFUNCTION("GoogleTranslate(B1282, ""en"", ""vi"")"),"Âm nhạc này, thấm đẫm [E1M2O3T4I5O6N7], tạo ra một bảng âm thanh phong phú và sống động bằng cách sử dụng [[K01E12Y23]3 k4ey5]. Phạm vi cao độ của nó nằm trong [R1A2N3G4E5] [oc0ta1ve2s3] và nó có thời gian chạy là [T1M213] giây. Với nhịp điệu rất nhanh và"&amp;" sôi động, bài hát này không có [I1N2S3T4R5U6M7E8N9T0S1] và nằm trong [T1I2M3E4_5S6I7G8N9A0T1U2R3E4], trong khi vẫn duy trì [te0mp1o2] thoải mái.")</f>
        <v>Âm nhạc này, thấm đẫm [E1M2O3T4I5O6N7], tạo ra một bảng âm thanh phong phú và sống động bằng cách sử dụng [[K01E12Y23]3 k4ey5]. Phạm vi cao độ của nó nằm trong [R1A2N3G4E5] [oc0ta1ve2s3] và nó có thời gian chạy là [T1M213] giây. Với nhịp điệu rất nhanh và sôi động, bài hát này không có [I1N2S3T4R5U6M7E8N9T0S1] và nằm trong [T1I2M3E4_5S6I7G8N9A0T1U2R3E4], trong khi vẫn duy trì [te0mp1o2] thoải mái.</v>
      </c>
    </row>
    <row r="1283">
      <c r="A1283" s="1" t="s">
        <v>2166</v>
      </c>
      <c r="B1283" s="1" t="s">
        <v>2167</v>
      </c>
      <c r="C1283" s="2" t="str">
        <f>IFERROR(__xludf.DUMMYFUNCTION("GoogleTranslate(B1283, ""en"", ""vi"")"),"Nhịp điệu của bài hát này vừa phải và dễ theo, với [ti0me1 s2ig3na4tu5re6] giúp duy trì nhịp điệu. Âm nhạc trở nên sống động thông qua việc sử dụng nhiều nhạc cụ khác nhau, giúp tăng thêm chiều sâu và độ phức tạp cho bố cục. Mặc dù [te0mp1o2] vừa phải như"&amp;"ng nhịp độ của bài hát lại nhanh và tràn đầy năng lượng, phản ánh phong cách năng động của truyền thống âm nhạc [G1E2N3R4E5]. Nhìn chung, sự kết hợp của các yếu tố này tạo nên trải nghiệm âm nhạc phong phú và hấp dẫn, vừa thỏa mãn vừa đáng nhớ.")</f>
        <v>Nhịp điệu của bài hát này vừa phải và dễ theo, với [ti0me1 s2ig3na4tu5re6] giúp duy trì nhịp điệu. Âm nhạc trở nên sống động thông qua việc sử dụng nhiều nhạc cụ khác nhau, giúp tăng thêm chiều sâu và độ phức tạp cho bố cục. Mặc dù [te0mp1o2] vừa phải nhưng nhịp độ của bài hát lại nhanh và tràn đầy năng lượng, phản ánh phong cách năng động của truyền thống âm nhạc [G1E2N3R4E5]. Nhìn chung, sự kết hợp của các yếu tố này tạo nên trải nghiệm âm nhạc phong phú và hấp dẫn, vừa thỏa mãn vừa đáng nhớ.</v>
      </c>
    </row>
    <row r="1284">
      <c r="A1284" s="1" t="s">
        <v>2168</v>
      </c>
      <c r="B1284" s="1" t="s">
        <v>2169</v>
      </c>
      <c r="C1284" s="2" t="str">
        <f>IFERROR(__xludf.DUMMYFUNCTION("GoogleTranslate(B1284, ""en"", ""vi"")"),"Đoạn nhạc được sáng tác trong [[K01E12Y23]3 k4ey5] và thể hiện phạm vi cao độ trong [R1A2N3G4E5] [oc0ta1ve2s3]. Nó chạy trong [T1M213] giây và dựa trên [[T01I12M23E34_45S56I67G78N89A90T01U12R23E34]4 t5im6e 7si8gn9at0ur1e2]. Nhịp điệu rất thoải mái và [I1N"&amp;"2S3T4R5U6M7E8N9T0S1] thêm vào tác phẩm âm nhạc. Mặc dù có tốc độ vừa phải nhưng bản nhạc này gợi lên âm thanh [G1E2N3R4E5] cổ điển và không thể hiện những đặc điểm thông thường của nhạc [A1R2T3I4S5T6].")</f>
        <v>Đoạn nhạc được sáng tác trong [[K01E12Y23]3 k4ey5] và thể hiện phạm vi cao độ trong [R1A2N3G4E5] [oc0ta1ve2s3]. Nó chạy trong [T1M213] giây và dựa trên [[T01I12M23E34_45S56I67G78N89A90T01U12R23E34]4 t5im6e 7si8gn9at0ur1e2]. Nhịp điệu rất thoải mái và [I1N2S3T4R5U6M7E8N9T0S1] thêm vào tác phẩm âm nhạc. Mặc dù có tốc độ vừa phải nhưng bản nhạc này gợi lên âm thanh [G1E2N3R4E5] cổ điển và không thể hiện những đặc điểm thông thường của nhạc [A1R2T3I4S5T6].</v>
      </c>
    </row>
    <row r="1285">
      <c r="A1285" s="1" t="s">
        <v>2170</v>
      </c>
      <c r="B1285" s="1" t="s">
        <v>2171</v>
      </c>
      <c r="C1285" s="2" t="str">
        <f>IFERROR(__xludf.DUMMYFUNCTION("GoogleTranslate(B1285, ""en"", ""vi"")"),"Bài hát có thời lượng [T1M213] giây và thấm nhuần [E1M2O3T4I5O6N7]. Mặc dù cố tình loại trừ [I1N2S3T4R5U6M7E8N9T0S1] nhưng nhịp điệu trong bản nhạc này rất tràn đầy năng lượng. Nhạc được phát ở tốc độ chậm [te0mp1o2] và bài hát bao gồm [[N01U12M23_34B45A5"&amp;"6R67S78]8 b9ar0s1].")</f>
        <v>Bài hát có thời lượng [T1M213] giây và thấm nhuần [E1M2O3T4I5O6N7]. Mặc dù cố tình loại trừ [I1N2S3T4R5U6M7E8N9T0S1] nhưng nhịp điệu trong bản nhạc này rất tràn đầy năng lượng. Nhạc được phát ở tốc độ chậm [te0mp1o2] và bài hát bao gồm [[N01U12M23_34B45A56R67S78]8 b9ar0s1].</v>
      </c>
    </row>
    <row r="1286">
      <c r="A1286" s="1" t="s">
        <v>552</v>
      </c>
      <c r="B1286" s="1" t="s">
        <v>2172</v>
      </c>
      <c r="C1286" s="2" t="str">
        <f>IFERROR(__xludf.DUMMYFUNCTION("GoogleTranslate(B1286, ""en"", ""vi"")"),"Âm nhạc được đề cập sở hữu một số đặc điểm đáng chú ý góp phần tạo nên nét đặc biệt và chiều sâu cảm xúc của nó. Thứ nhất, phạm vi cao độ của nó trải dài [R1A2N3G4E5] [oc0ta1ve2s3], nhấn mạnh độ sâu và độ phức tạp của nó. Ngoài ra, việc sử dụng [[K01E12Y2"&amp;"3]3 k4ey5] tạo ra bảng âm thanh phong phú và sống động, nâng cao hơn nữa tác động cảm xúc của âm nhạc. Nhịp điệu [T1I2M3E4_5S6I7G8N9A0T1U2R3E4] của bài hát bổ sung kết cấu nhịp điệu độc đáo cho âm nhạc, trong khi [te0mp1o2] vừa phải đảm bảo rằng bài hát s"&amp;"ẽ tiến triển với tốc độ thoải mái. Cuối cùng, bài hát dài [[N01U12M23_34B45A56R67S78]8 b9ar0s1], mang đến nhiều cơ hội cho các yếu tố khác nhau của nó phát triển và bộc lộ. Nhìn chung, những tính năng này kết hợp với nhau để tạo ra trải nghiệm âm nhạc quy"&amp;"ến rũ, vừa phức tạp vừa cộng hưởng cảm xúc.")</f>
        <v>Âm nhạc được đề cập sở hữu một số đặc điểm đáng chú ý góp phần tạo nên nét đặc biệt và chiều sâu cảm xúc của nó. Thứ nhất, phạm vi cao độ của nó trải dài [R1A2N3G4E5] [oc0ta1ve2s3], nhấn mạnh độ sâu và độ phức tạp của nó. Ngoài ra, việc sử dụng [[K01E12Y23]3 k4ey5] tạo ra bảng âm thanh phong phú và sống động, nâng cao hơn nữa tác động cảm xúc của âm nhạc. Nhịp điệu [T1I2M3E4_5S6I7G8N9A0T1U2R3E4] của bài hát bổ sung kết cấu nhịp điệu độc đáo cho âm nhạc, trong khi [te0mp1o2] vừa phải đảm bảo rằng bài hát sẽ tiến triển với tốc độ thoải mái. Cuối cùng, bài hát dài [[N01U12M23_34B45A56R67S78]8 b9ar0s1], mang đến nhiều cơ hội cho các yếu tố khác nhau của nó phát triển và bộc lộ. Nhìn chung, những tính năng này kết hợp với nhau để tạo ra trải nghiệm âm nhạc quyến rũ, vừa phức tạp vừa cộng hưởng cảm xúc.</v>
      </c>
    </row>
    <row r="1287">
      <c r="A1287" s="1" t="s">
        <v>194</v>
      </c>
      <c r="B1287" s="1" t="s">
        <v>2173</v>
      </c>
      <c r="C1287" s="2" t="str">
        <f>IFERROR(__xludf.DUMMYFUNCTION("GoogleTranslate(B1287, ""en"", ""vi"")"),"Loại nhạc này mang lại trải nghiệm nghe độc ​​đáo và đáng nhớ với dải cao độ [R1A2N3G4E5] [oc0ta1ve2s3]. Âm thanh mạnh mẽ và đáng nhớ được tạo ra bởi [[K01E12Y23]3 k4ey5] trong bài hát này. Với thời gian phát là [T1M213] giây, [te0mp1o2] nhanh sẽ bổ sung "&amp;"thêm năng lượng tổng thể. Việc đưa vào [I1N2S3T4R5U6M7E8N9T0S1] sẽ nâng cao chất lượng âm nhạc. Đồng hồ đo của nhạc tuân theo [T1I2M3E4_5S6I7G8N9A0T1U2R3E4] và duy trì ở mức vừa phải [te0mp1o2], trong khi chiếu [E1M2O3T4I5O6N7].")</f>
        <v>Loại nhạc này mang lại trải nghiệm nghe độc ​​đáo và đáng nhớ với dải cao độ [R1A2N3G4E5] [oc0ta1ve2s3]. Âm thanh mạnh mẽ và đáng nhớ được tạo ra bởi [[K01E12Y23]3 k4ey5] trong bài hát này. Với thời gian phát là [T1M213] giây, [te0mp1o2] nhanh sẽ bổ sung thêm năng lượng tổng thể. Việc đưa vào [I1N2S3T4R5U6M7E8N9T0S1] sẽ nâng cao chất lượng âm nhạc. Đồng hồ đo của nhạc tuân theo [T1I2M3E4_5S6I7G8N9A0T1U2R3E4] và duy trì ở mức vừa phải [te0mp1o2], trong khi chiếu [E1M2O3T4I5O6N7].</v>
      </c>
    </row>
    <row r="1288">
      <c r="A1288" s="1" t="s">
        <v>352</v>
      </c>
      <c r="B1288" s="1" t="s">
        <v>2174</v>
      </c>
      <c r="C1288" s="2" t="str">
        <f>IFERROR(__xludf.DUMMYFUNCTION("GoogleTranslate(B1288, ""en"", ""vi"")"),"Âm nhạc mang đến trải nghiệm nghe độc ​​đáo và đáng nhớ với dải cao độ [R1A2N3G4E5] [oc0ta1ve2s3]. Được sáng tác trong [[K01E12Y23]3 k4ey5], bài hát phát trong [T1M213] giây và có nhịp điệu vừa phải, thoải mái. Đáng chú ý vắng mặt trong bài hát này là [I1"&amp;"N2S3T4R5U6M7E8N9T0S1]. Âm nhạc có nhịp [T1I2M3E4_5S6I7G8N9A0T1U2R3E4] và nhịp [te0mp1o2] vừa phải. Nhìn chung, âm nhạc có cảm giác [E1M2O3T4I5O6N7] làm tăng thêm nét đặc biệt của nó.")</f>
        <v>Âm nhạc mang đến trải nghiệm nghe độc ​​đáo và đáng nhớ với dải cao độ [R1A2N3G4E5] [oc0ta1ve2s3]. Được sáng tác trong [[K01E12Y23]3 k4ey5], bài hát phát trong [T1M213] giây và có nhịp điệu vừa phải, thoải mái. Đáng chú ý vắng mặt trong bài hát này là [I1N2S3T4R5U6M7E8N9T0S1]. Âm nhạc có nhịp [T1I2M3E4_5S6I7G8N9A0T1U2R3E4] và nhịp [te0mp1o2] vừa phải. Nhìn chung, âm nhạc có cảm giác [E1M2O3T4I5O6N7] làm tăng thêm nét đặc biệt của nó.</v>
      </c>
    </row>
    <row r="1289">
      <c r="A1289" s="1" t="s">
        <v>2175</v>
      </c>
      <c r="B1289" s="1" t="s">
        <v>2176</v>
      </c>
      <c r="C1289" s="2" t="str">
        <f>IFERROR(__xludf.DUMMYFUNCTION("GoogleTranslate(B1289, ""en"", ""vi"")"),"Bản nhạc này được sáng tác trong [[K01E12Y23]3 k4ey5] và phát trong [T1M213] giây, với nhịp điệu rất thiền định. [ti0me1 s2ig3na4tu5re6] được sử dụng trong bài hát này không bình thường và đặc biệt là [I1N2S3T4R5U6M7E8N9T0S1] vắng mặt. Âm nhạc được xác đị"&amp;"nh bởi [E1M2O3T4I5O6N7] khi nó tiến triển qua [[N01U12M23_34B45A56R67S78]8 b9ar0s1].")</f>
        <v>Bản nhạc này được sáng tác trong [[K01E12Y23]3 k4ey5] và phát trong [T1M213] giây, với nhịp điệu rất thiền định. [ti0me1 s2ig3na4tu5re6] được sử dụng trong bài hát này không bình thường và đặc biệt là [I1N2S3T4R5U6M7E8N9T0S1] vắng mặt. Âm nhạc được xác định bởi [E1M2O3T4I5O6N7] khi nó tiến triển qua [[N01U12M23_34B45A56R67S78]8 b9ar0s1].</v>
      </c>
    </row>
    <row r="1290">
      <c r="A1290" s="1" t="s">
        <v>2177</v>
      </c>
      <c r="B1290" s="1" t="s">
        <v>2178</v>
      </c>
      <c r="C1290" s="2" t="str">
        <f>IFERROR(__xludf.DUMMYFUNCTION("GoogleTranslate(B1290, ""en"", ""vi"")"),"Âm nhạc này là một trải nghiệm nghe độc ​​đáo và sống động, với dải cao độ trải dài [R1A2N3G4E5] [oc0ta1ve2s3]. Nó truyền tải âm thanh cộng hưởng thông qua việc sử dụng [[K01E12Y23]3 k4ey5]. Bài hát có thời lượng chạy [T1M213] giây và tiết tấu vừa phải, k"&amp;"hông quá nhanh cũng không quá chậm. Việc bổ sung [I1N2S3T4R5U6M7E8N9T0S1] vào bản sáng tác sẽ làm tăng thêm tính âm nhạc tổng thể. [ti0me1 s2ig3na4tu5re6] của âm nhạc là [T1I2M3E4_5S6I7G8N9A0T1U2R3E4] và nó không tuân theo khuôn mẫu điển hình của thể loại"&amp;" [G1E2N3R4E5]. Bài hát dài [[N01U12M23_34B45A56R67S78]8 b9ar0s1], khiến nó trở thành một hành trình âm nhạc đặc biệt và đáng nhớ.")</f>
        <v>Âm nhạc này là một trải nghiệm nghe độc ​​đáo và sống động, với dải cao độ trải dài [R1A2N3G4E5] [oc0ta1ve2s3]. Nó truyền tải âm thanh cộng hưởng thông qua việc sử dụng [[K01E12Y23]3 k4ey5]. Bài hát có thời lượng chạy [T1M213] giây và tiết tấu vừa phải, không quá nhanh cũng không quá chậm. Việc bổ sung [I1N2S3T4R5U6M7E8N9T0S1] vào bản sáng tác sẽ làm tăng thêm tính âm nhạc tổng thể. [ti0me1 s2ig3na4tu5re6] của âm nhạc là [T1I2M3E4_5S6I7G8N9A0T1U2R3E4] và nó không tuân theo khuôn mẫu điển hình của thể loại [G1E2N3R4E5]. Bài hát dài [[N01U12M23_34B45A56R67S78]8 b9ar0s1], khiến nó trở thành một hành trình âm nhạc đặc biệt và đáng nhớ.</v>
      </c>
    </row>
    <row r="1291">
      <c r="A1291" s="1" t="s">
        <v>416</v>
      </c>
      <c r="B1291" s="1" t="s">
        <v>2179</v>
      </c>
      <c r="C1291" s="2" t="str">
        <f>IFERROR(__xludf.DUMMYFUNCTION("GoogleTranslate(B1291, ""en"", ""vi"")"),"Bản nhạc mà tôi đang mô tả là một sáng tạo hấp dẫn bao gồm nhiều yếu tố khác nhau để tạo ra trải nghiệm nghe độc ​​đáo. Nó thể hiện phạm vi cao độ trong [R1A2N3G4E5] [oc0ta1ve2s3] và sử dụng [[K01E12Y23]3 k4ey5] để tạo ra bầu không khí khác biệt. Độ dài c"&amp;"ủa bài hát là [T1M213] giây và nhịp điệu rất sống động, khiến người nghe bị cuốn hút xuyên suốt. Đáng ngạc nhiên là bạn sẽ không tìm thấy bất kỳ [I1N2S3T4R5U6M7E8N9T0S1] nào trong bài hát này, điều này càng làm tăng thêm sự khác biệt của nó. Âm nhạc có đồ"&amp;"ng hồ đo [T1I2M3E4_5S6I7G8N9A0T1U2R3E4] và [te0mp1o2] có tốc độ nhanh, mang lại trải nghiệm thú vị. Nhìn chung, các dự án âm nhạc [E1M2O3T4I5O6N7] chắc chắn sẽ để lại ấn tượng khó phai trong lòng người nghe.")</f>
        <v>Bản nhạc mà tôi đang mô tả là một sáng tạo hấp dẫn bao gồm nhiều yếu tố khác nhau để tạo ra trải nghiệm nghe độc ​​đáo. Nó thể hiện phạm vi cao độ trong [R1A2N3G4E5] [oc0ta1ve2s3] và sử dụng [[K01E12Y23]3 k4ey5] để tạo ra bầu không khí khác biệt. Độ dài của bài hát là [T1M213] giây và nhịp điệu rất sống động, khiến người nghe bị cuốn hút xuyên suốt. Đáng ngạc nhiên là bạn sẽ không tìm thấy bất kỳ [I1N2S3T4R5U6M7E8N9T0S1] nào trong bài hát này, điều này càng làm tăng thêm sự khác biệt của nó. Âm nhạc có đồng hồ đo [T1I2M3E4_5S6I7G8N9A0T1U2R3E4] và [te0mp1o2] có tốc độ nhanh, mang lại trải nghiệm thú vị. Nhìn chung, các dự án âm nhạc [E1M2O3T4I5O6N7] chắc chắn sẽ để lại ấn tượng khó phai trong lòng người nghe.</v>
      </c>
    </row>
    <row r="1292">
      <c r="A1292" s="1" t="s">
        <v>2059</v>
      </c>
      <c r="B1292" s="1" t="s">
        <v>2180</v>
      </c>
      <c r="C1292" s="2" t="str">
        <f>IFERROR(__xludf.DUMMYFUNCTION("GoogleTranslate(B1292, ""en"", ""vi"")"),"Bài hát [T1M213] giây có cảm giác [E1M2O3T4I5O6N7] và được phát trong nhịp [T1I2M3E4_5S6I7G8N9A0T1U2R3E4]. Âm nhạc gợi lên một cảm xúc riêng biệt có thể được cảm nhận trong suốt thời lượng của bản nhạc. Cấu trúc nhịp nhàng của máy đo cung cấp nhịp điệu nh"&amp;"ất quán giúp nâng cao tác động cảm xúc của âm nhạc. Cùng với nhau, độ dài, cảm xúc và nhịp điệu của bài hát tạo nên trải nghiệm nghe độc ​​đáo cho khán giả.")</f>
        <v>Bài hát [T1M213] giây có cảm giác [E1M2O3T4I5O6N7] và được phát trong nhịp [T1I2M3E4_5S6I7G8N9A0T1U2R3E4]. Âm nhạc gợi lên một cảm xúc riêng biệt có thể được cảm nhận trong suốt thời lượng của bản nhạc. Cấu trúc nhịp nhàng của máy đo cung cấp nhịp điệu nhất quán giúp nâng cao tác động cảm xúc của âm nhạc. Cùng với nhau, độ dài, cảm xúc và nhịp điệu của bài hát tạo nên trải nghiệm nghe độc ​​đáo cho khán giả.</v>
      </c>
    </row>
    <row r="1293">
      <c r="A1293" s="1" t="s">
        <v>2181</v>
      </c>
      <c r="B1293" s="1" t="s">
        <v>2182</v>
      </c>
      <c r="C1293" s="2" t="str">
        <f>IFERROR(__xludf.DUMMYFUNCTION("GoogleTranslate(B1293, ""en"", ""vi"")"),"Bài hát dài một giây [T1M213] với phạm vi cao độ giới hạn [R1A2N3G4E5] [oc0ta1ve2s3] cho phép nhấn mạnh hơn vào các sắc thái của giai điệu và nhịp điệu, đồng thời tuân thủ [[T01I12M23E34_45S56I67G78N89A90T01U12R23E34]4 t5im6e 7si8gn9 at0ur1e2] và không có"&amp;" [I1N2S3T4R5U6M7E8N9T0S1]. Tuy đơn giản nhưng âm nhạc lại thấm đẫm cảm giác mạnh mẽ của [E1M2O3T4I5O6N7], truyền tải thông điệp qua sự tinh tế của giai điệu.")</f>
        <v>Bài hát dài một giây [T1M213] với phạm vi cao độ giới hạn [R1A2N3G4E5] [oc0ta1ve2s3] cho phép nhấn mạnh hơn vào các sắc thái của giai điệu và nhịp điệu, đồng thời tuân thủ [[T01I12M23E34_45S56I67G78N89A90T01U12R23E34]4 t5im6e 7si8gn9 at0ur1e2] và không có [I1N2S3T4R5U6M7E8N9T0S1]. Tuy đơn giản nhưng âm nhạc lại thấm đẫm cảm giác mạnh mẽ của [E1M2O3T4I5O6N7], truyền tải thông điệp qua sự tinh tế của giai điệu.</v>
      </c>
    </row>
    <row r="1294">
      <c r="A1294" s="1" t="s">
        <v>2183</v>
      </c>
      <c r="B1294" s="1" t="s">
        <v>2184</v>
      </c>
      <c r="C1294" s="2" t="str">
        <f>IFERROR(__xludf.DUMMYFUNCTION("GoogleTranslate(B1294, ""en"", ""vi"")"),"Trong bản nhạc này, việc sử dụng dải cao độ cụ thể [R1A2N3G4E5] [oc0ta1ve2s3] tạo ra âm thanh gắn kết và thống nhất kéo dài suốt toàn bộ thời lượng của bài hát, âm thanh này phát trong [T1M213] giây ở mức [te0mp1o2] vừa phải. Điều thú vị là sự sắp xếp của"&amp;" bài hát này có mục đích loại trừ việc sử dụng [I1N2S3T4R5U6M7E8N9T0S1], tạo ra âm thanh độc đáo và đặc biệt khiến nó khác biệt với các tác phẩm âm nhạc khác.")</f>
        <v>Trong bản nhạc này, việc sử dụng dải cao độ cụ thể [R1A2N3G4E5] [oc0ta1ve2s3] tạo ra âm thanh gắn kết và thống nhất kéo dài suốt toàn bộ thời lượng của bài hát, âm thanh này phát trong [T1M213] giây ở mức [te0mp1o2] vừa phải. Điều thú vị là sự sắp xếp của bài hát này có mục đích loại trừ việc sử dụng [I1N2S3T4R5U6M7E8N9T0S1], tạo ra âm thanh độc đáo và đặc biệt khiến nó khác biệt với các tác phẩm âm nhạc khác.</v>
      </c>
    </row>
    <row r="1295">
      <c r="A1295" s="1" t="s">
        <v>2185</v>
      </c>
      <c r="B1295" s="1" t="s">
        <v>2186</v>
      </c>
      <c r="C1295" s="2" t="str">
        <f>IFERROR(__xludf.DUMMYFUNCTION("GoogleTranslate(B1295, ""en"", ""vi"")"),"Việc sử dụng [[K01E12Y23]3 k4ey5] trong bản nhạc này tạo ra một bầu không khí khác biệt, trong khi bài hát bao gồm [[N01U12M23_34B45A56R67S78]8 b9ar0s1] và có thời lượng [T1M213] giây. [I1N2S3T4R5U6M7E8N9T0S1] nên được đưa vào nhạc để nâng cao âm thanh và"&amp;" tác động tổng thể của nó.")</f>
        <v>Việc sử dụng [[K01E12Y23]3 k4ey5] trong bản nhạc này tạo ra một bầu không khí khác biệt, trong khi bài hát bao gồm [[N01U12M23_34B45A56R67S78]8 b9ar0s1] và có thời lượng [T1M213] giây. [I1N2S3T4R5U6M7E8N9T0S1] nên được đưa vào nhạc để nâng cao âm thanh và tác động tổng thể của nó.</v>
      </c>
    </row>
    <row r="1296">
      <c r="A1296" s="1" t="s">
        <v>2187</v>
      </c>
      <c r="B1296" s="1" t="s">
        <v>2188</v>
      </c>
      <c r="C1296" s="2" t="str">
        <f>IFERROR(__xludf.DUMMYFUNCTION("GoogleTranslate(B1296, ""en"", ""vi"")"),"Bài hát có nhịp độ nhanh này được đặc trưng bởi chất lượng cảm xúc đặc biệt bắt nguồn từ việc sử dụng [[K01E12Y23]3 k4ey5]. Nó bao gồm [[N01U12M23_34B45A56R67S78]8 b9ar0s1] và đã cố tình loại trừ một số nhạc cụ nhất định để tạo ra âm thanh độc đáo.")</f>
        <v>Bài hát có nhịp độ nhanh này được đặc trưng bởi chất lượng cảm xúc đặc biệt bắt nguồn từ việc sử dụng [[K01E12Y23]3 k4ey5]. Nó bao gồm [[N01U12M23_34B45A56R67S78]8 b9ar0s1] và đã cố tình loại trừ một số nhạc cụ nhất định để tạo ra âm thanh độc đáo.</v>
      </c>
    </row>
    <row r="1297">
      <c r="A1297" s="1" t="s">
        <v>371</v>
      </c>
      <c r="B1297" s="1" t="s">
        <v>2189</v>
      </c>
      <c r="C1297" s="2" t="str">
        <f>IFERROR(__xludf.DUMMYFUNCTION("GoogleTranslate(B1297, ""en"", ""vi"")"),"Bài hát này có [ti0me1 s2ig3na4tu5re6] độc đáo và thời lượng của nó là [T1M213] giây.")</f>
        <v>Bài hát này có [ti0me1 s2ig3na4tu5re6] độc đáo và thời lượng của nó là [T1M213] giây.</v>
      </c>
    </row>
    <row r="1298">
      <c r="A1298" s="1" t="s">
        <v>2190</v>
      </c>
      <c r="B1298" s="1" t="s">
        <v>2191</v>
      </c>
      <c r="C1298" s="2" t="str">
        <f>IFERROR(__xludf.DUMMYFUNCTION("GoogleTranslate(B1298, ""en"", ""vi"")"),"Bài hát này có tiết tấu đều đặn, vừa phải nhưng không theo khuôn mẫu thông thường [ti0me1 s2ig3na4tu5re6]. Thông thường, các bài hát được sáng tác theo nhịp [ti0me1 s2ig3na4tu5re6] chẳng hạn như 4/4, 3/4 hoặc 6/8, nhưng bài hát cụ thể này có thể khác với "&amp;"các tiêu chuẩn này. Mặc dù không tuân theo [ti0me1 s2ig3na4tu5re6] thông thường, bài hát vẫn duy trì nhịp độ nhất quán và có kiểm soát, không quá nhanh cũng không quá chậm. Nhịp điệu độc đáo này làm tăng thêm cá tính của bài hát và có thể làm cho nó nổi b"&amp;"ật so với các sáng tác khác dựa trên [ti0me1 s2ig3na4tu5re6] truyền thống hơn.")</f>
        <v>Bài hát này có tiết tấu đều đặn, vừa phải nhưng không theo khuôn mẫu thông thường [ti0me1 s2ig3na4tu5re6]. Thông thường, các bài hát được sáng tác theo nhịp [ti0me1 s2ig3na4tu5re6] chẳng hạn như 4/4, 3/4 hoặc 6/8, nhưng bài hát cụ thể này có thể khác với các tiêu chuẩn này. Mặc dù không tuân theo [ti0me1 s2ig3na4tu5re6] thông thường, bài hát vẫn duy trì nhịp độ nhất quán và có kiểm soát, không quá nhanh cũng không quá chậm. Nhịp điệu độc đáo này làm tăng thêm cá tính của bài hát và có thể làm cho nó nổi bật so với các sáng tác khác dựa trên [ti0me1 s2ig3na4tu5re6] truyền thống hơn.</v>
      </c>
    </row>
    <row r="1299">
      <c r="A1299" s="1" t="s">
        <v>2192</v>
      </c>
      <c r="B1299" s="1" t="s">
        <v>2193</v>
      </c>
      <c r="C1299" s="2" t="str">
        <f>IFERROR(__xludf.DUMMYFUNCTION("GoogleTranslate(B1299, ""en"", ""vi"")"),"Nhạc trong bài hát này được phát với nhịp độ nhàn nhã và kéo dài khoảng [[N01U12M23_34B45A56R67S78]8 b9ar0s1]. [te0mp1o2] của bài hát vừa phải và [I1N2S3T4R5U6M7E8N9T0S1] không có trong đó.")</f>
        <v>Nhạc trong bài hát này được phát với nhịp độ nhàn nhã và kéo dài khoảng [[N01U12M23_34B45A56R67S78]8 b9ar0s1]. [te0mp1o2] của bài hát vừa phải và [I1N2S3T4R5U6M7E8N9T0S1] không có trong đó.</v>
      </c>
    </row>
    <row r="1300">
      <c r="A1300" s="1" t="s">
        <v>2194</v>
      </c>
      <c r="B1300" s="1" t="s">
        <v>2195</v>
      </c>
      <c r="C1300" s="2" t="str">
        <f>IFERROR(__xludf.DUMMYFUNCTION("GoogleTranslate(B1300, ""en"", ""vi"")"),"Bản nhạc này có [ti0me1 s2ig3na4tu5re6 o7f 8[T91I02M13E24_35S46I57G68N79A80T91U02R13E24]3], nhưng mặc dù đều đặn nhưng nó có vẻ chậm do [te0mp1o2] chậm và chất lượng mượt mà, mềm mại. Điều thú vị là việc cố tình loại trừ [I1N2S3T4R5U6M7E8N9T0S1] sẽ làm tă"&amp;"ng thêm hiệu ứng tổng thể, mang lại cho bản nhạc một nét riêng biệt và tạo ra trải nghiệm nghe độc ​​đáo. Mặc dù thiếu năng lượng và tính năng động, nhưng những lựa chọn có chủ ý trong sáng tác này thể hiện một cách tiếp cận chu đáo và có chủ đích trong v"&amp;"iệc sáng tác âm nhạc.")</f>
        <v>Bản nhạc này có [ti0me1 s2ig3na4tu5re6 o7f 8[T91I02M13E24_35S46I57G68N79A80T91U02R13E24]3], nhưng mặc dù đều đặn nhưng nó có vẻ chậm do [te0mp1o2] chậm và chất lượng mượt mà, mềm mại. Điều thú vị là việc cố tình loại trừ [I1N2S3T4R5U6M7E8N9T0S1] sẽ làm tăng thêm hiệu ứng tổng thể, mang lại cho bản nhạc một nét riêng biệt và tạo ra trải nghiệm nghe độc ​​đáo. Mặc dù thiếu năng lượng và tính năng động, nhưng những lựa chọn có chủ ý trong sáng tác này thể hiện một cách tiếp cận chu đáo và có chủ đích trong việc sáng tác âm nhạc.</v>
      </c>
    </row>
    <row r="1301">
      <c r="A1301" s="1" t="s">
        <v>2196</v>
      </c>
      <c r="B1301" s="1" t="s">
        <v>2197</v>
      </c>
      <c r="C1301" s="2" t="str">
        <f>IFERROR(__xludf.DUMMYFUNCTION("GoogleTranslate(B1301, ""en"", ""vi"")"),"Loại nhạc này mang lại trải nghiệm nghe độc ​​đáo và đáng nhớ với dải cao độ [R1A2N3G4E5] [oc0ta1ve2s3]. [[K01E12Y23]3 k4ey5] tạo thêm hương vị độc đáo cho âm nhạc và nhịp điệu rất êm dịu. [ti0me1 s2ig3na4tu5re6] của bài hát rất độc đáo, với [T1I2M3E4_5S6"&amp;"I7G8N9A0T1U2R3E4]. Nhịp điệu chậm và thời lượng [[N01U12M23_34B45A56R67S78]8 b9ar0s1] tạo ra bầu không khí thoải mái, đồng thời âm nhạc truyền tải [E1M2O3T4I5O6N7] đến người nghe. Nhìn chung, bài hát này là sự kết hợp hoàn hảo của những yếu tố độc đáo kết"&amp;" hợp với nhau để tạo nên một trải nghiệm âm nhạc nhẹ nhàng và giàu cảm xúc.")</f>
        <v>Loại nhạc này mang lại trải nghiệm nghe độc ​​đáo và đáng nhớ với dải cao độ [R1A2N3G4E5] [oc0ta1ve2s3]. [[K01E12Y23]3 k4ey5] tạo thêm hương vị độc đáo cho âm nhạc và nhịp điệu rất êm dịu. [ti0me1 s2ig3na4tu5re6] của bài hát rất độc đáo, với [T1I2M3E4_5S6I7G8N9A0T1U2R3E4]. Nhịp điệu chậm và thời lượng [[N01U12M23_34B45A56R67S78]8 b9ar0s1] tạo ra bầu không khí thoải mái, đồng thời âm nhạc truyền tải [E1M2O3T4I5O6N7] đến người nghe. Nhìn chung, bài hát này là sự kết hợp hoàn hảo của những yếu tố độc đáo kết hợp với nhau để tạo nên một trải nghiệm âm nhạc nhẹ nhàng và giàu cảm xúc.</v>
      </c>
    </row>
    <row r="1302">
      <c r="A1302" s="1" t="s">
        <v>2198</v>
      </c>
      <c r="B1302" s="1" t="s">
        <v>2199</v>
      </c>
      <c r="C1302" s="2" t="str">
        <f>IFERROR(__xludf.DUMMYFUNCTION("GoogleTranslate(B1302, ""en"", ""vi"")"),"[ti0me1 s2ig3na4tu5re6] của bài hát này không mang tính quy ước và nó đã cố tình loại trừ một số nhạc cụ nhất định. Bài hát chạy trong [T1M213] giây, thể hiện nhịp điệu độc đáo và phong cách âm nhạc khác với chuẩn mực. Sự vắng mặt của những nhạc cụ này sẽ"&amp;" tạo thêm chất lượng khác biệt cho bài hát, góp phần tạo nên sự độc đáo và cách thể hiện sáng tạo tổng thể. Mặc dù không tuân theo [ti0me1 s2ig3na4tu5re6] truyền thống, ca khúc này vẫn thu hút được người nghe bằng cách tiếp cận sáng tạo âm nhạc độc đáo.")</f>
        <v>[ti0me1 s2ig3na4tu5re6] của bài hát này không mang tính quy ước và nó đã cố tình loại trừ một số nhạc cụ nhất định. Bài hát chạy trong [T1M213] giây, thể hiện nhịp điệu độc đáo và phong cách âm nhạc khác với chuẩn mực. Sự vắng mặt của những nhạc cụ này sẽ tạo thêm chất lượng khác biệt cho bài hát, góp phần tạo nên sự độc đáo và cách thể hiện sáng tạo tổng thể. Mặc dù không tuân theo [ti0me1 s2ig3na4tu5re6] truyền thống, ca khúc này vẫn thu hút được người nghe bằng cách tiếp cận sáng tạo âm nhạc độc đáo.</v>
      </c>
    </row>
    <row r="1303">
      <c r="A1303" s="1" t="s">
        <v>2200</v>
      </c>
      <c r="B1303" s="1" t="s">
        <v>2201</v>
      </c>
      <c r="C1303" s="2" t="str">
        <f>IFERROR(__xludf.DUMMYFUNCTION("GoogleTranslate(B1303, ""en"", ""vi"")"),"[ti0me1 s2ig3na4tu5re6] của bài hát này không thường xuyên, nhưng bất chấp cách tiếp cận độc đáo này, âm nhạc vẫn thể hiện được cảm xúc mạnh mẽ. Bản nhạc chạy trong [T1M213] giây, giúp người nghe có nhiều thời gian để đắm mình trong khung cảnh âm thanh độ"&amp;"c đáo. Điều thú vị là bài hát đã chọn không kết hợp một số nhạc cụ nhất định, điều này chỉ làm tăng thêm sự khác biệt và sáng tạo của nó.")</f>
        <v>[ti0me1 s2ig3na4tu5re6] của bài hát này không thường xuyên, nhưng bất chấp cách tiếp cận độc đáo này, âm nhạc vẫn thể hiện được cảm xúc mạnh mẽ. Bản nhạc chạy trong [T1M213] giây, giúp người nghe có nhiều thời gian để đắm mình trong khung cảnh âm thanh độc đáo. Điều thú vị là bài hát đã chọn không kết hợp một số nhạc cụ nhất định, điều này chỉ làm tăng thêm sự khác biệt và sáng tạo của nó.</v>
      </c>
    </row>
    <row r="1304">
      <c r="A1304" s="1" t="s">
        <v>2202</v>
      </c>
      <c r="B1304" s="1" t="s">
        <v>2203</v>
      </c>
      <c r="C1304" s="2" t="str">
        <f>IFERROR(__xludf.DUMMYFUNCTION("GoogleTranslate(B1304, ""en"", ""vi"")"),"Bài hát này có thời lượng [T1M213] giây và phạm vi cao độ của nó nằm trong [R1A2N3G4E5] [oc0ta1ve2s3]. Âm nhạc bao gồm [[N01U12M23_34B45A56R67S78]8 b9ar0s1], với nhịp điệu rất êm dịu.")</f>
        <v>Bài hát này có thời lượng [T1M213] giây và phạm vi cao độ của nó nằm trong [R1A2N3G4E5] [oc0ta1ve2s3]. Âm nhạc bao gồm [[N01U12M23_34B45A56R67S78]8 b9ar0s1], với nhịp điệu rất êm dịu.</v>
      </c>
    </row>
    <row r="1305">
      <c r="A1305" s="1" t="s">
        <v>2204</v>
      </c>
      <c r="B1305" s="1" t="s">
        <v>2205</v>
      </c>
      <c r="C1305" s="2" t="str">
        <f>IFERROR(__xludf.DUMMYFUNCTION("GoogleTranslate(B1305, ""en"", ""vi"")"),"Đoạn nhạc được đề cập đến thể hiện phạm vi cao độ trong [R1A2N3G4E5] [oc0ta1ve2s3] và có thời lượng [[N01U12M23_34B45A56R67S78]8 b9ar0s1]. Ngoài ra, nhịp điệu của bài hát này không quá nhanh cũng không quá chậm, mang lại [te0mp1o2] cân bằng bổ sung cho ph"&amp;"ạm vi cao độ và bố cục tổng thể của bản nhạc.")</f>
        <v>Đoạn nhạc được đề cập đến thể hiện phạm vi cao độ trong [R1A2N3G4E5] [oc0ta1ve2s3] và có thời lượng [[N01U12M23_34B45A56R67S78]8 b9ar0s1]. Ngoài ra, nhịp điệu của bài hát này không quá nhanh cũng không quá chậm, mang lại [te0mp1o2] cân bằng bổ sung cho phạm vi cao độ và bố cục tổng thể của bản nhạc.</v>
      </c>
    </row>
    <row r="1306">
      <c r="A1306" s="1" t="s">
        <v>2206</v>
      </c>
      <c r="B1306" s="1" t="s">
        <v>2207</v>
      </c>
      <c r="C1306" s="2" t="str">
        <f>IFERROR(__xludf.DUMMYFUNCTION("GoogleTranslate(B1306, ""en"", ""vi"")"),"Bài hát này dài [T1M213] giây và di chuyển nhanh. Bất chấp tốc độ của nó, bạn sẽ không nghe thấy bất kỳ [I1N2S3T4R5U6M7E8N9T0S1] nào trong bài hát này.")</f>
        <v>Bài hát này dài [T1M213] giây và di chuyển nhanh. Bất chấp tốc độ của nó, bạn sẽ không nghe thấy bất kỳ [I1N2S3T4R5U6M7E8N9T0S1] nào trong bài hát này.</v>
      </c>
    </row>
    <row r="1307">
      <c r="A1307" s="1" t="s">
        <v>1931</v>
      </c>
      <c r="B1307" s="1" t="s">
        <v>2208</v>
      </c>
      <c r="C1307" s="2" t="str">
        <f>IFERROR(__xludf.DUMMYFUNCTION("GoogleTranslate(B1307, ""en"", ""vi"")"),"Bài hát này có thời lượng [T1M213] giây và có nhịp điệu không quá nhanh cũng không quá chậm. Ngoài ra, [ti0me1 s2ig3na4tu5re6] của nó không được sử dụng phổ biến, điều này tạo thêm chất lượng độc đáo cho tác phẩm.")</f>
        <v>Bài hát này có thời lượng [T1M213] giây và có nhịp điệu không quá nhanh cũng không quá chậm. Ngoài ra, [ti0me1 s2ig3na4tu5re6] của nó không được sử dụng phổ biến, điều này tạo thêm chất lượng độc đáo cho tác phẩm.</v>
      </c>
    </row>
    <row r="1308">
      <c r="A1308" s="1" t="s">
        <v>1016</v>
      </c>
      <c r="B1308" s="1" t="s">
        <v>2209</v>
      </c>
      <c r="C1308" s="2" t="str">
        <f>IFERROR(__xludf.DUMMYFUNCTION("GoogleTranslate(B1308, ""en"", ""vi"")"),"Bản nhạc này được sáng tác trong [[K01E12Y23]3 k4ey5] và có tiết tấu vừa phải. Phạm vi cao độ của nó nằm trong khoảng [R1A2N3G4E5] [oc0ta1ve2s3] và bản nhạc dài [T1M213] giây. [I1N2S3T4R5U6M7E8N9T0S1] phải được đưa vào nhạc, có [ti0me1 s2ig3na4tu5re6 o7f "&amp;"8[T91I02M13E24_35S46I57G68N79A80T91U02R13E24]3]. Âm nhạc tuy ở mức thấp-[te0mp1o2] nhưng lại chứa đầy [E1M2O3T4I5O6N7].")</f>
        <v>Bản nhạc này được sáng tác trong [[K01E12Y23]3 k4ey5] và có tiết tấu vừa phải. Phạm vi cao độ của nó nằm trong khoảng [R1A2N3G4E5] [oc0ta1ve2s3] và bản nhạc dài [T1M213] giây. [I1N2S3T4R5U6M7E8N9T0S1] phải được đưa vào nhạc, có [ti0me1 s2ig3na4tu5re6 o7f 8[T91I02M13E24_35S46I57G68N79A80T91U02R13E24]3]. Âm nhạc tuy ở mức thấp-[te0mp1o2] nhưng lại chứa đầy [E1M2O3T4I5O6N7].</v>
      </c>
    </row>
    <row r="1309">
      <c r="A1309" s="1" t="s">
        <v>381</v>
      </c>
      <c r="B1309" s="1" t="s">
        <v>2210</v>
      </c>
      <c r="C1309" s="2" t="str">
        <f>IFERROR(__xludf.DUMMYFUNCTION("GoogleTranslate(B1309, ""en"", ""vi"")"),"Loại nhạc này mang đến trải nghiệm nghe đa dạng và sống động, được làm phong phú nhờ [I1N2S3T4R5U6M7E8N9T0S1], với phạm vi cao độ trải dài [R1A2N3G4E5] [oc0ta1ve2s3].")</f>
        <v>Loại nhạc này mang đến trải nghiệm nghe đa dạng và sống động, được làm phong phú nhờ [I1N2S3T4R5U6M7E8N9T0S1], với phạm vi cao độ trải dài [R1A2N3G4E5] [oc0ta1ve2s3].</v>
      </c>
    </row>
    <row r="1310">
      <c r="A1310" s="1" t="s">
        <v>612</v>
      </c>
      <c r="B1310" s="1" t="s">
        <v>2211</v>
      </c>
      <c r="C1310" s="2" t="str">
        <f>IFERROR(__xludf.DUMMYFUNCTION("GoogleTranslate(B1310, ""en"", ""vi"")"),"Nhịp điệu mạnh mẽ trong âm nhạc này, được truyền tải qua các nhạc cụ, tỏa ra cảm xúc mãnh liệt. Sự kết hợp giữa các nhạc cụ và nhịp điệu tạo nên một trải nghiệm mạnh mẽ và quyến rũ, gây được tiếng vang sâu sắc cho người nghe. Cho dù đó là nhịp trống, tiến"&amp;"g gảy đàn ghi-ta hay giai điệu của đàn piano, âm nhạc sẽ đưa người nghe đến một trạng thái cảm xúc khác, gợi lên nhiều cảm xúc và cảm xúc có thể vừa phấn khởi vừa phấn khích. Âm nhạc không chỉ là một tập hợp âm thanh mà còn trở thành một phương tiện biểu "&amp;"đạt và kết nối mạnh mẽ.")</f>
        <v>Nhịp điệu mạnh mẽ trong âm nhạc này, được truyền tải qua các nhạc cụ, tỏa ra cảm xúc mãnh liệt. Sự kết hợp giữa các nhạc cụ và nhịp điệu tạo nên một trải nghiệm mạnh mẽ và quyến rũ, gây được tiếng vang sâu sắc cho người nghe. Cho dù đó là nhịp trống, tiếng gảy đàn ghi-ta hay giai điệu của đàn piano, âm nhạc sẽ đưa người nghe đến một trạng thái cảm xúc khác, gợi lên nhiều cảm xúc và cảm xúc có thể vừa phấn khởi vừa phấn khích. Âm nhạc không chỉ là một tập hợp âm thanh mà còn trở thành một phương tiện biểu đạt và kết nối mạnh mẽ.</v>
      </c>
    </row>
    <row r="1311">
      <c r="A1311" s="1" t="s">
        <v>2212</v>
      </c>
      <c r="B1311" s="1" t="s">
        <v>2213</v>
      </c>
      <c r="C1311" s="2" t="str">
        <f>IFERROR(__xludf.DUMMYFUNCTION("GoogleTranslate(B1311, ""en"", ""vi"")"),"Bản nhạc này sử dụng [[K01E12Y23]3 k4ey5] tạo ra bầu không khí khác biệt với thời lượng [T1M213] giây. Ngoài ra, [ti0me1 s2ig3na4tu5re6] của nó khác với định mức [T1I2M3E4_5S6I7G8N9A0T1U2R3E4], trong khi vẫn duy trì tốc độ [te0mp1o2] chậm. Nhìn chung, bài"&amp;" hát là sự thể hiện cổ điển của âm nhạc [G1E2N3R4E5].")</f>
        <v>Bản nhạc này sử dụng [[K01E12Y23]3 k4ey5] tạo ra bầu không khí khác biệt với thời lượng [T1M213] giây. Ngoài ra, [ti0me1 s2ig3na4tu5re6] của nó khác với định mức [T1I2M3E4_5S6I7G8N9A0T1U2R3E4], trong khi vẫn duy trì tốc độ [te0mp1o2] chậm. Nhìn chung, bài hát là sự thể hiện cổ điển của âm nhạc [G1E2N3R4E5].</v>
      </c>
    </row>
    <row r="1312">
      <c r="A1312" s="1" t="s">
        <v>2214</v>
      </c>
      <c r="B1312" s="1" t="s">
        <v>2215</v>
      </c>
      <c r="C1312" s="2" t="str">
        <f>IFERROR(__xludf.DUMMYFUNCTION("GoogleTranslate(B1312, ""en"", ""vi"")"),"Độ dài của bản nhạc là [T1M213] giây và bài hát di chuyển với tốc độ vừa phải. Tiết tấu cũng vừa phải, dễ theo, đồng thời âm nhạc được làm phong phú thêm nhờ [I1N2S3T4R5U6M7E8N9T0S1]. Tuy nhiên, bài hát không tuân theo những tiêu chuẩn thông thường của th"&amp;"ể loại [G1E2N3R4E5].")</f>
        <v>Độ dài của bản nhạc là [T1M213] giây và bài hát di chuyển với tốc độ vừa phải. Tiết tấu cũng vừa phải, dễ theo, đồng thời âm nhạc được làm phong phú thêm nhờ [I1N2S3T4R5U6M7E8N9T0S1]. Tuy nhiên, bài hát không tuân theo những tiêu chuẩn thông thường của thể loại [G1E2N3R4E5].</v>
      </c>
    </row>
    <row r="1313">
      <c r="A1313" s="1" t="s">
        <v>2216</v>
      </c>
      <c r="B1313" s="1" t="s">
        <v>2217</v>
      </c>
      <c r="C1313" s="2" t="str">
        <f>IFERROR(__xludf.DUMMYFUNCTION("GoogleTranslate(B1313, ""en"", ""vi"")"),"Bản nhạc này được sáng tác trong [[K01E12Y23]3 k4ey5] và di chuyển với tốc độ nhanh với nhịp độ rất nhanh [te0mp1o2]. Phong cách của bài hát phản ánh truyền thống âm nhạc [G1E2N3R4E5].")</f>
        <v>Bản nhạc này được sáng tác trong [[K01E12Y23]3 k4ey5] và di chuyển với tốc độ nhanh với nhịp độ rất nhanh [te0mp1o2]. Phong cách của bài hát phản ánh truyền thống âm nhạc [G1E2N3R4E5].</v>
      </c>
    </row>
    <row r="1314">
      <c r="A1314" s="1" t="s">
        <v>2218</v>
      </c>
      <c r="B1314" s="1" t="s">
        <v>2219</v>
      </c>
      <c r="C1314" s="2" t="str">
        <f>IFERROR(__xludf.DUMMYFUNCTION("GoogleTranslate(B1314, ""en"", ""vi"")"),"Đồng hồ đo của âm nhạc được đặc trưng bởi [T1I2M3E4_5S6I7G8N9A0T1U2R3E4]. Trải nghiệm quyến rũ và đáng nhớ của dòng nhạc này đạt được nhờ sự lựa chọn [[K01E12Y23]3 k4ey5]. Mặc dù thuộc phong cách [G1E2N3R4E5] nhưng bài hát vẫn nổi bật so với chuẩn mực nhờ"&amp;" âm thanh độc đáo. Việc sử dụng [I1N2S3T4R5U6M7E8N9T0S1] đóng một vai trò quan trọng trong việc tạo ra bầu không khí và cảm nhận tổng thể của âm nhạc.")</f>
        <v>Đồng hồ đo của âm nhạc được đặc trưng bởi [T1I2M3E4_5S6I7G8N9A0T1U2R3E4]. Trải nghiệm quyến rũ và đáng nhớ của dòng nhạc này đạt được nhờ sự lựa chọn [[K01E12Y23]3 k4ey5]. Mặc dù thuộc phong cách [G1E2N3R4E5] nhưng bài hát vẫn nổi bật so với chuẩn mực nhờ âm thanh độc đáo. Việc sử dụng [I1N2S3T4R5U6M7E8N9T0S1] đóng một vai trò quan trọng trong việc tạo ra bầu không khí và cảm nhận tổng thể của âm nhạc.</v>
      </c>
    </row>
    <row r="1315">
      <c r="A1315" s="1" t="s">
        <v>110</v>
      </c>
      <c r="B1315" s="1" t="s">
        <v>2220</v>
      </c>
      <c r="C1315" s="2" t="str">
        <f>IFERROR(__xludf.DUMMYFUNCTION("GoogleTranslate(B1315, ""en"", ""vi"")"),"Phạm vi cao độ nhỏ gọn của [R1A2N3G4E5] [oc0ta1ve2s3] có thể có tác động đáng kể đến hiệu suất âm nhạc tổng thể, khiến nó tập trung và có tác động hơn. Bằng cách giới hạn phạm vi các nốt có thể chơi hoặc hát, nhạc sĩ buộc phải có chủ ý hơn trong các lựa c"&amp;"họn của mình và có thể tạo ra trải nghiệm âm nhạc gắn kết và biểu cảm hơn. Cách tiếp cận này đặc biệt hiệu quả trong các thể loại như jazz hoặc blues, trong đó việc sử dụng một phạm vi hạn chế có thể được sử dụng để tạo ra sự căng thẳng và giải tỏa, đồng "&amp;"thời thu hút sự chú ý đến các sắc thái tinh tế trong cách diễn đạt và cách diễn đạt của người biểu diễn. Nhìn chung, việc sử dụng phạm vi cao độ nhỏ gọn có thể là một công cụ mạnh mẽ cho bất kỳ nhạc sĩ nào muốn tạo ra một màn trình diễn đáng nhớ và hấp dẫ"&amp;"n.")</f>
        <v>Phạm vi cao độ nhỏ gọn của [R1A2N3G4E5] [oc0ta1ve2s3] có thể có tác động đáng kể đến hiệu suất âm nhạc tổng thể, khiến nó tập trung và có tác động hơn. Bằng cách giới hạn phạm vi các nốt có thể chơi hoặc hát, nhạc sĩ buộc phải có chủ ý hơn trong các lựa chọn của mình và có thể tạo ra trải nghiệm âm nhạc gắn kết và biểu cảm hơn. Cách tiếp cận này đặc biệt hiệu quả trong các thể loại như jazz hoặc blues, trong đó việc sử dụng một phạm vi hạn chế có thể được sử dụng để tạo ra sự căng thẳng và giải tỏa, đồng thời thu hút sự chú ý đến các sắc thái tinh tế trong cách diễn đạt và cách diễn đạt của người biểu diễn. Nhìn chung, việc sử dụng phạm vi cao độ nhỏ gọn có thể là một công cụ mạnh mẽ cho bất kỳ nhạc sĩ nào muốn tạo ra một màn trình diễn đáng nhớ và hấp dẫn.</v>
      </c>
    </row>
    <row r="1316">
      <c r="A1316" s="1" t="s">
        <v>1057</v>
      </c>
      <c r="B1316" s="1" t="s">
        <v>2221</v>
      </c>
      <c r="C1316" s="2" t="str">
        <f>IFERROR(__xludf.DUMMYFUNCTION("GoogleTranslate(B1316, ""en"", ""vi"")"),"Với dải cao độ trải dài [R1A2N3G4E5] [oc0ta1ve2s3], bản nhạc này mang đến trải nghiệm nghe đa dạng và sống động. Lựa chọn [[K01E12Y23]3 k4ey5] mang lại trải nghiệm quyến rũ và đáng nhớ, kèm theo nhịp điệu vừa phải và thời lượng [T1M213] giây. Nhiều [I1N2S"&amp;"3T4R5U6M7E8N9T0S1] khác nhau được sử dụng trong biểu diễn âm nhạc, trong khi [ti0me1 s2ig3na4tu5re6] của âm nhạc là [T1I2M3E4_5S6I7G8N9A0T1U2R3E4]. Thành phần tốc độ cao này truyền tải hiệu quả [E1M2O3T4I5O6N7].")</f>
        <v>Với dải cao độ trải dài [R1A2N3G4E5] [oc0ta1ve2s3], bản nhạc này mang đến trải nghiệm nghe đa dạng và sống động. Lựa chọn [[K01E12Y23]3 k4ey5] mang lại trải nghiệm quyến rũ và đáng nhớ, kèm theo nhịp điệu vừa phải và thời lượng [T1M213] giây. Nhiều [I1N2S3T4R5U6M7E8N9T0S1] khác nhau được sử dụng trong biểu diễn âm nhạc, trong khi [ti0me1 s2ig3na4tu5re6] của âm nhạc là [T1I2M3E4_5S6I7G8N9A0T1U2R3E4]. Thành phần tốc độ cao này truyền tải hiệu quả [E1M2O3T4I5O6N7].</v>
      </c>
    </row>
    <row r="1317">
      <c r="A1317" s="1" t="s">
        <v>2222</v>
      </c>
      <c r="B1317" s="1" t="s">
        <v>2223</v>
      </c>
      <c r="C1317" s="2" t="str">
        <f>IFERROR(__xludf.DUMMYFUNCTION("GoogleTranslate(B1317, ""en"", ""vi"")"),"Bản nhạc sử dụng dải cao độ cụ thể là [R1A2N3G4E5] [oc0ta1ve2s3], tạo ra âm thanh gắn kết và thống nhất. Ngoài ra, việc sử dụng [[K01E12Y23]3 k4ey5] làm phong phú bảng màu âm thanh và tăng thêm độ động cho âm nhạc. Bài hát có thời lượng [T1M213] giây và c"&amp;"ó nhịp điệu vừa phải, thoải mái. Điều thú vị là sự vắng mặt của [I1N2S3T4R5U6M7E8N9T0S1] tạo ra kết cấu âm thanh độc đáo. Đồng hồ đo của bản nhạc là [T1I2M3E4_5S6I7G8N9A0T1U2R3E4] và được phát nhanh. Phong cách của bài hát bắt nguồn từ truyền thống âm nhạ"&amp;"c [G1E2N3R4E5], tạo nên một bản nhạc lôi cuốn và được trau chuốt kỹ lưỡng.")</f>
        <v>Bản nhạc sử dụng dải cao độ cụ thể là [R1A2N3G4E5] [oc0ta1ve2s3], tạo ra âm thanh gắn kết và thống nhất. Ngoài ra, việc sử dụng [[K01E12Y23]3 k4ey5] làm phong phú bảng màu âm thanh và tăng thêm độ động cho âm nhạc. Bài hát có thời lượng [T1M213] giây và có nhịp điệu vừa phải, thoải mái. Điều thú vị là sự vắng mặt của [I1N2S3T4R5U6M7E8N9T0S1] tạo ra kết cấu âm thanh độc đáo. Đồng hồ đo của bản nhạc là [T1I2M3E4_5S6I7G8N9A0T1U2R3E4] và được phát nhanh. Phong cách của bài hát bắt nguồn từ truyền thống âm nhạc [G1E2N3R4E5], tạo nên một bản nhạc lôi cuốn và được trau chuốt kỹ lưỡng.</v>
      </c>
    </row>
    <row r="1318">
      <c r="A1318" s="1" t="s">
        <v>412</v>
      </c>
      <c r="B1318" s="1" t="s">
        <v>2224</v>
      </c>
      <c r="C1318" s="2" t="str">
        <f>IFERROR(__xludf.DUMMYFUNCTION("GoogleTranslate(B1318, ""en"", ""vi"")"),"Dải cao độ của [R1A2N3G4E5] [oc0ta1ve2s3] thêm nét đặc biệt cho âm nhạc, nhấn mạnh chiều sâu cảm xúc của nó, trong khi [[K01E12Y23]3 k4ey5] thêm hương vị độc đáo. Bài hát có độ dài [T1M213] giây, có [te0mp1o2] rất lạc quan và [I1N2S3T4R5U6M7E8N9T0S1] khôn"&amp;"g phải là một phần của nhạc cụ. Với [ti0me1 s2ig3na4tu5re6 o7f 8[T91I02M13E24_35S46I57G68N79A80T91U02R13E24]3], âm nhạc chậm rãi này thể hiện [E1M2O3T4I5O6N7].")</f>
        <v>Dải cao độ của [R1A2N3G4E5] [oc0ta1ve2s3] thêm nét đặc biệt cho âm nhạc, nhấn mạnh chiều sâu cảm xúc của nó, trong khi [[K01E12Y23]3 k4ey5] thêm hương vị độc đáo. Bài hát có độ dài [T1M213] giây, có [te0mp1o2] rất lạc quan và [I1N2S3T4R5U6M7E8N9T0S1] không phải là một phần của nhạc cụ. Với [ti0me1 s2ig3na4tu5re6 o7f 8[T91I02M13E24_35S46I57G68N79A80T91U02R13E24]3], âm nhạc chậm rãi này thể hiện [E1M2O3T4I5O6N7].</v>
      </c>
    </row>
    <row r="1319">
      <c r="A1319" s="1" t="s">
        <v>2225</v>
      </c>
      <c r="B1319" s="1" t="s">
        <v>2226</v>
      </c>
      <c r="C1319" s="2" t="str">
        <f>IFERROR(__xludf.DUMMYFUNCTION("GoogleTranslate(B1319, ""en"", ""vi"")"),"Với việc sử dụng [[K01E12Y23]3 k4ey5], bản nhạc này truyền tải âm thanh độc đáo và vang dội. Phạm vi cao độ của âm nhạc được giới hạn ở [R1A2N3G4E5] [oc0ta1ve2s3], cho phép nhấn mạnh hơn vào các sắc thái của giai điệu và nhịp điệu. Mặc dù có tiết tấu nhan"&amp;"h nhưng bài hát không mang nét đặc trưng của phong cách [G1E2N3R4E5].")</f>
        <v>Với việc sử dụng [[K01E12Y23]3 k4ey5], bản nhạc này truyền tải âm thanh độc đáo và vang dội. Phạm vi cao độ của âm nhạc được giới hạn ở [R1A2N3G4E5] [oc0ta1ve2s3], cho phép nhấn mạnh hơn vào các sắc thái của giai điệu và nhịp điệu. Mặc dù có tiết tấu nhanh nhưng bài hát không mang nét đặc trưng của phong cách [G1E2N3R4E5].</v>
      </c>
    </row>
    <row r="1320">
      <c r="A1320" s="1" t="s">
        <v>2227</v>
      </c>
      <c r="B1320" s="1" t="s">
        <v>2228</v>
      </c>
      <c r="C1320" s="2" t="str">
        <f>IFERROR(__xludf.DUMMYFUNCTION("GoogleTranslate(B1320, ""en"", ""vi"")"),"Âm nhạc được đề cập là một ví dụ điển hình của thể loại [G1E2N3R4E5]. Sự lựa chọn [[K01E12Y23]3 k4ey5] của nó tạo ra trải nghiệm lôi cuốn và đáng nhớ cho người nghe. Tuy nhiên, điều khiến bản nhạc này khác biệt so với những bản nhạc khác cùng thể loại là "&amp;"[ti0me1 s2ig3na4tu5re6] được chọn cho bài hát, đây không phải là một bản phổ biến: [T1I2M3E4_5S6I7G8N9A0T1U2R3E4]. Cùng với nhau, những yếu tố âm nhạc này tạo nên một tác phẩm độc đáo và khó quên, thể hiện sự sáng tạo và kỹ năng của nhà soạn nhạc.")</f>
        <v>Âm nhạc được đề cập là một ví dụ điển hình của thể loại [G1E2N3R4E5]. Sự lựa chọn [[K01E12Y23]3 k4ey5] của nó tạo ra trải nghiệm lôi cuốn và đáng nhớ cho người nghe. Tuy nhiên, điều khiến bản nhạc này khác biệt so với những bản nhạc khác cùng thể loại là [ti0me1 s2ig3na4tu5re6] được chọn cho bài hát, đây không phải là một bản phổ biến: [T1I2M3E4_5S6I7G8N9A0T1U2R3E4]. Cùng với nhau, những yếu tố âm nhạc này tạo nên một tác phẩm độc đáo và khó quên, thể hiện sự sáng tạo và kỹ năng của nhà soạn nhạc.</v>
      </c>
    </row>
    <row r="1321">
      <c r="A1321" s="1" t="s">
        <v>2229</v>
      </c>
      <c r="B1321" s="1" t="s">
        <v>2230</v>
      </c>
      <c r="C1321" s="2" t="str">
        <f>IFERROR(__xludf.DUMMYFUNCTION("GoogleTranslate(B1321, ""en"", ""vi"")"),"Việc sử dụng [[K01E12Y23]3 k4ey5] trong bản nhạc này tạo ra một bầu không khí khác biệt, trong khi [te0mp1o2] của bài hát chậm và không quá nhanh cũng không quá chậm. Ngoài ra, âm nhạc tuân theo nhịp [T1I2M3E4_5S6I7G8N9A0T1U2R3E4], khiến nó trở thành ví d"&amp;"ụ điển hình cho phong cách [G1E2N3R4E5]. Nhìn chung, sự kết hợp của các yếu tố này mang lại trải nghiệm âm nhạc độc đáo và quyến rũ.")</f>
        <v>Việc sử dụng [[K01E12Y23]3 k4ey5] trong bản nhạc này tạo ra một bầu không khí khác biệt, trong khi [te0mp1o2] của bài hát chậm và không quá nhanh cũng không quá chậm. Ngoài ra, âm nhạc tuân theo nhịp [T1I2M3E4_5S6I7G8N9A0T1U2R3E4], khiến nó trở thành ví dụ điển hình cho phong cách [G1E2N3R4E5]. Nhìn chung, sự kết hợp của các yếu tố này mang lại trải nghiệm âm nhạc độc đáo và quyến rũ.</v>
      </c>
    </row>
    <row r="1322">
      <c r="A1322" s="1" t="s">
        <v>1014</v>
      </c>
      <c r="B1322" s="1" t="s">
        <v>2231</v>
      </c>
      <c r="C1322" s="2" t="str">
        <f>IFERROR(__xludf.DUMMYFUNCTION("GoogleTranslate(B1322, ""en"", ""vi"")"),"Dải cao độ [R1A2N3G4E5] [oc0ta1ve2s3] của bản nhạc này mang lại trải nghiệm nghe độc ​​đáo và đáng nhớ, trong khi [[K01E12Y23]3 k4ey5] mang lại chất lượng cảm xúc đặc biệt. Với thời lượng [T1M213] giây, nhịp điệu vừa phải và nhất quán của bài hát đặt nền "&amp;"tảng cho phần sáng tác của nó. Việc bổ sung [I1N2S3T4R5U6M7E8N9T0S1] giúp cải thiện hơn nữa khả năng sắp xếp âm nhạc. Đáng chú ý, bài hát này có [ti0me1 s2ig3na4tu5re6] không phổ biến, điều này càng làm tăng thêm sự khác biệt của nó. Với nhịp điệu chậm rã"&amp;"i, âm nhạc mang đậm phong cách truyền thống [G1E2N3R4E5], tạo nên trải nghiệm phong phú và đắm chìm.")</f>
        <v>Dải cao độ [R1A2N3G4E5] [oc0ta1ve2s3] của bản nhạc này mang lại trải nghiệm nghe độc ​​đáo và đáng nhớ, trong khi [[K01E12Y23]3 k4ey5] mang lại chất lượng cảm xúc đặc biệt. Với thời lượng [T1M213] giây, nhịp điệu vừa phải và nhất quán của bài hát đặt nền tảng cho phần sáng tác của nó. Việc bổ sung [I1N2S3T4R5U6M7E8N9T0S1] giúp cải thiện hơn nữa khả năng sắp xếp âm nhạc. Đáng chú ý, bài hát này có [ti0me1 s2ig3na4tu5re6] không phổ biến, điều này càng làm tăng thêm sự khác biệt của nó. Với nhịp điệu chậm rãi, âm nhạc mang đậm phong cách truyền thống [G1E2N3R4E5], tạo nên trải nghiệm phong phú và đắm chìm.</v>
      </c>
    </row>
    <row r="1323">
      <c r="A1323" s="1" t="s">
        <v>2232</v>
      </c>
      <c r="B1323" s="1" t="s">
        <v>2233</v>
      </c>
      <c r="C1323" s="2" t="str">
        <f>IFERROR(__xludf.DUMMYFUNCTION("GoogleTranslate(B1323, ""en"", ""vi"")"),"Nhịp điệu trong bài hát này rất sôi động và [ti0me1 s2ig3na4tu5re6] của bài hát nằm ngoài chuẩn mực. [T1I2M3E4_5S6I7G8N9A0T1U2R3E4] [I1N2S3T4R5U6M7E8N9T0S1] nên được đưa vào nhạc, được phát ở tốc độ nhàn nhã. Mặc dù có nhịp độ nhàn nhã nhưng âm thanh của "&amp;"bài hát không bị ảnh hưởng nặng nề bởi các quy ước của thể loại [G1E2N3R4E5], mang lại trải nghiệm nghe độc ​​đáo và mới mẻ.")</f>
        <v>Nhịp điệu trong bài hát này rất sôi động và [ti0me1 s2ig3na4tu5re6] của bài hát nằm ngoài chuẩn mực. [T1I2M3E4_5S6I7G8N9A0T1U2R3E4] [I1N2S3T4R5U6M7E8N9T0S1] nên được đưa vào nhạc, được phát ở tốc độ nhàn nhã. Mặc dù có nhịp độ nhàn nhã nhưng âm thanh của bài hát không bị ảnh hưởng nặng nề bởi các quy ước của thể loại [G1E2N3R4E5], mang lại trải nghiệm nghe độc ​​đáo và mới mẻ.</v>
      </c>
    </row>
    <row r="1324">
      <c r="A1324" s="1" t="s">
        <v>2234</v>
      </c>
      <c r="B1324" s="1" t="s">
        <v>2235</v>
      </c>
      <c r="C1324" s="2" t="str">
        <f>IFERROR(__xludf.DUMMYFUNCTION("GoogleTranslate(B1324, ""en"", ""vi"")"),"Bài hát này là sự thể hiện chân thực của thể loại [G1E2N3R4E5], với một bản nhạc kéo dài trong [T1M213] giây. Nó có nhịp điệu ổn định và vừa phải, kèm theo [ti0me1 s2ig3na4tu5re6 o7f 8[T91I02M13E24_35S46I57G68N79A80T91U02R13E24]3].")</f>
        <v>Bài hát này là sự thể hiện chân thực của thể loại [G1E2N3R4E5], với một bản nhạc kéo dài trong [T1M213] giây. Nó có nhịp điệu ổn định và vừa phải, kèm theo [ti0me1 s2ig3na4tu5re6 o7f 8[T91I02M13E24_35S46I57G68N79A80T91U02R13E24]3].</v>
      </c>
    </row>
    <row r="1325">
      <c r="A1325" s="1" t="s">
        <v>381</v>
      </c>
      <c r="B1325" s="1" t="s">
        <v>2236</v>
      </c>
      <c r="C1325" s="2" t="str">
        <f>IFERROR(__xludf.DUMMYFUNCTION("GoogleTranslate(B1325, ""en"", ""vi"")"),"Phạm vi cao độ của [R1A2N3G4E5] [oc0ta1ve2s3] kết hợp với việc sử dụng [I1N2S3T4R5U6M7E8N9T0S1] tạo thêm nét đặc biệt cho âm nhạc, nhấn mạnh chiều sâu cảm xúc của nó. Việc sử dụng các nhạc cụ này rất quan trọng đối với âm thanh và cảm nhận tổng thể của bả"&amp;"n nhạc, vì chúng đóng một vai trò quan trọng trong việc định hình giai điệu và bầu không khí của bản nhạc. Cùng với nhau, dải cao độ và nhạc cụ tạo nên một khung cảnh âm thanh độc đáo giúp nâng cao tác động cảm xúc của âm nhạc, khiến nó trở thành một thàn"&amp;"h phần quan trọng của bố cục.")</f>
        <v>Phạm vi cao độ của [R1A2N3G4E5] [oc0ta1ve2s3] kết hợp với việc sử dụng [I1N2S3T4R5U6M7E8N9T0S1] tạo thêm nét đặc biệt cho âm nhạc, nhấn mạnh chiều sâu cảm xúc của nó. Việc sử dụng các nhạc cụ này rất quan trọng đối với âm thanh và cảm nhận tổng thể của bản nhạc, vì chúng đóng một vai trò quan trọng trong việc định hình giai điệu và bầu không khí của bản nhạc. Cùng với nhau, dải cao độ và nhạc cụ tạo nên một khung cảnh âm thanh độc đáo giúp nâng cao tác động cảm xúc của âm nhạc, khiến nó trở thành một thành phần quan trọng của bố cục.</v>
      </c>
    </row>
    <row r="1326">
      <c r="A1326" s="1" t="s">
        <v>2237</v>
      </c>
      <c r="B1326" s="1" t="s">
        <v>2238</v>
      </c>
      <c r="C1326" s="2" t="str">
        <f>IFERROR(__xludf.DUMMYFUNCTION("GoogleTranslate(B1326, ""en"", ""vi"")"),"Phạm vi cao độ giới hạn của bản nhạc là [R1A2N3G4E5] [oc0ta1ve2s3] cho phép nhấn mạnh hơn vào các sắc thái của giai điệu và nhịp điệu, trong khi [[K01E12Y23]3 k4ey5] mang đến cho bản nhạc này chất lượng cảm xúc đặc biệt. Với thời lượng chạy [T1M213] giây,"&amp;" bài hát này thu hút bởi nhịp điệu cực kỳ mãnh liệt. [I1N2S3T4R5U6M7E8N9T0S1] được sử dụng trong biểu diễn âm nhạc, bổ sung cho [ti0me1 s2ig3na4tu5re6 o7f 8[T91I02M13E24_35S46I57G68N79A80T91U02R13E24]3 độc đáo. Được phát ở nhịp độ nhàn nhã, bản nhạc này h"&amp;"oàn toàn thuộc thể loại [G1E2N3R4E5], tạo ra trải nghiệm âm nhạc hấp dẫn và đắm chìm.")</f>
        <v>Phạm vi cao độ giới hạn của bản nhạc là [R1A2N3G4E5] [oc0ta1ve2s3] cho phép nhấn mạnh hơn vào các sắc thái của giai điệu và nhịp điệu, trong khi [[K01E12Y23]3 k4ey5] mang đến cho bản nhạc này chất lượng cảm xúc đặc biệt. Với thời lượng chạy [T1M213] giây, bài hát này thu hút bởi nhịp điệu cực kỳ mãnh liệt. [I1N2S3T4R5U6M7E8N9T0S1] được sử dụng trong biểu diễn âm nhạc, bổ sung cho [ti0me1 s2ig3na4tu5re6 o7f 8[T91I02M13E24_35S46I57G68N79A80T91U02R13E24]3 độc đáo. Được phát ở nhịp độ nhàn nhã, bản nhạc này hoàn toàn thuộc thể loại [G1E2N3R4E5], tạo ra trải nghiệm âm nhạc hấp dẫn và đắm chìm.</v>
      </c>
    </row>
    <row r="1327">
      <c r="A1327" s="1" t="s">
        <v>188</v>
      </c>
      <c r="B1327" s="1" t="s">
        <v>2239</v>
      </c>
      <c r="C1327" s="2" t="str">
        <f>IFERROR(__xludf.DUMMYFUNCTION("GoogleTranslate(B1327, ""en"", ""vi"")"),"Đoạn nhạc thể hiện phạm vi cao độ trong [R1A2N3G4E5] [oc0ta1ve2s3] và sử dụng [[K01E12Y23]3 k4ey5] để tạo ra bầu không khí riêng biệt. Với thời lượng [T1M213] giây, bài hát duy trì nhịp điệu vừa phải, không quá nhanh cũng không quá chậm. Nó nổi bật vì khô"&amp;"ng có [I1N2S3T4R5U6M7E8N9T0S1], trong khi vẫn tuân thủ đồng hồ đo [T1I2M3E4_5S6I7G8N9A0T1U2R3E4]. Chơi ở tốc độ chậm [te0mp1o2], âm nhạc tràn ngập [E1M2O3T4I5O6N7].")</f>
        <v>Đoạn nhạc thể hiện phạm vi cao độ trong [R1A2N3G4E5] [oc0ta1ve2s3] và sử dụng [[K01E12Y23]3 k4ey5] để tạo ra bầu không khí riêng biệt. Với thời lượng [T1M213] giây, bài hát duy trì nhịp điệu vừa phải, không quá nhanh cũng không quá chậm. Nó nổi bật vì không có [I1N2S3T4R5U6M7E8N9T0S1], trong khi vẫn tuân thủ đồng hồ đo [T1I2M3E4_5S6I7G8N9A0T1U2R3E4]. Chơi ở tốc độ chậm [te0mp1o2], âm nhạc tràn ngập [E1M2O3T4I5O6N7].</v>
      </c>
    </row>
    <row r="1328">
      <c r="A1328" s="1" t="s">
        <v>1023</v>
      </c>
      <c r="B1328" s="1" t="s">
        <v>2240</v>
      </c>
      <c r="C1328" s="2" t="str">
        <f>IFERROR(__xludf.DUMMYFUNCTION("GoogleTranslate(B1328, ""en"", ""vi"")"),"
Trong bài hát này, nhạc cụ không phải là một phần của nhạc cụ.")</f>
        <v>
Trong bài hát này, nhạc cụ không phải là một phần của nhạc cụ.</v>
      </c>
    </row>
    <row r="1329">
      <c r="A1329" s="1" t="s">
        <v>1223</v>
      </c>
      <c r="B1329" s="1" t="s">
        <v>2241</v>
      </c>
      <c r="C1329" s="2" t="str">
        <f>IFERROR(__xludf.DUMMYFUNCTION("GoogleTranslate(B1329, ""en"", ""vi"")"),"Bản nhạc sử dụng một phạm vi cao độ cụ thể trải dài [R1A2N3G4E5] [oc0ta1ve2s3] để tạo ra âm thanh gắn kết và thống nhất. Việc sử dụng [[K01E12Y23]3 k4ey5] càng làm tăng thêm bảng âm thanh phong phú và sống động của âm nhạc. Ngoài ra, nhịp điệu trong bài h"&amp;"át nhẹ nhàng, dễ nghe, hoàn thiện tổng thể tâm trạng hài hòa, thư giãn của tác phẩm.")</f>
        <v>Bản nhạc sử dụng một phạm vi cao độ cụ thể trải dài [R1A2N3G4E5] [oc0ta1ve2s3] để tạo ra âm thanh gắn kết và thống nhất. Việc sử dụng [[K01E12Y23]3 k4ey5] càng làm tăng thêm bảng âm thanh phong phú và sống động của âm nhạc. Ngoài ra, nhịp điệu trong bài hát nhẹ nhàng, dễ nghe, hoàn thiện tổng thể tâm trạng hài hòa, thư giãn của tác phẩm.</v>
      </c>
    </row>
    <row r="1330">
      <c r="A1330" s="1" t="s">
        <v>435</v>
      </c>
      <c r="B1330" s="1" t="s">
        <v>2242</v>
      </c>
      <c r="C1330" s="2" t="str">
        <f>IFERROR(__xludf.DUMMYFUNCTION("GoogleTranslate(B1330, ""en"", ""vi"")"),"Âm nhạc có phạm vi cao độ nằm trong khoảng [R1A2N3G4E5] [oc0ta1ve2s3] và tuân theo mét [T1I2M3E4_5S6I7G8N9A0T1U2R3E4].")</f>
        <v>Âm nhạc có phạm vi cao độ nằm trong khoảng [R1A2N3G4E5] [oc0ta1ve2s3] và tuân theo mét [T1I2M3E4_5S6I7G8N9A0T1U2R3E4].</v>
      </c>
    </row>
    <row r="1331">
      <c r="A1331" s="1" t="s">
        <v>2243</v>
      </c>
      <c r="B1331" s="1" t="s">
        <v>2244</v>
      </c>
      <c r="C1331" s="2" t="str">
        <f>IFERROR(__xludf.DUMMYFUNCTION("GoogleTranslate(B1331, ""en"", ""vi"")"),"Bài hát tiến triển theo [[N01U12M23_34B45A56R67S78]8 b9ar0s1], có nhịp điệu rất yên bình. Điều thú vị là việc sáng tác bài hát này không liên quan đến việc sử dụng bất kỳ nhạc cụ nào. Mặc dù thiếu nhạc cụ nhưng bài hát vẫn tạo được bầu không khí thanh bìn"&amp;"h thông qua cách sáng tác đơn giản nhưng hiệu quả.")</f>
        <v>Bài hát tiến triển theo [[N01U12M23_34B45A56R67S78]8 b9ar0s1], có nhịp điệu rất yên bình. Điều thú vị là việc sáng tác bài hát này không liên quan đến việc sử dụng bất kỳ nhạc cụ nào. Mặc dù thiếu nhạc cụ nhưng bài hát vẫn tạo được bầu không khí thanh bình thông qua cách sáng tác đơn giản nhưng hiệu quả.</v>
      </c>
    </row>
    <row r="1332">
      <c r="A1332" s="1" t="s">
        <v>682</v>
      </c>
      <c r="B1332" s="1" t="s">
        <v>2245</v>
      </c>
      <c r="C1332" s="2" t="str">
        <f>IFERROR(__xludf.DUMMYFUNCTION("GoogleTranslate(B1332, ""en"", ""vi"")"),"Việc sử dụng [[K01E12Y23]3 k4ey5] trong âm nhạc tạo ra một bảng âm thanh phong phú và sống động thể hiện [E1M2O3T4I5O6N7]. Âm nhạc trở nên sống động hơn nhờ sử dụng [I1N2S3T4R5U6M7E8N9T0S1], giúp tăng thêm chiều sâu và kết cấu cho bố cục. Cùng với nhau, n"&amp;"hững yếu tố này phối hợp hài hòa để tạo ra trải nghiệm âm nhạc mạnh mẽ và giàu sức gợi, gây được tiếng vang cho người nghe ở mức độ sâu sắc và đầy cảm xúc. Cho dù đó là những giai điệu cao vút, những hòa âm phức tạp hay nhịp điệu dồn dập, thứ âm nhạc này "&amp;"đều có khả năng đưa người nghe đến một thế giới khác, một thế giới nơi họ có thể lạc vào vẻ đẹp và sự phức tạp của âm thanh.")</f>
        <v>Việc sử dụng [[K01E12Y23]3 k4ey5] trong âm nhạc tạo ra một bảng âm thanh phong phú và sống động thể hiện [E1M2O3T4I5O6N7]. Âm nhạc trở nên sống động hơn nhờ sử dụng [I1N2S3T4R5U6M7E8N9T0S1], giúp tăng thêm chiều sâu và kết cấu cho bố cục. Cùng với nhau, những yếu tố này phối hợp hài hòa để tạo ra trải nghiệm âm nhạc mạnh mẽ và giàu sức gợi, gây được tiếng vang cho người nghe ở mức độ sâu sắc và đầy cảm xúc. Cho dù đó là những giai điệu cao vút, những hòa âm phức tạp hay nhịp điệu dồn dập, thứ âm nhạc này đều có khả năng đưa người nghe đến một thế giới khác, một thế giới nơi họ có thể lạc vào vẻ đẹp và sự phức tạp của âm thanh.</v>
      </c>
    </row>
    <row r="1333">
      <c r="A1333" s="1" t="s">
        <v>1490</v>
      </c>
      <c r="B1333" s="1" t="s">
        <v>2246</v>
      </c>
      <c r="C1333" s="2" t="str">
        <f>IFERROR(__xludf.DUMMYFUNCTION("GoogleTranslate(B1333, ""en"", ""vi"")"),"Phạm vi cao độ nhỏ gọn của [R1A2N3G4E5] [oc0ta1ve2s3] mang lại màn trình diễn âm nhạc tập trung và có tác động mạnh mẽ được sáng tác trong [[K01E12Y23]3 k4ey5]. Kéo dài [T1M213] giây, nhịp điệu của bài hát này rất mạnh mẽ, với [I1N2S3T4R5U6M7E8N9T0S1] đón"&amp;"g vai trò quan trọng. Với [ti0me1 s2ig3na4tu5re6 o7f 8[T91I02M13E24_35S46I57G68N79A80T91U02R13E24]3] độc đáo, âm nhạc được phát ở tốc độ chậm [te0mp1o2], thoát khỏi khuôn mẫu điển hình của thể loại [G1E2N3R4E5].")</f>
        <v>Phạm vi cao độ nhỏ gọn của [R1A2N3G4E5] [oc0ta1ve2s3] mang lại màn trình diễn âm nhạc tập trung và có tác động mạnh mẽ được sáng tác trong [[K01E12Y23]3 k4ey5]. Kéo dài [T1M213] giây, nhịp điệu của bài hát này rất mạnh mẽ, với [I1N2S3T4R5U6M7E8N9T0S1] đóng vai trò quan trọng. Với [ti0me1 s2ig3na4tu5re6 o7f 8[T91I02M13E24_35S46I57G68N79A80T91U02R13E24]3] độc đáo, âm nhạc được phát ở tốc độ chậm [te0mp1o2], thoát khỏi khuôn mẫu điển hình của thể loại [G1E2N3R4E5].</v>
      </c>
    </row>
    <row r="1334">
      <c r="A1334" s="1" t="s">
        <v>79</v>
      </c>
      <c r="B1334" s="1" t="s">
        <v>2247</v>
      </c>
      <c r="C1334" s="2" t="str">
        <f>IFERROR(__xludf.DUMMYFUNCTION("GoogleTranslate(B1334, ""en"", ""vi"")"),"Dải cao độ [R1A2N3G4E5]-[oc0ta1ve2] được sử dụng trong bản nhạc [K1E2Y3]-[ke0y1] này tạo ra màn trình diễn tập trung và có tác động mạnh kéo dài [T1M213] giây. Mặc dù [te0mp1o2] thoải mái nhưng thiết bị đo không bao gồm [I1N2S3T4R5U6M7E8N9T0S1] và [ti0me1"&amp;" s2ig3na4tu5re6] [T1I2M3E4_5S6I7G8N9A0T1U2R3E4] nằm ngoài tiêu chuẩn. Thứ âm nhạc chậm rãi này thấm đẫm [E1M2O3T4I5O6N7], góp phần tạo nên âm thanh độc đáo và vang dội.")</f>
        <v>Dải cao độ [R1A2N3G4E5]-[oc0ta1ve2] được sử dụng trong bản nhạc [K1E2Y3]-[ke0y1] này tạo ra màn trình diễn tập trung và có tác động mạnh kéo dài [T1M213] giây. Mặc dù [te0mp1o2] thoải mái nhưng thiết bị đo không bao gồm [I1N2S3T4R5U6M7E8N9T0S1] và [ti0me1 s2ig3na4tu5re6] [T1I2M3E4_5S6I7G8N9A0T1U2R3E4] nằm ngoài tiêu chuẩn. Thứ âm nhạc chậm rãi này thấm đẫm [E1M2O3T4I5O6N7], góp phần tạo nên âm thanh độc đáo và vang dội.</v>
      </c>
    </row>
    <row r="1335">
      <c r="A1335" s="1" t="s">
        <v>259</v>
      </c>
      <c r="B1335" s="1" t="s">
        <v>2248</v>
      </c>
      <c r="C1335" s="2" t="str">
        <f>IFERROR(__xludf.DUMMYFUNCTION("GoogleTranslate(B1335, ""en"", ""vi"")"),"Đoạn nhạc dài [T1M213]-giây và thể hiện phạm vi cao độ trong [R1A2N3G4E5] [oc0ta1ve2s3]. Việc sử dụng [[K01E12Y23]3 k4ey5] tạo thêm hương vị độc đáo cho âm nhạc, thấm đẫm [E1M2O3T4I5O6N7]. Nhịp điệu của bài hát vừa phải, nhịp độ cũng vừa phải. Nhà soạn nh"&amp;"ạc đã cố tình loại [I1N2S3T4R5U6M7E8N9T0S1] khỏi sáng tác và bài hát không tuân theo [ti0me1 s2ig3na4tu5re6] [T1I2M3E4_5S6I7G8N9A0T1U2R3E4] thông thường. Nhìn chung, tác phẩm âm nhạc này tạo ra một âm thanh khác biệt, vừa hấp dẫn về mặt cảm xúc vừa phức t"&amp;"ạp về mặt kỹ thuật.")</f>
        <v>Đoạn nhạc dài [T1M213]-giây và thể hiện phạm vi cao độ trong [R1A2N3G4E5] [oc0ta1ve2s3]. Việc sử dụng [[K01E12Y23]3 k4ey5] tạo thêm hương vị độc đáo cho âm nhạc, thấm đẫm [E1M2O3T4I5O6N7]. Nhịp điệu của bài hát vừa phải, nhịp độ cũng vừa phải. Nhà soạn nhạc đã cố tình loại [I1N2S3T4R5U6M7E8N9T0S1] khỏi sáng tác và bài hát không tuân theo [ti0me1 s2ig3na4tu5re6] [T1I2M3E4_5S6I7G8N9A0T1U2R3E4] thông thường. Nhìn chung, tác phẩm âm nhạc này tạo ra một âm thanh khác biệt, vừa hấp dẫn về mặt cảm xúc vừa phức tạp về mặt kỹ thuật.</v>
      </c>
    </row>
    <row r="1336">
      <c r="A1336" s="1" t="s">
        <v>2249</v>
      </c>
      <c r="B1336" s="1" t="s">
        <v>2250</v>
      </c>
      <c r="C1336" s="2" t="str">
        <f>IFERROR(__xludf.DUMMYFUNCTION("GoogleTranslate(B1336, ""en"", ""vi"")"),"Âm nhạc được đề cập được đặc trưng bởi một cảm xúc riêng biệt. Ngoài ra, bài hát đặc biệt này có nhịp điệu êm đềm và vừa phải, bổ sung cho giai điệu cảm xúc tổng thể. [ti0me1 s2ig3na4tu5re6] của bản nhạc là [T1I2M3E4_5S6I7G8N9A0T1U2R3E4], góp phần hơn nữa"&amp;" vào tâm trạng chung của âm nhạc.")</f>
        <v>Âm nhạc được đề cập được đặc trưng bởi một cảm xúc riêng biệt. Ngoài ra, bài hát đặc biệt này có nhịp điệu êm đềm và vừa phải, bổ sung cho giai điệu cảm xúc tổng thể. [ti0me1 s2ig3na4tu5re6] của bản nhạc là [T1I2M3E4_5S6I7G8N9A0T1U2R3E4], góp phần hơn nữa vào tâm trạng chung của âm nhạc.</v>
      </c>
    </row>
    <row r="1337">
      <c r="A1337" s="1" t="s">
        <v>2251</v>
      </c>
      <c r="B1337" s="1" t="s">
        <v>2252</v>
      </c>
      <c r="C1337" s="2" t="str">
        <f>IFERROR(__xludf.DUMMYFUNCTION("GoogleTranslate(B1337, ""en"", ""vi"")"),"Bài hát này có phạm vi cao độ trong [R1A2N3G4E5] [oc0ta1ve2s3] và phản ánh truyền thống âm nhạc [G1E2N3R4E5]. [te0mp1o2] của nó có cường độ cao và âm nhạc phải nổi bật với [I1N2S3T4R5U6M7E8N9T0S1].")</f>
        <v>Bài hát này có phạm vi cao độ trong [R1A2N3G4E5] [oc0ta1ve2s3] và phản ánh truyền thống âm nhạc [G1E2N3R4E5]. [te0mp1o2] của nó có cường độ cao và âm nhạc phải nổi bật với [I1N2S3T4R5U6M7E8N9T0S1].</v>
      </c>
    </row>
    <row r="1338">
      <c r="A1338" s="1" t="s">
        <v>259</v>
      </c>
      <c r="B1338" s="1" t="s">
        <v>2253</v>
      </c>
      <c r="C1338" s="2" t="str">
        <f>IFERROR(__xludf.DUMMYFUNCTION("GoogleTranslate(B1338, ""en"", ""vi"")"),"Loại nhạc này mang lại trải nghiệm nghe độc ​​đáo và đáng nhớ với dải cao độ [R1A2N3G4E5] [oc0ta1ve2s3]. Việc sử dụng [[K01E12Y23]3 k4ey5] tạo ra bảng âm thanh phong phú và sống động. Bài hát phát trong [T1M213] giây và có nhịp vừa phải. Đáng chú ý vắng m"&amp;"ặt trong bài hát này là [I1N2S3T4R5U6M7E8N9T0S1]. Ngoài ra, nó sử dụng một [ti0me1 s2ig3na4tu5re6 o7f 8[T91I02M13E24_35S46I57G68N79A80T91U02R13E24]3 không phổ biến. Chơi ở tốc độ trung bình, âm nhạc gợi lên cảm giác [E1M2O3T4I5O6N7].")</f>
        <v>Loại nhạc này mang lại trải nghiệm nghe độc ​​đáo và đáng nhớ với dải cao độ [R1A2N3G4E5] [oc0ta1ve2s3]. Việc sử dụng [[K01E12Y23]3 k4ey5] tạo ra bảng âm thanh phong phú và sống động. Bài hát phát trong [T1M213] giây và có nhịp vừa phải. Đáng chú ý vắng mặt trong bài hát này là [I1N2S3T4R5U6M7E8N9T0S1]. Ngoài ra, nó sử dụng một [ti0me1 s2ig3na4tu5re6 o7f 8[T91I02M13E24_35S46I57G68N79A80T91U02R13E24]3 không phổ biến. Chơi ở tốc độ trung bình, âm nhạc gợi lên cảm giác [E1M2O3T4I5O6N7].</v>
      </c>
    </row>
    <row r="1339">
      <c r="A1339" s="1" t="s">
        <v>2254</v>
      </c>
      <c r="B1339" s="1" t="s">
        <v>2255</v>
      </c>
      <c r="C1339" s="2" t="str">
        <f>IFERROR(__xludf.DUMMYFUNCTION("GoogleTranslate(B1339, ""en"", ""vi"")"),"Giai điệu của bài hát này không có bất kỳ nhạc cụ nào. Thay vào đó, dải cao độ của [R1A2N3G4E5] [oc0ta1ve2s3] được sử dụng để tạo ra đặc tính riêng biệt nhằm nhấn mạnh chiều sâu cảm xúc của âm nhạc. Bài hát có tổng cộng [[N01U12M23_34B45A56R67S78]8 b9ar0s"&amp;"1], nhịp điệu rất êm dịu và nhẹ nhàng. Cùng với nhau, những yếu tố này tạo nên trải nghiệm âm nhạc độc đáo và giàu cảm xúc, chắc chắn sẽ làm say lòng người nghe.")</f>
        <v>Giai điệu của bài hát này không có bất kỳ nhạc cụ nào. Thay vào đó, dải cao độ của [R1A2N3G4E5] [oc0ta1ve2s3] được sử dụng để tạo ra đặc tính riêng biệt nhằm nhấn mạnh chiều sâu cảm xúc của âm nhạc. Bài hát có tổng cộng [[N01U12M23_34B45A56R67S78]8 b9ar0s1], nhịp điệu rất êm dịu và nhẹ nhàng. Cùng với nhau, những yếu tố này tạo nên trải nghiệm âm nhạc độc đáo và giàu cảm xúc, chắc chắn sẽ làm say lòng người nghe.</v>
      </c>
    </row>
    <row r="1340">
      <c r="A1340" s="1" t="s">
        <v>395</v>
      </c>
      <c r="B1340" s="1" t="s">
        <v>2256</v>
      </c>
      <c r="C1340" s="2" t="str">
        <f>IFERROR(__xludf.DUMMYFUNCTION("GoogleTranslate(B1340, ""en"", ""vi"")"),"Phạm vi cao độ giới hạn của bản nhạc là [R1A2N3G4E5] [oc0ta1ve2s3] cho phép nhấn mạnh hơn vào các sắc thái của giai điệu và nhịp điệu, trong khi [[K01E12Y23]3 k4ey5] thêm hương vị độc đáo cho bản nhạc này. Với thời lượng chạy [T1M213] giây và [te0mp1o2] v"&amp;"ừa phải, phần phối khí của bài hát này cố tình bỏ qua việc sử dụng [I1N2S3T4R5U6M7E8N9T0S1], làm nổi bật một cách tiếp cận khác biệt. Với [ti0me1 s2ig3na4tu5re6 o7f 8[T91I02M13E24_35S46I57G68N79A80T91U02R13E24]3], bài hát được trình diễn với nhịp độ nhàn "&amp;"nhã, thể hiện các quy ước của phong cách [G1E2N3R4E5] và khiến người nghe đắm chìm trong âm thanh quyến rũ của nó.")</f>
        <v>Phạm vi cao độ giới hạn của bản nhạc là [R1A2N3G4E5] [oc0ta1ve2s3] cho phép nhấn mạnh hơn vào các sắc thái của giai điệu và nhịp điệu, trong khi [[K01E12Y23]3 k4ey5] thêm hương vị độc đáo cho bản nhạc này. Với thời lượng chạy [T1M213] giây và [te0mp1o2] vừa phải, phần phối khí của bài hát này cố tình bỏ qua việc sử dụng [I1N2S3T4R5U6M7E8N9T0S1], làm nổi bật một cách tiếp cận khác biệt. Với [ti0me1 s2ig3na4tu5re6 o7f 8[T91I02M13E24_35S46I57G68N79A80T91U02R13E24]3], bài hát được trình diễn với nhịp độ nhàn nhã, thể hiện các quy ước của phong cách [G1E2N3R4E5] và khiến người nghe đắm chìm trong âm thanh quyến rũ của nó.</v>
      </c>
    </row>
    <row r="1341">
      <c r="A1341" s="1" t="s">
        <v>2257</v>
      </c>
      <c r="B1341" s="1" t="s">
        <v>2258</v>
      </c>
      <c r="C1341" s="2" t="str">
        <f>IFERROR(__xludf.DUMMYFUNCTION("GoogleTranslate(B1341,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Nhịp điệu trong bài hát này th"&amp;"ực sự rất sống động và [ti0me1 s2ig3na4tu5re6] của bài hát này không đều đặn [T1I2M3E4_5S6I7G8N9A0T1U2R3E4]. Hơn nữa, phần phối khí của bài hát này đã bỏ qua việc sử dụng [I1N2S3T4R5U6M7E8N9T0S1], tạo ra một kết cấu độc đáo. Bài hát được trình diễn ở tốc "&amp;"độ vừa phải và độ dài của nó được xác định bởi [[N01U12M23_34B45A56R67S78]8 b9ar0s1].")</f>
        <v>Việc sử dụng dải cao độ cụ thể [R1A2N3G4E5] [oc0ta1ve2s3] tạo ra âm thanh gắn kết và thống nhất xuyên suốt bản nhạc, trong khi việc sử dụng [[K01E12Y23]3 k4ey5] của âm nhạc sẽ tạo ra một bảng âm thanh phong phú và sống động. Nhịp điệu trong bài hát này thực sự rất sống động và [ti0me1 s2ig3na4tu5re6] của bài hát này không đều đặn [T1I2M3E4_5S6I7G8N9A0T1U2R3E4]. Hơn nữa, phần phối khí của bài hát này đã bỏ qua việc sử dụng [I1N2S3T4R5U6M7E8N9T0S1], tạo ra một kết cấu độc đáo. Bài hát được trình diễn ở tốc độ vừa phải và độ dài của nó được xác định bởi [[N01U12M23_34B45A56R67S78]8 b9ar0s1].</v>
      </c>
    </row>
    <row r="1342">
      <c r="A1342" s="1" t="s">
        <v>2259</v>
      </c>
      <c r="B1342" s="1" t="s">
        <v>2260</v>
      </c>
      <c r="C1342" s="2" t="str">
        <f>IFERROR(__xludf.DUMMYFUNCTION("GoogleTranslate(B1342, ""en"", ""vi"")"),"Âm nhạc đang được thảo luận ở đây mang lại trải nghiệm nghe độc ​​đáo và đáng nhớ với dải cao độ [R1A2N3G4E5] [oc0ta1ve2s3]. Việc sử dụng [[K01E12Y23]3 k4ey5] mang đến cho âm nhạc chất lượng cảm xúc đặc biệt được nâng cao hơn nữa nhờ [te0mp1o2] vừa phải. "&amp;"Bài hát có thời lượng [T1M213] giây và bao gồm [[N01U12M23_34B45A56R67S78]8 b9ar0s1]. Mặc dù [ti0me1 s2ig3na4tu5re6] trong bài hát này không mang tính truyền thống nhưng nó không làm giảm đi tác động cảm xúc tổng thể mà âm nhạc truyền tải. Nói về điều này"&amp;", âm nhạc truyền tải [E1M2O3T4I5O6N7] đến người nghe, khiến nó trở thành một tác phẩm nghệ thuật thực sự hấp dẫn.")</f>
        <v>Âm nhạc đang được thảo luận ở đây mang lại trải nghiệm nghe độc ​​đáo và đáng nhớ với dải cao độ [R1A2N3G4E5] [oc0ta1ve2s3]. Việc sử dụng [[K01E12Y23]3 k4ey5] mang đến cho âm nhạc chất lượng cảm xúc đặc biệt được nâng cao hơn nữa nhờ [te0mp1o2] vừa phải. Bài hát có thời lượng [T1M213] giây và bao gồm [[N01U12M23_34B45A56R67S78]8 b9ar0s1]. Mặc dù [ti0me1 s2ig3na4tu5re6] trong bài hát này không mang tính truyền thống nhưng nó không làm giảm đi tác động cảm xúc tổng thể mà âm nhạc truyền tải. Nói về điều này, âm nhạc truyền tải [E1M2O3T4I5O6N7] đến người nghe, khiến nó trở thành một tác phẩm nghệ thuật thực sự hấp dẫn.</v>
      </c>
    </row>
    <row r="1343">
      <c r="A1343" s="1" t="s">
        <v>2261</v>
      </c>
      <c r="B1343" s="1" t="s">
        <v>2262</v>
      </c>
      <c r="C1343" s="2" t="str">
        <f>IFERROR(__xludf.DUMMYFUNCTION("GoogleTranslate(B1343, ""en"", ""vi"")"),"Cấu trúc bài hát của bản nhạc sôi động này được tạo thành từ [[N01U12M23_34B45A56R67S78]8 b9ar0s1]. Từ đầu đến cuối, nhịp điệu thực sự lôi cuốn và cuốn hút, khiến người ta không thể không cảm nhận được nhịp điệu. Cho dù bạn đang nghe bài hát hay nhảy theo"&amp;", cấu trúc được chế tạo cẩn thận và nhịp điệu sống động sẽ kết hợp với nhau để tạo ra trải nghiệm âm nhạc thực sự khó quên.")</f>
        <v>Cấu trúc bài hát của bản nhạc sôi động này được tạo thành từ [[N01U12M23_34B45A56R67S78]8 b9ar0s1]. Từ đầu đến cuối, nhịp điệu thực sự lôi cuốn và cuốn hút, khiến người ta không thể không cảm nhận được nhịp điệu. Cho dù bạn đang nghe bài hát hay nhảy theo, cấu trúc được chế tạo cẩn thận và nhịp điệu sống động sẽ kết hợp với nhau để tạo ra trải nghiệm âm nhạc thực sự khó quên.</v>
      </c>
    </row>
    <row r="1344">
      <c r="A1344" s="1" t="s">
        <v>2263</v>
      </c>
      <c r="B1344" s="1" t="s">
        <v>2264</v>
      </c>
      <c r="C1344" s="2" t="str">
        <f>IFERROR(__xludf.DUMMYFUNCTION("GoogleTranslate(B1344, ""en"", ""vi"")"),"Giai điệu của bài hát này được tạo ra mà không sử dụng một nhạc cụ cụ thể nào. Nhịp độ của bài hát được đặt ở mức [te0mp1o2] vừa phải và bạn có thể đếm [[N01U12M23_34B45A56R67S78]8 b9ar0s1] trong đó. Tuy nhiên, âm nhạc trở nên sống động thông qua việc sử "&amp;"dụng nhiều loại nhạc cụ khác nhau. Các nhạc cụ này phối hợp với nhau để tạo ra âm thanh sống động và sống động, bổ sung cho giai điệu và nâng cao trải nghiệm nghe tổng thể.")</f>
        <v>Giai điệu của bài hát này được tạo ra mà không sử dụng một nhạc cụ cụ thể nào. Nhịp độ của bài hát được đặt ở mức [te0mp1o2] vừa phải và bạn có thể đếm [[N01U12M23_34B45A56R67S78]8 b9ar0s1] trong đó. Tuy nhiên, âm nhạc trở nên sống động thông qua việc sử dụng nhiều loại nhạc cụ khác nhau. Các nhạc cụ này phối hợp với nhau để tạo ra âm thanh sống động và sống động, bổ sung cho giai điệu và nâng cao trải nghiệm nghe tổng thể.</v>
      </c>
    </row>
    <row r="1345">
      <c r="A1345" s="1" t="s">
        <v>217</v>
      </c>
      <c r="B1345" s="1" t="s">
        <v>2265</v>
      </c>
      <c r="C1345" s="2" t="str">
        <f>IFERROR(__xludf.DUMMYFUNCTION("GoogleTranslate(B1345, ""en"", ""vi"")"),"
Việc sử dụng [[K01E12Y23]3 k4ey5] trong bản nhạc này tạo ra một bảng âm thanh phong phú và sống động.")</f>
        <v>
Việc sử dụng [[K01E12Y23]3 k4ey5] trong bản nhạc này tạo ra một bảng âm thanh phong phú và sống động.</v>
      </c>
    </row>
    <row r="1346">
      <c r="A1346" s="1" t="s">
        <v>2266</v>
      </c>
      <c r="B1346" s="1" t="s">
        <v>2267</v>
      </c>
      <c r="C1346" s="2" t="str">
        <f>IFERROR(__xludf.DUMMYFUNCTION("GoogleTranslate(B1346, ""en"", ""vi"")"),"Bài hát này có [te0mp1o2] nhanh và có phạm vi cao độ giới hạn là [R1A2N3G4E5] [oc0ta1ve2s3], cho phép nhấn mạnh hơn vào các sắc thái của giai điệu và nhịp điệu. Ngoài ra, việc sử dụng [[K01E12Y23]3 k4ey5] tạo ra bảng âm thanh phong phú và sống động. Bài h"&amp;"át có thời lượng [T1M213] giây, mang đến trải nghiệm nghe ngắn gọn nhưng mãnh liệt, thể hiện khả năng chơi nhạc điêu luyện của người biểu diễn.")</f>
        <v>Bài hát này có [te0mp1o2] nhanh và có phạm vi cao độ giới hạn là [R1A2N3G4E5] [oc0ta1ve2s3], cho phép nhấn mạnh hơn vào các sắc thái của giai điệu và nhịp điệu. Ngoài ra, việc sử dụng [[K01E12Y23]3 k4ey5] tạo ra bảng âm thanh phong phú và sống động. Bài hát có thời lượng [T1M213] giây, mang đến trải nghiệm nghe ngắn gọn nhưng mãnh liệt, thể hiện khả năng chơi nhạc điêu luyện của người biểu diễn.</v>
      </c>
    </row>
    <row r="1347">
      <c r="A1347" s="1" t="s">
        <v>273</v>
      </c>
      <c r="B1347" s="1" t="s">
        <v>2268</v>
      </c>
      <c r="C1347" s="2" t="str">
        <f>IFERROR(__xludf.DUMMYFUNCTION("GoogleTranslate(B1347, ""en"", ""vi"")"),"[ti0me1 s2ig3na4tu5re6 o7f 8[T91I02M13E24_35S46I57G68N79A80T91U02R13E24]3] được sử dụng trong âm nhạc. [ti0me1 s2ig3na4tu5re6] này cho biết số nhịp trong mỗi ô nhịp và giá trị của mỗi nhịp. Nó giúp thiết lập nhịp điệu và cấu trúc của âm nhạc, cung cấp một"&amp;" khuôn khổ cho các nhạc sĩ làm theo. [ti0me1 s2ig3na4tu5re6] là một thành phần thiết yếu của ký hiệu âm nhạc và nó cho phép người biểu diễn phối hợp cách chơi của họ và tạo ra âm thanh gắn kết và hài hòa. Dù đó là đơn giản hay phức tạp [ti0me1 s2ig3na4tu5"&amp;"re6], việc hiểu và làm theo nó là điều quan trọng đối với các nhạc sĩ để mang đến một màn trình diễn tuyệt vời và làm cho âm nhạc trở nên sống động.")</f>
        <v>[ti0me1 s2ig3na4tu5re6 o7f 8[T91I02M13E24_35S46I57G68N79A80T91U02R13E24]3] được sử dụng trong âm nhạc. [ti0me1 s2ig3na4tu5re6] này cho biết số nhịp trong mỗi ô nhịp và giá trị của mỗi nhịp. Nó giúp thiết lập nhịp điệu và cấu trúc của âm nhạc, cung cấp một khuôn khổ cho các nhạc sĩ làm theo. [ti0me1 s2ig3na4tu5re6] là một thành phần thiết yếu của ký hiệu âm nhạc và nó cho phép người biểu diễn phối hợp cách chơi của họ và tạo ra âm thanh gắn kết và hài hòa. Dù đó là đơn giản hay phức tạp [ti0me1 s2ig3na4tu5re6], việc hiểu và làm theo nó là điều quan trọng đối với các nhạc sĩ để mang đến một màn trình diễn tuyệt vời và làm cho âm nhạc trở nên sống động.</v>
      </c>
    </row>
    <row r="1348">
      <c r="A1348" s="1" t="s">
        <v>2269</v>
      </c>
      <c r="B1348" s="1" t="s">
        <v>2270</v>
      </c>
      <c r="C1348" s="2" t="str">
        <f>IFERROR(__xludf.DUMMYFUNCTION("GoogleTranslate(B1348, ""en"", ""vi"")"),"Bài hát theo phong cách [G1E2N3R4E5] này mang đến trải nghiệm nghe độc ​​đáo và đáng nhớ với dải cao độ [R1A2N3G4E5] [oc0ta1ve2s3]. Di chuyển với tốc độ vừa phải và tuân theo nhịp [T1I2M3E4_5S6I7G8N9A0T1U2R3E4], âm nhạc thể hiện những đặc điểm đặc trưng c"&amp;"ủa thể loại này.")</f>
        <v>Bài hát theo phong cách [G1E2N3R4E5] này mang đến trải nghiệm nghe độc ​​đáo và đáng nhớ với dải cao độ [R1A2N3G4E5] [oc0ta1ve2s3]. Di chuyển với tốc độ vừa phải và tuân theo nhịp [T1I2M3E4_5S6I7G8N9A0T1U2R3E4], âm nhạc thể hiện những đặc điểm đặc trưng của thể loại này.</v>
      </c>
    </row>
    <row r="1349">
      <c r="A1349" s="1" t="s">
        <v>2271</v>
      </c>
      <c r="B1349" s="1" t="s">
        <v>2272</v>
      </c>
      <c r="C1349" s="2" t="str">
        <f>IFERROR(__xludf.DUMMYFUNCTION("GoogleTranslate(B1349, ""en"", ""vi"")"),"Âm nhạc trong bài hát này có phạm vi cao độ giới hạn là [R1A2N3G4E5] [oc0ta1ve2s3], cho phép nhấn mạnh hơn vào các sắc thái của giai điệu và nhịp điệu. Ngoài ra, nhịp điệu rất nhẹ nhàng và thư giãn, góp phần tạo nên tính chất êm dịu tổng thể của tác phẩm."&amp;" Điều thú vị là âm thanh của bài hát không bị ảnh hưởng nặng nề bởi các quy ước của bất kỳ thể loại cụ thể nào, tạo nên nét độc đáo và khác biệt.")</f>
        <v>Âm nhạc trong bài hát này có phạm vi cao độ giới hạn là [R1A2N3G4E5] [oc0ta1ve2s3], cho phép nhấn mạnh hơn vào các sắc thái của giai điệu và nhịp điệu. Ngoài ra, nhịp điệu rất nhẹ nhàng và thư giãn, góp phần tạo nên tính chất êm dịu tổng thể của tác phẩm. Điều thú vị là âm thanh của bài hát không bị ảnh hưởng nặng nề bởi các quy ước của bất kỳ thể loại cụ thể nào, tạo nên nét độc đáo và khác biệt.</v>
      </c>
    </row>
    <row r="1350">
      <c r="A1350" s="1" t="s">
        <v>754</v>
      </c>
      <c r="B1350" s="1" t="s">
        <v>2273</v>
      </c>
      <c r="C1350" s="2" t="str">
        <f>IFERROR(__xludf.DUMMYFUNCTION("GoogleTranslate(B1350, ""en"", ""vi"")"),"Phạm vi cao độ giới hạn của âm nhạc là [R1A2N3G4E5] [oc0ta1ve2s3] cho phép nhấn mạnh hơn vào các sắc thái của giai điệu và nhịp điệu, trong khi [[K01E12Y23]3 k4ey5] mang đến âm thanh mạnh mẽ và đáng nhớ. Bài hát dài [T1M213] giây, có nhịp điệu ru và không"&amp;" có [I1N2S3T4R5U6M7E8N9T0S1]. Nó có [ti0me1 s2ig3na4tu5re6 o7f 8[T91I02M13E24_35S46I57G68N79A80T91U02R13E24]3] và được phát ở tốc độ nhanh [te0mp1o2], truyền tải cảm giác [E1M2O3T4I5O6N7]. Nhìn chung, âm nhạc tập trung vào giai điệu và nhịp điệu, kết hợp "&amp;"với [ke0y1] đặc biệt và thiếu nhạc cụ, tạo ra tác động cảm xúc mạnh mẽ được nâng cao bởi [te0mp1o2] và [ti0me1 s2ig3na4tu5re6].")</f>
        <v>Phạm vi cao độ giới hạn của âm nhạc là [R1A2N3G4E5] [oc0ta1ve2s3] cho phép nhấn mạnh hơn vào các sắc thái của giai điệu và nhịp điệu, trong khi [[K01E12Y23]3 k4ey5] mang đến âm thanh mạnh mẽ và đáng nhớ. Bài hát dài [T1M213] giây, có nhịp điệu ru và không có [I1N2S3T4R5U6M7E8N9T0S1]. Nó có [ti0me1 s2ig3na4tu5re6 o7f 8[T91I02M13E24_35S46I57G68N79A80T91U02R13E24]3] và được phát ở tốc độ nhanh [te0mp1o2], truyền tải cảm giác [E1M2O3T4I5O6N7]. Nhìn chung, âm nhạc tập trung vào giai điệu và nhịp điệu, kết hợp với [ke0y1] đặc biệt và thiếu nhạc cụ, tạo ra tác động cảm xúc mạnh mẽ được nâng cao bởi [te0mp1o2] và [ti0me1 s2ig3na4tu5re6].</v>
      </c>
    </row>
    <row r="1351">
      <c r="A1351" s="1" t="s">
        <v>225</v>
      </c>
      <c r="B1351" s="1" t="s">
        <v>2274</v>
      </c>
      <c r="C1351" s="2" t="str">
        <f>IFERROR(__xludf.DUMMYFUNCTION("GoogleTranslate(B1351, ""en"", ""vi"")"),"[ti0me1 s2ig3na4tu5re6] được chọn cho bài hát này không phổ biến, trong khi [te0mp1o2] nằm trong phạm vi trung bình. Đối với thiết bị đo, [I1N2S3T4R5U6M7E8N9T0S1] không được bao gồm trong phần này.")</f>
        <v>[ti0me1 s2ig3na4tu5re6] được chọn cho bài hát này không phổ biến, trong khi [te0mp1o2] nằm trong phạm vi trung bình. Đối với thiết bị đo, [I1N2S3T4R5U6M7E8N9T0S1] không được bao gồm trong phần này.</v>
      </c>
    </row>
    <row r="1352">
      <c r="A1352" s="1" t="s">
        <v>1392</v>
      </c>
      <c r="B1352" s="1" t="s">
        <v>2275</v>
      </c>
      <c r="C1352" s="2" t="str">
        <f>IFERROR(__xludf.DUMMYFUNCTION("GoogleTranslate(B1352, ""en"", ""vi"")"),"Bài hát này sử dụng [[K01E12Y23]3 k4ey5] tạo ra một bầu không khí khác biệt khiến nó khác biệt với âm thanh [G1E2N3R4E5] điển hình.")</f>
        <v>Bài hát này sử dụng [[K01E12Y23]3 k4ey5] tạo ra một bầu không khí khác biệt khiến nó khác biệt với âm thanh [G1E2N3R4E5] điển hình.</v>
      </c>
    </row>
    <row r="1353">
      <c r="A1353" s="1" t="s">
        <v>2276</v>
      </c>
      <c r="B1353" s="1" t="s">
        <v>2277</v>
      </c>
      <c r="C1353" s="2" t="str">
        <f>IFERROR(__xludf.DUMMYFUNCTION("GoogleTranslate(B1353, ""en"", ""vi"")"),"Âm nhạc được đề cập có phạm vi cao độ giới hạn là [R1A2N3G4E5] [oc0ta1ve2s3], cho phép nhấn mạnh hơn vào các sắc thái của giai điệu và nhịp điệu. [te0mp1o2] của bản nhạc vừa phải nhưng di chuyển với tốc độ chậm, giúp người nghe có cơ hội thưởng thức và th"&amp;"ưởng thức trọn vẹn từng nốt nhạc, thành phần âm nhạc. Nhìn chung, bài hát này mang lại trải nghiệm nghe độc ​​đáo được đặc trưng bởi sự chú ý đến từng chi tiết và nhịp độ có chủ ý.")</f>
        <v>Âm nhạc được đề cập có phạm vi cao độ giới hạn là [R1A2N3G4E5] [oc0ta1ve2s3], cho phép nhấn mạnh hơn vào các sắc thái của giai điệu và nhịp điệu. [te0mp1o2] của bản nhạc vừa phải nhưng di chuyển với tốc độ chậm, giúp người nghe có cơ hội thưởng thức và thưởng thức trọn vẹn từng nốt nhạc, thành phần âm nhạc. Nhìn chung, bài hát này mang lại trải nghiệm nghe độc ​​đáo được đặc trưng bởi sự chú ý đến từng chi tiết và nhịp độ có chủ ý.</v>
      </c>
    </row>
    <row r="1354">
      <c r="A1354" s="1" t="s">
        <v>1492</v>
      </c>
      <c r="B1354" s="1" t="s">
        <v>2278</v>
      </c>
      <c r="C1354" s="2" t="str">
        <f>IFERROR(__xludf.DUMMYFUNCTION("GoogleTranslate(B1354, ""en"", ""vi"")"),"Phạm vi cao độ giới hạn của âm nhạc là [R1A2N3G4E5] [oc0ta1ve2s3] cho phép nhấn mạnh hơn vào các sắc thái của giai điệu và nhịp điệu, dẫn đến phong cách tương tự như phong cách của [A1R2T3I4S5T6]. Bài hát này dài [T1M213] giây, cung cấp đủ thời gian để th"&amp;"ể hiện những chi tiết phức tạp của giai điệu trong phạm vi hạn chế. Nhìn chung, phạm vi cao độ hạn chế của âm nhạc giúp tăng cường sự tập trung vào sự tinh tế trong cách biểu đạt, gợi lên phong cách gợi nhớ đến [A1R2T3I4S5T6].")</f>
        <v>Phạm vi cao độ giới hạn của âm nhạc là [R1A2N3G4E5] [oc0ta1ve2s3] cho phép nhấn mạnh hơn vào các sắc thái của giai điệu và nhịp điệu, dẫn đến phong cách tương tự như phong cách của [A1R2T3I4S5T6]. Bài hát này dài [T1M213] giây, cung cấp đủ thời gian để thể hiện những chi tiết phức tạp của giai điệu trong phạm vi hạn chế. Nhìn chung, phạm vi cao độ hạn chế của âm nhạc giúp tăng cường sự tập trung vào sự tinh tế trong cách biểu đạt, gợi lên phong cách gợi nhớ đến [A1R2T3I4S5T6].</v>
      </c>
    </row>
    <row r="1355">
      <c r="A1355" s="1" t="s">
        <v>1791</v>
      </c>
      <c r="B1355" s="1" t="s">
        <v>2279</v>
      </c>
      <c r="C1355" s="2" t="str">
        <f>IFERROR(__xludf.DUMMYFUNCTION("GoogleTranslate(B1355, ""en"", ""vi"")"),"Loại nhạc này mang lại trải nghiệm nghe độc ​​đáo và đáng nhớ với dải cao độ [R1A2N3G4E5] [oc0ta1ve2s3]. Việc sử dụng [[K01E12Y23]3 k4ey5] mang đến cho âm nhạc chất lượng cảm xúc đặc biệt giúp nâng cao tác động tổng thể. Với thời gian chạy [T1M213] giây v"&amp;"à tốc độ vừa phải, nhịp điệu của bài hát được cân bằng tốt, không quá nhanh cũng không quá chậm. Buổi biểu diễn âm nhạc sử dụng [I1N2S3T4R5U6M7E8N9T0S1] và [ti0me1 s2ig3na4tu5re6] của âm nhạc là [T1I2M3E4_5S6I7G8N9A0T1U2R3E4]. Tính chất [E1M2O3T4I5O6N7] c"&amp;"ủa bài hát càng được nhấn mạnh bởi độ dài của nó, kéo dài khoảng [[N01U12M23_34B45A56R67S78]8 b9ar0s1]. Nhìn chung, bản nhạc này là một tác phẩm được trau chuốt kỹ lưỡng, thể hiện sự kết hợp hài hòa giữa nhiều yếu tố âm nhạc khác nhau.")</f>
        <v>Loại nhạc này mang lại trải nghiệm nghe độc ​​đáo và đáng nhớ với dải cao độ [R1A2N3G4E5] [oc0ta1ve2s3]. Việc sử dụng [[K01E12Y23]3 k4ey5] mang đến cho âm nhạc chất lượng cảm xúc đặc biệt giúp nâng cao tác động tổng thể. Với thời gian chạy [T1M213] giây và tốc độ vừa phải, nhịp điệu của bài hát được cân bằng tốt, không quá nhanh cũng không quá chậm. Buổi biểu diễn âm nhạc sử dụng [I1N2S3T4R5U6M7E8N9T0S1] và [ti0me1 s2ig3na4tu5re6] của âm nhạc là [T1I2M3E4_5S6I7G8N9A0T1U2R3E4]. Tính chất [E1M2O3T4I5O6N7] của bài hát càng được nhấn mạnh bởi độ dài của nó, kéo dài khoảng [[N01U12M23_34B45A56R67S78]8 b9ar0s1]. Nhìn chung, bản nhạc này là một tác phẩm được trau chuốt kỹ lưỡng, thể hiện sự kết hợp hài hòa giữa nhiều yếu tố âm nhạc khác nhau.</v>
      </c>
    </row>
    <row r="1356">
      <c r="A1356" s="1" t="s">
        <v>2280</v>
      </c>
      <c r="B1356" s="1" t="s">
        <v>2281</v>
      </c>
      <c r="C1356" s="2" t="str">
        <f>IFERROR(__xludf.DUMMYFUNCTION("GoogleTranslate(B1356, ""en"", ""vi"")"),"[ti0me1 s2ig3na4tu5re6] của bài hát này không mang tính quy ước và phần giai điệu không kết hợp việc sử dụng [I1N2S3T4R5U6M7E8N9T0]. Mặc dù có tốc độ vừa phải nhưng bài hát này không có tính năng [I1N2S3T4R5U6M7E8N9T0S1].")</f>
        <v>[ti0me1 s2ig3na4tu5re6] của bài hát này không mang tính quy ước và phần giai điệu không kết hợp việc sử dụng [I1N2S3T4R5U6M7E8N9T0]. Mặc dù có tốc độ vừa phải nhưng bài hát này không có tính năng [I1N2S3T4R5U6M7E8N9T0S1].</v>
      </c>
    </row>
    <row r="1357">
      <c r="A1357" s="1" t="s">
        <v>2282</v>
      </c>
      <c r="B1357" s="1" t="s">
        <v>2283</v>
      </c>
      <c r="C1357" s="2" t="str">
        <f>IFERROR(__xludf.DUMMYFUNCTION("GoogleTranslate(B1357, ""en"", ""vi"")"),"Sự lựa chọn [[K01E12Y23]3 k4ey5] trong bản nhạc này tạo nên trải nghiệm lôi cuốn và đáng nhớ cho người nghe. Bản thân âm nhạc đã tạo ra cảm giác mạnh mẽ về [E1M2O3T4I5O6N7], điều này càng làm tăng thêm sức hấp dẫn của nó. Ngoài ra, [te0mp1o2] của bài hát "&amp;"vừa phải, càng nâng cao hơn nữa hiệu ứng tổng thể của nó. Kết hợp lại, những yếu tố này kết hợp với nhau để tạo ra một bản nhạc thực sự đặc biệt, vừa thú vị vừa gây được tiếng vang về mặt cảm xúc.")</f>
        <v>Sự lựa chọn [[K01E12Y23]3 k4ey5] trong bản nhạc này tạo nên trải nghiệm lôi cuốn và đáng nhớ cho người nghe. Bản thân âm nhạc đã tạo ra cảm giác mạnh mẽ về [E1M2O3T4I5O6N7], điều này càng làm tăng thêm sức hấp dẫn của nó. Ngoài ra, [te0mp1o2] của bài hát vừa phải, càng nâng cao hơn nữa hiệu ứng tổng thể của nó. Kết hợp lại, những yếu tố này kết hợp với nhau để tạo ra một bản nhạc thực sự đặc biệt, vừa thú vị vừa gây được tiếng vang về mặt cảm xúc.</v>
      </c>
    </row>
    <row r="1358">
      <c r="A1358" s="1" t="s">
        <v>395</v>
      </c>
      <c r="B1358" s="1" t="s">
        <v>2284</v>
      </c>
      <c r="C1358" s="2" t="str">
        <f>IFERROR(__xludf.DUMMYFUNCTION("GoogleTranslate(B1358, ""en"", ""vi"")"),"Bài hát này trong [[K01E12Y23]3 k4ey5] bắt nguồn từ các quy ước của âm nhạc [G1E2N3R4E5] và có dải cao độ nhỏ gọn [R1A2N3G4E5] [oc0ta1ve2s3], mang lại màn trình diễn âm nhạc tập trung và có tác động mạnh mẽ. Với thời lượng chạy [T1M213] giây và [te0mp1o2]"&amp;" chậm, nhịp điệu của bài hát là [T1I2M3E4_5S6I7G8N9A0T1U2R3E4]. Điều thú vị là bài hát này chọn không kết hợp [I1N2S3T4R5U6M7E8N9T0S1], tạo thêm hương vị độc đáo cho âm nhạc.")</f>
        <v>Bài hát này trong [[K01E12Y23]3 k4ey5] bắt nguồn từ các quy ước của âm nhạc [G1E2N3R4E5] và có dải cao độ nhỏ gọn [R1A2N3G4E5] [oc0ta1ve2s3], mang lại màn trình diễn âm nhạc tập trung và có tác động mạnh mẽ. Với thời lượng chạy [T1M213] giây và [te0mp1o2] chậm, nhịp điệu của bài hát là [T1I2M3E4_5S6I7G8N9A0T1U2R3E4]. Điều thú vị là bài hát này chọn không kết hợp [I1N2S3T4R5U6M7E8N9T0S1], tạo thêm hương vị độc đáo cho âm nhạc.</v>
      </c>
    </row>
    <row r="1359">
      <c r="A1359" s="1" t="s">
        <v>2285</v>
      </c>
      <c r="B1359" s="1" t="s">
        <v>2286</v>
      </c>
      <c r="C1359" s="2" t="str">
        <f>IFERROR(__xludf.DUMMYFUNCTION("GoogleTranslate(B1359, ""en"", ""vi"")"),"Âm nhạc trong bài hát này chịu ảnh hưởng của [A1R2T3I4S5T6] và có [te0mp1o2] vừa phải. Tuy nhiên, bạn sẽ không nghe thấy bất kỳ [I1N2S3T4R5U6M7E8N9T0S1] nào trong đó.")</f>
        <v>Âm nhạc trong bài hát này chịu ảnh hưởng của [A1R2T3I4S5T6] và có [te0mp1o2] vừa phải. Tuy nhiên, bạn sẽ không nghe thấy bất kỳ [I1N2S3T4R5U6M7E8N9T0S1] nào trong đó.</v>
      </c>
    </row>
    <row r="1360">
      <c r="A1360" s="1" t="s">
        <v>2287</v>
      </c>
      <c r="B1360" s="1" t="s">
        <v>2288</v>
      </c>
      <c r="C1360" s="2" t="str">
        <f>IFERROR(__xludf.DUMMYFUNCTION("GoogleTranslate(B1360, ""en"", ""vi"")"),"Phạm vi cao độ của bản nhạc này là [R1A2N3G4E5] [oc0ta1ve2s3] mang đến trải nghiệm nghe độc ​​đáo và đáng nhớ, trong khi [[K01E12Y23]3 k4ey5] mang lại hương vị độc đáo. Bài hát phát trong [T1M213] giây với nhịp điệu yên tĩnh, kèm theo [ti0me1 s2ig3na4tu5r"&amp;"e6 o7f 8[T91I02M13E24_35S46I57G68N79A80T91U02R13E24]3 độc đáo. Nó được trình diễn ở tốc độ vừa phải và không bị ảnh hưởng nhiều bởi các quy ước của thể loại [G1E2N3R4E5]. Nhìn chung, âm nhạc phản ánh phong cách riêng biệt của [A1R2T3I4S5T6].")</f>
        <v>Phạm vi cao độ của bản nhạc này là [R1A2N3G4E5] [oc0ta1ve2s3] mang đến trải nghiệm nghe độc ​​đáo và đáng nhớ, trong khi [[K01E12Y23]3 k4ey5] mang lại hương vị độc đáo. Bài hát phát trong [T1M213] giây với nhịp điệu yên tĩnh, kèm theo [ti0me1 s2ig3na4tu5re6 o7f 8[T91I02M13E24_35S46I57G68N79A80T91U02R13E24]3 độc đáo. Nó được trình diễn ở tốc độ vừa phải và không bị ảnh hưởng nhiều bởi các quy ước của thể loại [G1E2N3R4E5]. Nhìn chung, âm nhạc phản ánh phong cách riêng biệt của [A1R2T3I4S5T6].</v>
      </c>
    </row>
    <row r="1361">
      <c r="A1361" s="1" t="s">
        <v>1882</v>
      </c>
      <c r="B1361" s="1" t="s">
        <v>2289</v>
      </c>
      <c r="C1361" s="2" t="str">
        <f>IFERROR(__xludf.DUMMYFUNCTION("GoogleTranslate(B1361, ""en"", ""vi"")"),"Bài hát này được đặc trưng bởi thước đo [T1I2M3E4_5S6I7G8N9A0T1U2R3E4] và bao gồm [[N01U12M23_34B45A56R67S78]8 b9ar0s1]. Độ dài của nó là [T1M213] giây, khiến nó trở thành một bản nhạc ngắn gọn với cấu trúc được xác định rõ ràng. Việc sử dụng [ti0me1 s2ig"&amp;"3na4tu5re6] và số ô nhịp cụ thể giúp tạo cảm giác nhịp điệu và nhịp độ trong bài hát, góp phần tạo nên cảm giác và tác động chung của bài hát. Cho dù đó là một giai điệu có nhịp độ nhanh, tràn đầy năng lượng hay một bản nhạc chậm hơn, trầm ngâm hơn, việc "&amp;"sử dụng các yếu tố âm nhạc này có thể ảnh hưởng lớn đến trải nghiệm của người nghe.")</f>
        <v>Bài hát này được đặc trưng bởi thước đo [T1I2M3E4_5S6I7G8N9A0T1U2R3E4] và bao gồm [[N01U12M23_34B45A56R67S78]8 b9ar0s1]. Độ dài của nó là [T1M213] giây, khiến nó trở thành một bản nhạc ngắn gọn với cấu trúc được xác định rõ ràng. Việc sử dụng [ti0me1 s2ig3na4tu5re6] và số ô nhịp cụ thể giúp tạo cảm giác nhịp điệu và nhịp độ trong bài hát, góp phần tạo nên cảm giác và tác động chung của bài hát. Cho dù đó là một giai điệu có nhịp độ nhanh, tràn đầy năng lượng hay một bản nhạc chậm hơn, trầm ngâm hơn, việc sử dụng các yếu tố âm nhạc này có thể ảnh hưởng lớn đến trải nghiệm của người nghe.</v>
      </c>
    </row>
    <row r="1362">
      <c r="A1362" s="1" t="s">
        <v>2290</v>
      </c>
      <c r="B1362" s="1" t="s">
        <v>2291</v>
      </c>
      <c r="C1362" s="2" t="str">
        <f>IFERROR(__xludf.DUMMYFUNCTION("GoogleTranslate(B1362, ""en"", ""vi"")"),"Với dải cao độ trải dài [R1A2N3G4E5] [oc0ta1ve2s3], bản nhạc này mang đến trải nghiệm nghe đa dạng và sống động với nhịp điệu vừa phải thoải mái trong [T1I2M3E4_5S6I7G8N9A0T1U2R3E4]. Đáng chú ý là sự vắng mặt của [I1N2S3T4R5U6M7E8N9T0S1], tạo ra một bản s"&amp;"áng tác có nhịp độ chậm bắt nguồn từ truyền thống âm nhạc [G1E2N3R4E5].")</f>
        <v>Với dải cao độ trải dài [R1A2N3G4E5] [oc0ta1ve2s3], bản nhạc này mang đến trải nghiệm nghe đa dạng và sống động với nhịp điệu vừa phải thoải mái trong [T1I2M3E4_5S6I7G8N9A0T1U2R3E4]. Đáng chú ý là sự vắng mặt của [I1N2S3T4R5U6M7E8N9T0S1], tạo ra một bản sáng tác có nhịp độ chậm bắt nguồn từ truyền thống âm nhạc [G1E2N3R4E5].</v>
      </c>
    </row>
    <row r="1363">
      <c r="A1363" s="1" t="s">
        <v>2292</v>
      </c>
      <c r="B1363" s="1" t="s">
        <v>2293</v>
      </c>
      <c r="C1363" s="2" t="str">
        <f>IFERROR(__xludf.DUMMYFUNCTION("GoogleTranslate(B1363, ""en"", ""vi"")"),"Loại nhạc này mang đến trải nghiệm nghe độc ​​đáo và đáng nhớ với dải cao độ [R1A2N3G4E5] [oc0ta1ve2s3] và bảng âm thanh phong phú và sống động được tạo ra bằng cách sử dụng [[K01E12Y23]3 k4ey5]. Với thời lượng [T1M213] giây, bài hát thu hút người nghe bằ"&amp;"ng nhịp điệu cực kỳ mạnh mẽ và sử dụng nhịp điệu [ti0me1 s2ig3na4tu5re6 o7f 8[T91I02M13E24_35S46I57G68N79A80T91U02R13E24]3 hiếm thấy. Âm nhạc trở nên sống động hơn nhờ việc sử dụng [I1N2S3T4R5U6M7E8N9T0S1], đồng thời khác biệt với các tính năng cổ điển củ"&amp;"a âm thanh [G1E2N3R4E5].")</f>
        <v>Loại nhạc này mang đến trải nghiệm nghe độc ​​đáo và đáng nhớ với dải cao độ [R1A2N3G4E5] [oc0ta1ve2s3] và bảng âm thanh phong phú và sống động được tạo ra bằng cách sử dụng [[K01E12Y23]3 k4ey5]. Với thời lượng [T1M213] giây, bài hát thu hút người nghe bằng nhịp điệu cực kỳ mạnh mẽ và sử dụng nhịp điệu [ti0me1 s2ig3na4tu5re6 o7f 8[T91I02M13E24_35S46I57G68N79A80T91U02R13E24]3 hiếm thấy. Âm nhạc trở nên sống động hơn nhờ việc sử dụng [I1N2S3T4R5U6M7E8N9T0S1], đồng thời khác biệt với các tính năng cổ điển của âm thanh [G1E2N3R4E5].</v>
      </c>
    </row>
    <row r="1364">
      <c r="A1364" s="1" t="s">
        <v>1880</v>
      </c>
      <c r="B1364" s="1" t="s">
        <v>2294</v>
      </c>
      <c r="C1364" s="2" t="str">
        <f>IFERROR(__xludf.DUMMYFUNCTION("GoogleTranslate(B1364, ""en"", ""vi"")"),"Bài hát có tiết tấu vừa phải và nhịp điệu sôi động. Sự kết hợp của hai yếu tố này tạo ra trải nghiệm âm nhạc độc đáo có thể được người nghe có sở thích và sở thích khác nhau thưởng thức. Nhịp độ vừa phải cho phép bài hát duy trì nhịp điệu ổn định và nhất "&amp;"quán, trong khi nhịp điệu sôi động tạo thêm hứng thú và biến thể để thu hút người nghe trong suốt thời lượng của bản nhạc. Nhìn chung, bài hát có sự kết hợp giữa nhịp điệu vừa phải và nhịp điệu sôi động thể hiện sự linh hoạt, sáng tạo của người nghệ sĩ đằ"&amp;"ng sau âm nhạc.")</f>
        <v>Bài hát có tiết tấu vừa phải và nhịp điệu sôi động. Sự kết hợp của hai yếu tố này tạo ra trải nghiệm âm nhạc độc đáo có thể được người nghe có sở thích và sở thích khác nhau thưởng thức. Nhịp độ vừa phải cho phép bài hát duy trì nhịp điệu ổn định và nhất quán, trong khi nhịp điệu sôi động tạo thêm hứng thú và biến thể để thu hút người nghe trong suốt thời lượng của bản nhạc. Nhìn chung, bài hát có sự kết hợp giữa nhịp điệu vừa phải và nhịp điệu sôi động thể hiện sự linh hoạt, sáng tạo của người nghệ sĩ đằng sau âm nhạc.</v>
      </c>
    </row>
    <row r="1365">
      <c r="A1365" s="1" t="s">
        <v>2295</v>
      </c>
      <c r="B1365" s="1" t="s">
        <v>2296</v>
      </c>
      <c r="C1365" s="2" t="str">
        <f>IFERROR(__xludf.DUMMYFUNCTION("GoogleTranslate(B1365, ""en"", ""vi"")"),"Loại nhạc này mang lại trải nghiệm nghe độc ​​đáo và đáng nhớ với dải cao độ [R1A2N3G4E5] [oc0ta1ve2s3]. Nó truyền tải âm thanh độc đáo và cộng hưởng thông qua việc sử dụng [[K01E12Y23]3 k4ey5]. Bản nhạc dài [T1M213] giây và có [te0mp1o2] vừa phải. Phần t"&amp;"rình diễn âm nhạc sử dụng [I1N2S3T4R5U6M7E8N9T0S1], trong khi [ti0me1 s2ig3na4tu5re6] được sử dụng trong bài hát này là không bình thường [T1I2M3E4_5S6I7G8N9A0T1U2R3E4]. Với [te0mp1o2] vừa phải, bản nhạc này khác với phong cách [G1E2N3R4E5] điển hình.")</f>
        <v>Loại nhạc này mang lại trải nghiệm nghe độc ​​đáo và đáng nhớ với dải cao độ [R1A2N3G4E5] [oc0ta1ve2s3]. Nó truyền tải âm thanh độc đáo và cộng hưởng thông qua việc sử dụng [[K01E12Y23]3 k4ey5]. Bản nhạc dài [T1M213] giây và có [te0mp1o2] vừa phải. Phần trình diễn âm nhạc sử dụng [I1N2S3T4R5U6M7E8N9T0S1], trong khi [ti0me1 s2ig3na4tu5re6] được sử dụng trong bài hát này là không bình thường [T1I2M3E4_5S6I7G8N9A0T1U2R3E4]. Với [te0mp1o2] vừa phải, bản nhạc này khác với phong cách [G1E2N3R4E5] điển hình.</v>
      </c>
    </row>
    <row r="1366">
      <c r="A1366" s="1" t="s">
        <v>25</v>
      </c>
      <c r="B1366" s="1" t="s">
        <v>2297</v>
      </c>
      <c r="C1366" s="2" t="str">
        <f>IFERROR(__xludf.DUMMYFUNCTION("GoogleTranslate(B1366, ""en"", ""vi"")"),"Âm nhạc tỏa ra [E1M2O3T4I5O6N7].")</f>
        <v>Âm nhạc tỏa ra [E1M2O3T4I5O6N7].</v>
      </c>
    </row>
    <row r="1367">
      <c r="A1367" s="1" t="s">
        <v>2298</v>
      </c>
      <c r="B1367" s="1" t="s">
        <v>2299</v>
      </c>
      <c r="C1367" s="2" t="str">
        <f>IFERROR(__xludf.DUMMYFUNCTION("GoogleTranslate(B1367, ""en"", ""vi"")"),"Bài hát bao gồm [[N01U12M23_34B45A56R67S78]8 b9ar0s1] và tuân theo nhịp [T1I2M3E4_5S6I7G8N9A0T1U2R3E4]. Tuy nhiên, nó không dễ dàng được nhận ra là kiểu [G1E2N3R4E5]. Thời gian chạy của bài hát là [T1M213] giây.")</f>
        <v>Bài hát bao gồm [[N01U12M23_34B45A56R67S78]8 b9ar0s1] và tuân theo nhịp [T1I2M3E4_5S6I7G8N9A0T1U2R3E4]. Tuy nhiên, nó không dễ dàng được nhận ra là kiểu [G1E2N3R4E5]. Thời gian chạy của bài hát là [T1M213] giây.</v>
      </c>
    </row>
    <row r="1368">
      <c r="A1368" s="1" t="s">
        <v>2300</v>
      </c>
      <c r="B1368" s="1" t="s">
        <v>2301</v>
      </c>
      <c r="C1368" s="2" t="str">
        <f>IFERROR(__xludf.DUMMYFUNCTION("GoogleTranslate(B1368, ""en"", ""vi"")"),"Âm nhạc được mô tả mang lại trải nghiệm nghe độc ​​đáo và đáng nhớ, với dải cao độ [R1A2N3G4E5] [oc0ta1ve2s3] và âm thanh mạnh mẽ và đáng nhớ trong [[K01E12Y23]3 k4ey5]. Thời lượng phát của bài hát là [T1M213] giây và [te0mp1o2] của nó rất mềm và mượt. Bu"&amp;"ổi biểu diễn âm nhạc sử dụng [I1N2S3T4R5U6M7E8N9T0S1] và có [ti0me1 s2ig3na4tu5re6] duy nhất ở [T1I2M3E4_5S6I7G8N9A0T1U2R3E4]. Với nhịp điệu nhanh và tiến triển thông qua [[N01U12M23_34B45A56R67S78]8 b9ar0s1], âm nhạc gợi nhớ đến âm thanh [G1E2N3R4E5] cổ "&amp;"điển, mang lại trải nghiệm nghe sống động và hấp dẫn.")</f>
        <v>Âm nhạc được mô tả mang lại trải nghiệm nghe độc ​​đáo và đáng nhớ, với dải cao độ [R1A2N3G4E5] [oc0ta1ve2s3] và âm thanh mạnh mẽ và đáng nhớ trong [[K01E12Y23]3 k4ey5]. Thời lượng phát của bài hát là [T1M213] giây và [te0mp1o2] của nó rất mềm và mượt. Buổi biểu diễn âm nhạc sử dụng [I1N2S3T4R5U6M7E8N9T0S1] và có [ti0me1 s2ig3na4tu5re6] duy nhất ở [T1I2M3E4_5S6I7G8N9A0T1U2R3E4]. Với nhịp điệu nhanh và tiến triển thông qua [[N01U12M23_34B45A56R67S78]8 b9ar0s1], âm nhạc gợi nhớ đến âm thanh [G1E2N3R4E5] cổ điển, mang lại trải nghiệm nghe sống động và hấp dẫn.</v>
      </c>
    </row>
    <row r="1369">
      <c r="A1369" s="1" t="s">
        <v>902</v>
      </c>
      <c r="B1369" s="1" t="s">
        <v>2302</v>
      </c>
      <c r="C1369" s="2" t="str">
        <f>IFERROR(__xludf.DUMMYFUNCTION("GoogleTranslate(B1369, ""en"", ""vi"")"),"[ke0y1] được sử dụng trong bản nhạc này mang lại cho nó một chất lượng cảm xúc đặc biệt khiến nó trở nên khác biệt. Độ dài của bài hát là [T1M213] giây, đủ thời gian để người nghe đắm chìm hoàn toàn vào bản nhạc. Để mang lại tâm trạng mong muốn, âm nhạc p"&amp;"hải có [I1N2S3T4R5U6M7E8N9T0S1], điều này sẽ tạo thêm chiều sâu và độ phong phú cho âm thanh tổng thể. Bằng cách lựa chọn cẩn thận [key0y1], độ dài và nhạc cụ, nhà soạn nhạc đã tạo ra trải nghiệm âm nhạc mạnh mẽ sẽ gây được tiếng vang cho người nghe.")</f>
        <v>[ke0y1] được sử dụng trong bản nhạc này mang lại cho nó một chất lượng cảm xúc đặc biệt khiến nó trở nên khác biệt. Độ dài của bài hát là [T1M213] giây, đủ thời gian để người nghe đắm chìm hoàn toàn vào bản nhạc. Để mang lại tâm trạng mong muốn, âm nhạc phải có [I1N2S3T4R5U6M7E8N9T0S1], điều này sẽ tạo thêm chiều sâu và độ phong phú cho âm thanh tổng thể. Bằng cách lựa chọn cẩn thận [key0y1], độ dài và nhạc cụ, nhà soạn nhạc đã tạo ra trải nghiệm âm nhạc mạnh mẽ sẽ gây được tiếng vang cho người nghe.</v>
      </c>
    </row>
    <row r="1370">
      <c r="A1370" s="1" t="s">
        <v>2303</v>
      </c>
      <c r="B1370" s="1" t="s">
        <v>2304</v>
      </c>
      <c r="C1370" s="2" t="str">
        <f>IFERROR(__xludf.DUMMYFUNCTION("GoogleTranslate(B1370, ""en"", ""vi"")"),"Bài hát này có độ dài [T1M213] giây, có âm nhạc dễ nhảy và dựa trên [[T01I12M23E34_45S56I67G78N89A90T01U12R23E34]4 t5im6e 7si8gn9at0ur1e2]. Sự kết hợp của [I1N2S3T4R5U6M7E8N9T0S1] tăng thêm chiều sâu cho tác phẩm âm nhạc tổng thể, đồng thời tốc độ chơi nh"&amp;"anh giúp tăng cường bầu không khí tràn đầy năng lượng.")</f>
        <v>Bài hát này có độ dài [T1M213] giây, có âm nhạc dễ nhảy và dựa trên [[T01I12M23E34_45S56I67G78N89A90T01U12R23E34]4 t5im6e 7si8gn9at0ur1e2]. Sự kết hợp của [I1N2S3T4R5U6M7E8N9T0S1] tăng thêm chiều sâu cho tác phẩm âm nhạc tổng thể, đồng thời tốc độ chơi nhanh giúp tăng cường bầu không khí tràn đầy năng lượng.</v>
      </c>
    </row>
    <row r="1371">
      <c r="A1371" s="1" t="s">
        <v>81</v>
      </c>
      <c r="B1371" s="1" t="s">
        <v>2305</v>
      </c>
      <c r="C1371" s="2" t="str">
        <f>IFERROR(__xludf.DUMMYFUNCTION("GoogleTranslate(B1371, ""en"", ""vi"")"),"Nhạc [G1E2N3R4E5] trong bài hát này có đặc điểm là phạm vi cao độ giới hạn là [R1A2N3G4E5] [oc0ta1ve2s3], cho phép nhấn mạnh hơn vào các sắc thái của giai điệu và nhịp điệu. Việc sử dụng [I1N2S3T4R5U6M7E8N9T0S1] rất quan trọng đối với âm nhạc, trong khi ["&amp;"[K01E12Y23]3 k4ey5] tạo thêm hương vị độc đáo. Bài hát này có thời lượng chạy [T1M213] giây và được phát ở tốc độ vừa phải, nhịp điệu dễ nghe. Nhạc ở [T1I2M3E4_5S6I7G8N9A0T1U2R3E4]. Nhìn chung, bài hát này thể hiện các đặc điểm riêng biệt của âm nhạc [G1E"&amp;"2N3R4E5], bao gồm dải cao độ cụ thể, nhạc cụ và đặc điểm nhịp điệu.")</f>
        <v>Nhạc [G1E2N3R4E5] trong bài hát này có đặc điểm là phạm vi cao độ giới hạn là [R1A2N3G4E5] [oc0ta1ve2s3], cho phép nhấn mạnh hơn vào các sắc thái của giai điệu và nhịp điệu. Việc sử dụng [I1N2S3T4R5U6M7E8N9T0S1] rất quan trọng đối với âm nhạc, trong khi [[K01E12Y23]3 k4ey5] tạo thêm hương vị độc đáo. Bài hát này có thời lượng chạy [T1M213] giây và được phát ở tốc độ vừa phải, nhịp điệu dễ nghe. Nhạc ở [T1I2M3E4_5S6I7G8N9A0T1U2R3E4]. Nhìn chung, bài hát này thể hiện các đặc điểm riêng biệt của âm nhạc [G1E2N3R4E5], bao gồm dải cao độ cụ thể, nhạc cụ và đặc điểm nhịp điệu.</v>
      </c>
    </row>
    <row r="1372">
      <c r="A1372" s="1" t="s">
        <v>513</v>
      </c>
      <c r="B1372" s="1" t="s">
        <v>2306</v>
      </c>
      <c r="C1372" s="2" t="str">
        <f>IFERROR(__xludf.DUMMYFUNCTION("GoogleTranslate(B1372, ""en"", ""vi"")"),"Bài hát này có phạm vi cao độ giới hạn là [R1A2N3G4E5] [oc0ta1ve2s3], cho phép nhấn mạnh hơn vào các sắc thái của giai điệu và nhịp điệu. Nó bao gồm khoảng [[N01U12M23_34B45A56R67S78]8 b9ar0s1] và có thời lượng là [T1M213] giây. [I1N2S3T4R5U6M7E8N9T0S1] k"&amp;"hông có trong bài hát.")</f>
        <v>Bài hát này có phạm vi cao độ giới hạn là [R1A2N3G4E5] [oc0ta1ve2s3], cho phép nhấn mạnh hơn vào các sắc thái của giai điệu và nhịp điệu. Nó bao gồm khoảng [[N01U12M23_34B45A56R67S78]8 b9ar0s1] và có thời lượng là [T1M213] giây. [I1N2S3T4R5U6M7E8N9T0S1] không có trong bài hát.</v>
      </c>
    </row>
    <row r="1373">
      <c r="A1373" s="1" t="s">
        <v>2307</v>
      </c>
      <c r="B1373" s="1" t="s">
        <v>2308</v>
      </c>
      <c r="C1373" s="2" t="str">
        <f>IFERROR(__xludf.DUMMYFUNCTION("GoogleTranslate(B1373, ""en"", ""vi"")"),"Dải cao độ nhỏ gọn [R1A2N3G4E5] [oc0ta1ve2s3] có thể tạo ra màn trình diễn âm nhạc tập trung và có tác động mạnh mẽ, có thể gợi lên cảm xúc [E1M2O3T4I5O6N7] cho người nghe. Thêm vào tác động về mặt cảm xúc, nhịp điệu trong bài hát này cực kỳ kích thích. Đ"&amp;"ể nâng cao trải nghiệm âm nhạc tổng thể, bạn nên đưa [I1N2S3T4R5U6M7E8N9T0S1] vào bố cục. Bằng cách kết hợp những yếu tố này, âm nhạc tạo ra có thể trở thành một tác phẩm mạnh mẽ và cảm động, gây được tiếng vang cho khán giả.")</f>
        <v>Dải cao độ nhỏ gọn [R1A2N3G4E5] [oc0ta1ve2s3] có thể tạo ra màn trình diễn âm nhạc tập trung và có tác động mạnh mẽ, có thể gợi lên cảm xúc [E1M2O3T4I5O6N7] cho người nghe. Thêm vào tác động về mặt cảm xúc, nhịp điệu trong bài hát này cực kỳ kích thích. Để nâng cao trải nghiệm âm nhạc tổng thể, bạn nên đưa [I1N2S3T4R5U6M7E8N9T0S1] vào bố cục. Bằng cách kết hợp những yếu tố này, âm nhạc tạo ra có thể trở thành một tác phẩm mạnh mẽ và cảm động, gây được tiếng vang cho khán giả.</v>
      </c>
    </row>
    <row r="1374">
      <c r="A1374" s="1" t="s">
        <v>92</v>
      </c>
      <c r="B1374" s="1" t="s">
        <v>2309</v>
      </c>
      <c r="C1374" s="2" t="str">
        <f>IFERROR(__xludf.DUMMYFUNCTION("GoogleTranslate(B1374, ""en"", ""vi"")"),"Phạm vi cao độ nhỏ gọn của [R1A2N3G4E5] [oc0ta1ve2s3] trong bài hát này mang lại màn trình diễn âm nhạc tập trung và có tác động mạnh mẽ. Việc lựa chọn [[K01E12Y23]3 k4ey5] làm tăng thêm trải nghiệm quyến rũ và đáng nhớ, kéo dài trong [T1M213] giây. Nhịp "&amp;"điệu êm dịu và vừa phải của bài hát không đi kèm với [I1N2S3T4R5U6M7E8N9T0S1] và âm nhạc dựa trên [[T01I12M23E34_45S56I67G78N89A90T01U12R23E34]4 t5im6e 7si8gn9at0ur1e2], được trình diễn nhanh chóng. Mặc dù bài hát không thể hiện được những nét tinh túy củ"&amp;"a phong cách [G1E2N3R4E5] nhưng những yếu tố độc đáo của nó khiến nó trở thành một bản nhạc khác biệt và hấp dẫn.")</f>
        <v>Phạm vi cao độ nhỏ gọn của [R1A2N3G4E5] [oc0ta1ve2s3] trong bài hát này mang lại màn trình diễn âm nhạc tập trung và có tác động mạnh mẽ. Việc lựa chọn [[K01E12Y23]3 k4ey5] làm tăng thêm trải nghiệm quyến rũ và đáng nhớ, kéo dài trong [T1M213] giây. Nhịp điệu êm dịu và vừa phải của bài hát không đi kèm với [I1N2S3T4R5U6M7E8N9T0S1] và âm nhạc dựa trên [[T01I12M23E34_45S56I67G78N89A90T01U12R23E34]4 t5im6e 7si8gn9at0ur1e2], được trình diễn nhanh chóng. Mặc dù bài hát không thể hiện được những nét tinh túy của phong cách [G1E2N3R4E5] nhưng những yếu tố độc đáo của nó khiến nó trở thành một bản nhạc khác biệt và hấp dẫn.</v>
      </c>
    </row>
    <row r="1375">
      <c r="A1375" s="1" t="s">
        <v>831</v>
      </c>
      <c r="B1375" s="1" t="s">
        <v>2310</v>
      </c>
      <c r="C1375" s="2" t="str">
        <f>IFERROR(__xludf.DUMMYFUNCTION("GoogleTranslate(B1375, ""en"", ""vi"")"),"Bài hát [T1M213]-thứ hai này có [[K01E12Y23]3 k4ey5], tạo ra một bảng âm thanh phong phú và sống động, hòa quyện với nhịp điệu êm dịu và nhẹ nhàng. Sự kết hợp của các yếu tố âm nhạc này tạo nên trải nghiệm nghe độc ​​đáo, vì bài hát mang lại cảm giác thư "&amp;"giãn đồng thời mang đến khung cảnh âm thanh phức tạp và sống động. Cho dù bạn đang muốn thư giãn hay chỉ đơn giản là đánh giá cao các sắc thái của một bản nhạc được trau chuốt kỹ lưỡng thì bài hát này đều có nội dung dành cho tất cả mọi người.")</f>
        <v>Bài hát [T1M213]-thứ hai này có [[K01E12Y23]3 k4ey5], tạo ra một bảng âm thanh phong phú và sống động, hòa quyện với nhịp điệu êm dịu và nhẹ nhàng. Sự kết hợp của các yếu tố âm nhạc này tạo nên trải nghiệm nghe độc ​​đáo, vì bài hát mang lại cảm giác thư giãn đồng thời mang đến khung cảnh âm thanh phức tạp và sống động. Cho dù bạn đang muốn thư giãn hay chỉ đơn giản là đánh giá cao các sắc thái của một bản nhạc được trau chuốt kỹ lưỡng thì bài hát này đều có nội dung dành cho tất cả mọi người.</v>
      </c>
    </row>
    <row r="1376">
      <c r="A1376" s="1" t="s">
        <v>1340</v>
      </c>
      <c r="B1376" s="1" t="s">
        <v>2311</v>
      </c>
      <c r="C1376" s="2" t="str">
        <f>IFERROR(__xludf.DUMMYFUNCTION("GoogleTranslate(B1376, ""en"", ""vi"")"),"Âm nhạc tôn vinh phong cách của [A1R2T3I4S5T6] và có [ti0me1 s2ig3na4tu5re6 o7f 8[T91I02M13E24_35S46I57G68N79A80T91U02R13E24]3]. Việc kết hợp phong cách đặc trưng của [A1R2T3I4S5T6] vào âm nhạc thể hiện sự hiểu biết rõ ràng và tôn trọng cách thể hiện âm n"&amp;"hạc độc đáo của họ. Trong khi đó, [ti0me1 s2ig3na4tu5re6 o7f 8[T91I02M13E24_35S46I57G68N79A80T91U02R13E24]3] góp phần tạo nên cảm nhận nhịp điệu và cấu trúc tổng thể của âm nhạc. Cùng với nhau, những yếu tố này tạo nên một tác phẩm âm nhạc gắn kết và ấn t"&amp;"ượng, vừa tôn vinh [A1R2T3I4S5T6] vừa tự nó trở thành một bản nhạc đáng chú ý.")</f>
        <v>Âm nhạc tôn vinh phong cách của [A1R2T3I4S5T6] và có [ti0me1 s2ig3na4tu5re6 o7f 8[T91I02M13E24_35S46I57G68N79A80T91U02R13E24]3]. Việc kết hợp phong cách đặc trưng của [A1R2T3I4S5T6] vào âm nhạc thể hiện sự hiểu biết rõ ràng và tôn trọng cách thể hiện âm nhạc độc đáo của họ. Trong khi đó, [ti0me1 s2ig3na4tu5re6 o7f 8[T91I02M13E24_35S46I57G68N79A80T91U02R13E24]3] góp phần tạo nên cảm nhận nhịp điệu và cấu trúc tổng thể của âm nhạc. Cùng với nhau, những yếu tố này tạo nên một tác phẩm âm nhạc gắn kết và ấn tượng, vừa tôn vinh [A1R2T3I4S5T6] vừa tự nó trở thành một bản nhạc đáng chú ý.</v>
      </c>
    </row>
    <row r="1377">
      <c r="A1377" s="1" t="s">
        <v>2312</v>
      </c>
      <c r="B1377" s="1" t="s">
        <v>2313</v>
      </c>
      <c r="C1377" s="2" t="str">
        <f>IFERROR(__xludf.DUMMYFUNCTION("GoogleTranslate(B1377, ""en"", ""vi"")"),"Bản nhạc dài [T1M213] giây này được xác định bởi [E1M2O3T4I5O6N7], đặc biệt là [I1N2S3T4R5U6M7E8N9T0S1] vắng mặt trong bài hát.")</f>
        <v>Bản nhạc dài [T1M213] giây này được xác định bởi [E1M2O3T4I5O6N7], đặc biệt là [I1N2S3T4R5U6M7E8N9T0S1] vắng mặt trong bài hát.</v>
      </c>
    </row>
    <row r="1378">
      <c r="A1378" s="1" t="s">
        <v>1235</v>
      </c>
      <c r="B1378" s="1" t="s">
        <v>2314</v>
      </c>
      <c r="C1378" s="2" t="str">
        <f>IFERROR(__xludf.DUMMYFUNCTION("GoogleTranslate(B1378, ""en"", ""vi"")"),"Phần trình diễn âm nhạc sử dụng [I1N2S3T4R5U6M7E8N9T0S1] và được phát ở tốc độ chậm [te0mp1o2].")</f>
        <v>Phần trình diễn âm nhạc sử dụng [I1N2S3T4R5U6M7E8N9T0S1] và được phát ở tốc độ chậm [te0mp1o2].</v>
      </c>
    </row>
    <row r="1379">
      <c r="A1379" s="1" t="s">
        <v>2315</v>
      </c>
      <c r="B1379" s="1" t="s">
        <v>2316</v>
      </c>
      <c r="C1379" s="2" t="str">
        <f>IFERROR(__xludf.DUMMYFUNCTION("GoogleTranslate(B1379, ""en"", ""vi"")"),"Việc sử dụng phạm vi cao độ cụ thể trải dài [R1A2N3G4E5] [oc0ta1ve2s3] góp phần tạo ra âm thanh gắn kết và thống nhất xuyên suốt bản nhạc. Điều này, cùng với nhịp cân bằng, tạo ra nhịp điệu cực kỳ mãnh liệt gợi lên [E1M2O3T4I5O6N7] ở người nghe. Nhìn chun"&amp;"g, âm nhạc truyền tải một cảm giác mạnh mẽ và mạnh mẽ, khiến nó trở thành một tác phẩm lôi cuốn và đáng nhớ.")</f>
        <v>Việc sử dụng phạm vi cao độ cụ thể trải dài [R1A2N3G4E5] [oc0ta1ve2s3] góp phần tạo ra âm thanh gắn kết và thống nhất xuyên suốt bản nhạc. Điều này, cùng với nhịp cân bằng, tạo ra nhịp điệu cực kỳ mãnh liệt gợi lên [E1M2O3T4I5O6N7] ở người nghe. Nhìn chung, âm nhạc truyền tải một cảm giác mạnh mẽ và mạnh mẽ, khiến nó trở thành một tác phẩm lôi cuốn và đáng nhớ.</v>
      </c>
    </row>
    <row r="1380">
      <c r="A1380" s="1" t="s">
        <v>2317</v>
      </c>
      <c r="B1380" s="1" t="s">
        <v>2318</v>
      </c>
      <c r="C1380" s="2" t="str">
        <f>IFERROR(__xludf.DUMMYFUNCTION("GoogleTranslate(B1380, ""en"", ""vi"")"),"Bài hát này, đại diện tiêu biểu cho phong cách [G1E2N3R4E5], có nhịp [T1I2M3E4_5S6I7G8N9A0T1U2R3E4] và nhịp [te0mp1o2] chậm. Phạm vi cao độ của nó nằm trong [R1A2N3G4E5] [oc0ta1ve2s3] và nó có thời gian chạy là [T1M213] giây. Không có [I1N2S3T4R5U6M7E8N9T"&amp;"0S1], âm nhạc phù hợp để khiêu vũ, khiến nó trở thành lựa chọn lý tưởng cho những ai thích [te0mp1o2] vừa phải.")</f>
        <v>Bài hát này, đại diện tiêu biểu cho phong cách [G1E2N3R4E5], có nhịp [T1I2M3E4_5S6I7G8N9A0T1U2R3E4] và nhịp [te0mp1o2] chậm. Phạm vi cao độ của nó nằm trong [R1A2N3G4E5] [oc0ta1ve2s3] và nó có thời gian chạy là [T1M213] giây. Không có [I1N2S3T4R5U6M7E8N9T0S1], âm nhạc phù hợp để khiêu vũ, khiến nó trở thành lựa chọn lý tưởng cho những ai thích [te0mp1o2] vừa phải.</v>
      </c>
    </row>
    <row r="1381">
      <c r="A1381" s="1" t="s">
        <v>387</v>
      </c>
      <c r="B1381" s="1" t="s">
        <v>2319</v>
      </c>
      <c r="C1381" s="2" t="str">
        <f>IFERROR(__xludf.DUMMYFUNCTION("GoogleTranslate(B1381, ""en"", ""vi"")"),"[ti0me1 s2ig3na4tu5re6] của bản nhạc này là [T1I2M3E4_5S6I7G8N9A0T1U2R3E4] và bạn sẽ không tìm thấy bất kỳ [I1N2S3T4R5U6M7E8N9T0S1] nào trong bài hát này.")</f>
        <v>[ti0me1 s2ig3na4tu5re6] của bản nhạc này là [T1I2M3E4_5S6I7G8N9A0T1U2R3E4] và bạn sẽ không tìm thấy bất kỳ [I1N2S3T4R5U6M7E8N9T0S1] nào trong bài hát này.</v>
      </c>
    </row>
    <row r="1382">
      <c r="A1382" s="1" t="s">
        <v>81</v>
      </c>
      <c r="B1382" s="1" t="s">
        <v>2320</v>
      </c>
      <c r="C1382" s="2" t="str">
        <f>IFERROR(__xludf.DUMMYFUNCTION("GoogleTranslate(B1382, ""en"", ""vi"")"),"Với dải cao độ trải dài [R1A2N3G4E5] [oc0ta1ve2s3], bản nhạc này mang đến trải nghiệm nghe đa dạng và sống động. [[K01E12Y23]3 k4ey5] thêm hương vị độc đáo cho bản nhạc này, trong khi độ dài của bản nhạc là [T1M213] giây. Nhịp điệu trong bài hát này rất d"&amp;"ễ nghe và [I1N2S3T4R5U6M7E8N9T0S1] được sử dụng trong phần trình diễn âm nhạc. Âm nhạc ở [T1I2M3E4_5S6I7G8N9A0T1U2R3E4] với [te0mp1o2] vừa phải, khiến nó trở thành một ví dụ điển hình của âm thanh [G1E2N3R4E5].")</f>
        <v>Với dải cao độ trải dài [R1A2N3G4E5] [oc0ta1ve2s3], bản nhạc này mang đến trải nghiệm nghe đa dạng và sống động. [[K01E12Y23]3 k4ey5] thêm hương vị độc đáo cho bản nhạc này, trong khi độ dài của bản nhạc là [T1M213] giây. Nhịp điệu trong bài hát này rất dễ nghe và [I1N2S3T4R5U6M7E8N9T0S1] được sử dụng trong phần trình diễn âm nhạc. Âm nhạc ở [T1I2M3E4_5S6I7G8N9A0T1U2R3E4] với [te0mp1o2] vừa phải, khiến nó trở thành một ví dụ điển hình của âm thanh [G1E2N3R4E5].</v>
      </c>
    </row>
    <row r="1383">
      <c r="A1383" s="1" t="s">
        <v>110</v>
      </c>
      <c r="B1383" s="1" t="s">
        <v>2321</v>
      </c>
      <c r="C1383" s="2" t="str">
        <f>IFERROR(__xludf.DUMMYFUNCTION("GoogleTranslate(B1383, ""en"", ""vi"")"),"Trong bản nhạc này, phạm vi cao độ được thể hiện trong [R1A2N3G4E5] [oc0ta1ve2s3].")</f>
        <v>Trong bản nhạc này, phạm vi cao độ được thể hiện trong [R1A2N3G4E5] [oc0ta1ve2s3].</v>
      </c>
    </row>
    <row r="1384">
      <c r="A1384" s="1" t="s">
        <v>2322</v>
      </c>
      <c r="B1384" s="1" t="s">
        <v>2323</v>
      </c>
      <c r="C1384" s="2" t="str">
        <f>IFERROR(__xludf.DUMMYFUNCTION("GoogleTranslate(B1384, ""en"", ""vi"")"),"Bản nhạc này được sáng tác trong [[K01E12Y23]3 k4ey5] và chứa đầy [E1M2O3T4I5O6N7]. Ngoài ra, bài hát còn có tính chất độc đáo [ti0me1 s2ig3na4tu5re6 o7f 8[T91I02M13E24_35S46I57G68N79A80T91U02R13E24]3]. Cùng với nhau, những yếu tố này tạo nên trải nghiệm "&amp;"âm nhạc độc đáo và mạnh mẽ về mặt cảm xúc, khiến nó trở nên khác biệt so với các tác phẩm khác. Việc sử dụng [ti0me1 s2ig3na4tu5re6] độc đáo sẽ làm tăng thêm độ phức tạp và sự thú vị cho bản nhạc, trong khi việc lựa chọn [ke0y1] và cách thể hiện cảm xúc s"&amp;"ẽ truyền vào bản nhạc một tâm trạng hoặc cảm giác cụ thể gây được tiếng vang cho người nghe. Cho dù bạn là người đam mê âm nhạc hay chỉ đánh giá cao những bản nhạc hay thì sáng tác này chắc chắn sẽ để lại ấn tượng lâu dài.")</f>
        <v>Bản nhạc này được sáng tác trong [[K01E12Y23]3 k4ey5] và chứa đầy [E1M2O3T4I5O6N7]. Ngoài ra, bài hát còn có tính chất độc đáo [ti0me1 s2ig3na4tu5re6 o7f 8[T91I02M13E24_35S46I57G68N79A80T91U02R13E24]3]. Cùng với nhau, những yếu tố này tạo nên trải nghiệm âm nhạc độc đáo và mạnh mẽ về mặt cảm xúc, khiến nó trở nên khác biệt so với các tác phẩm khác. Việc sử dụng [ti0me1 s2ig3na4tu5re6] độc đáo sẽ làm tăng thêm độ phức tạp và sự thú vị cho bản nhạc, trong khi việc lựa chọn [ke0y1] và cách thể hiện cảm xúc sẽ truyền vào bản nhạc một tâm trạng hoặc cảm giác cụ thể gây được tiếng vang cho người nghe. Cho dù bạn là người đam mê âm nhạc hay chỉ đánh giá cao những bản nhạc hay thì sáng tác này chắc chắn sẽ để lại ấn tượng lâu dài.</v>
      </c>
    </row>
    <row r="1385">
      <c r="A1385" s="1" t="s">
        <v>708</v>
      </c>
      <c r="B1385" s="1" t="s">
        <v>2324</v>
      </c>
      <c r="C1385" s="2" t="str">
        <f>IFERROR(__xludf.DUMMYFUNCTION("GoogleTranslate(B1385, ""en"", ""vi"")"),"Lựa chọn [[K01E12Y23]3 k4ey5] của bản nhạc này mang lại trải nghiệm quyến rũ và đáng nhớ với dải cao độ nhỏ gọn [R1A2N3G4E5] [oc0ta1ve2s3] mang đến màn trình diễn âm nhạc tập trung và có tác động mạnh mẽ. Bài hát chạy trong [T1M213] giây và có nhịp không "&amp;"quá nhanh cũng không quá chậm. [I1N2S3T4R5U6M7E8N9T0S1] thêm vào bản sáng tác âm nhạc, sử dụng [T1I2M3E4_5S6I7G8N9A0T1U2R3E4] bất thường. Nhịp điệu nhanh của bài hát, kết hợp với [ti0me1 s2ig3na4tu5re6] khác thường, tạo ra một trải nghiệm âm nhạc độc đáo "&amp;"mang đặc trưng của [E1M2O3T4I5O6N7].")</f>
        <v>Lựa chọn [[K01E12Y23]3 k4ey5] của bản nhạc này mang lại trải nghiệm quyến rũ và đáng nhớ với dải cao độ nhỏ gọn [R1A2N3G4E5] [oc0ta1ve2s3] mang đến màn trình diễn âm nhạc tập trung và có tác động mạnh mẽ. Bài hát chạy trong [T1M213] giây và có nhịp không quá nhanh cũng không quá chậm. [I1N2S3T4R5U6M7E8N9T0S1] thêm vào bản sáng tác âm nhạc, sử dụng [T1I2M3E4_5S6I7G8N9A0T1U2R3E4] bất thường. Nhịp điệu nhanh của bài hát, kết hợp với [ti0me1 s2ig3na4tu5re6] khác thường, tạo ra một trải nghiệm âm nhạc độc đáo mang đặc trưng của [E1M2O3T4I5O6N7].</v>
      </c>
    </row>
    <row r="1386">
      <c r="A1386" s="1" t="s">
        <v>2325</v>
      </c>
      <c r="B1386" s="1" t="s">
        <v>2326</v>
      </c>
      <c r="C1386" s="2" t="str">
        <f>IFERROR(__xludf.DUMMYFUNCTION("GoogleTranslate(B1386, ""en"", ""vi"")"),"Dải cao độ [R1A2N3G4E5] [oc0ta1ve2s3] của bản nhạc này mang lại trải nghiệm nghe độc ​​đáo và đáng nhớ, trong khi [[K01E12Y23]3 k4ey5] mang lại chất lượng cảm xúc đặc biệt. Ngoài ra, bài hát còn có [ti0me1 s2ig3na4tu5re6 o7f 8[T91I02M13E24_35S46I57G68N79A"&amp;"80T91U02R13E24]3] độc đáo và được biểu diễn ở tốc độ vừa phải. Với [[N01U12M23_34B45A56R67S78]8 b9ar0s1] xuyên suốt bài hát, nó thể hiện một hành trình âm nhạc đầy lôi cuốn.")</f>
        <v>Dải cao độ [R1A2N3G4E5] [oc0ta1ve2s3] của bản nhạc này mang lại trải nghiệm nghe độc ​​đáo và đáng nhớ, trong khi [[K01E12Y23]3 k4ey5] mang lại chất lượng cảm xúc đặc biệt. Ngoài ra, bài hát còn có [ti0me1 s2ig3na4tu5re6 o7f 8[T91I02M13E24_35S46I57G68N79A80T91U02R13E24]3] độc đáo và được biểu diễn ở tốc độ vừa phải. Với [[N01U12M23_34B45A56R67S78]8 b9ar0s1] xuyên suốt bài hát, nó thể hiện một hành trình âm nhạc đầy lôi cuốn.</v>
      </c>
    </row>
    <row r="1387">
      <c r="A1387" s="1" t="s">
        <v>1185</v>
      </c>
      <c r="B1387" s="1" t="s">
        <v>2327</v>
      </c>
      <c r="C1387" s="2" t="str">
        <f>IFERROR(__xludf.DUMMYFUNCTION("GoogleTranslate(B1387, ""en"", ""vi"")"),"Dải cao độ của [R1A2N3G4E5] [oc0ta1ve2s3] tạo thêm nét đặc biệt cho âm nhạc, nhấn mạnh chiều sâu cảm xúc của nó, trong khi việc sử dụng [[K01E12Y23]3 k4ey5] tạo ra một bảng âm thanh phong phú và sống động. Với thời lượng chạy [T1M213] giây, bài hát duy tr"&amp;"ì nhịp điệu rất thiền định, đáng chú ý là thiếu vắng [I1N2S3T4R5U6M7E8N9T0S1]. Nó dựa trên [[T01I12M23E34_45S56I67G78N89A90T01U12R23E34]4 t5im6e 7si8gn9at0ur1e2] và mang nhịp độ vừa phải [te0mp1o2], khác với các tính năng điển hình của kiểu [G1E2N3R4E5].")</f>
        <v>Dải cao độ của [R1A2N3G4E5] [oc0ta1ve2s3] tạo thêm nét đặc biệt cho âm nhạc, nhấn mạnh chiều sâu cảm xúc của nó, trong khi việc sử dụng [[K01E12Y23]3 k4ey5] tạo ra một bảng âm thanh phong phú và sống động. Với thời lượng chạy [T1M213] giây, bài hát duy trì nhịp điệu rất thiền định, đáng chú ý là thiếu vắng [I1N2S3T4R5U6M7E8N9T0S1]. Nó dựa trên [[T01I12M23E34_45S56I67G78N89A90T01U12R23E34]4 t5im6e 7si8gn9at0ur1e2] và mang nhịp độ vừa phải [te0mp1o2], khác với các tính năng điển hình của kiểu [G1E2N3R4E5].</v>
      </c>
    </row>
    <row r="1388">
      <c r="A1388" s="1" t="s">
        <v>2328</v>
      </c>
      <c r="B1388" s="1" t="s">
        <v>2329</v>
      </c>
      <c r="C1388" s="2" t="str">
        <f>IFERROR(__xludf.DUMMYFUNCTION("GoogleTranslate(B1388, ""en"", ""vi"")"),"Phạm vi cao độ nhỏ gọn của [R1A2N3G4E5] [oc0ta1ve2s3] mang lại màn trình diễn âm nhạc tập trung và ấn tượng với nhịp điệu rất mượt mà và thư giãn. Dựa trên [[T01I12M23E34_45S56I67G78N89A90T01U12R23E34]4 t5im6e 7si8gn9at0ur1e2], bản nhạc này được phát với "&amp;"nhịp độ nhàn nhã và mang tính chất [E1M2O3T4I5O6N7] xuyên suốt. Nó bao gồm [[N01U12M23_34B45A56R67S78]8 b9ar0s1].")</f>
        <v>Phạm vi cao độ nhỏ gọn của [R1A2N3G4E5] [oc0ta1ve2s3] mang lại màn trình diễn âm nhạc tập trung và ấn tượng với nhịp điệu rất mượt mà và thư giãn. Dựa trên [[T01I12M23E34_45S56I67G78N89A90T01U12R23E34]4 t5im6e 7si8gn9at0ur1e2], bản nhạc này được phát với nhịp độ nhàn nhã và mang tính chất [E1M2O3T4I5O6N7] xuyên suốt. Nó bao gồm [[N01U12M23_34B45A56R67S78]8 b9ar0s1].</v>
      </c>
    </row>
    <row r="1389">
      <c r="A1389" s="1" t="s">
        <v>877</v>
      </c>
      <c r="B1389" s="1" t="s">
        <v>2330</v>
      </c>
      <c r="C1389" s="2" t="str">
        <f>IFERROR(__xludf.DUMMYFUNCTION("GoogleTranslate(B1389, ""en"", ""vi"")"),"Loại nhạc này mang đến trải nghiệm nghe đa dạng và sống động với dải cao độ trải dài [R1A2N3G4E5] [oc0ta1ve2s3]. Việc sử dụng [[K01E12Y23]3 k4ey5] tạo ra bầu không khí khác biệt trong khi [te0mp1o2] rất êm dịu và yên bình, không có bất kỳ sự hiện diện nào"&amp;" của [I1N2S3T4R5U6M7E8N9T0S1]. Thời lượng của bài hát kéo dài [T1M213] giây và nhịp điệu của nó được cân bằng, mặc dù [ti0me1 s2ig3na4tu5re6] nằm ngoài tiêu chuẩn [T1I2M3E4_5S6I7G8N9A0T1U2R3E4]. Âm thanh của bản nhạc này bị ảnh hưởng nặng nề bởi phong các"&amp;"h [G1E2N3R4E5], mang lại trải nghiệm nghe độc ​​đáo và đáng nhớ.")</f>
        <v>Loại nhạc này mang đến trải nghiệm nghe đa dạng và sống động với dải cao độ trải dài [R1A2N3G4E5] [oc0ta1ve2s3]. Việc sử dụng [[K01E12Y23]3 k4ey5] tạo ra bầu không khí khác biệt trong khi [te0mp1o2] rất êm dịu và yên bình, không có bất kỳ sự hiện diện nào của [I1N2S3T4R5U6M7E8N9T0S1]. Thời lượng của bài hát kéo dài [T1M213] giây và nhịp điệu của nó được cân bằng, mặc dù [ti0me1 s2ig3na4tu5re6] nằm ngoài tiêu chuẩn [T1I2M3E4_5S6I7G8N9A0T1U2R3E4]. Âm thanh của bản nhạc này bị ảnh hưởng nặng nề bởi phong cách [G1E2N3R4E5], mang lại trải nghiệm nghe độc ​​đáo và đáng nhớ.</v>
      </c>
    </row>
    <row r="1390">
      <c r="A1390" s="1" t="s">
        <v>2331</v>
      </c>
      <c r="B1390" s="1" t="s">
        <v>2332</v>
      </c>
      <c r="C1390" s="2" t="str">
        <f>IFERROR(__xludf.DUMMYFUNCTION("GoogleTranslate(B1390, ""en"", ""vi"")"),"Âm nhạc toát ra [E1M2O3T4I5O6N7] và phạm vi cao độ giới hạn là [R1A2N3G4E5] [oc0ta1ve2s3] cho phép tập trung nhiều hơn vào sự tinh tế của giai điệu và phân nhịp. Bài hát có thời gian phát là [T1M213] giây và [I1N2S3T4R5U6M7E8N9T0S1] không được đưa vào phầ"&amp;"n nhạc cụ của nó.")</f>
        <v>Âm nhạc toát ra [E1M2O3T4I5O6N7] và phạm vi cao độ giới hạn là [R1A2N3G4E5] [oc0ta1ve2s3] cho phép tập trung nhiều hơn vào sự tinh tế của giai điệu và phân nhịp. Bài hát có thời gian phát là [T1M213] giây và [I1N2S3T4R5U6M7E8N9T0S1] không được đưa vào phần nhạc cụ của nó.</v>
      </c>
    </row>
    <row r="1391">
      <c r="A1391" s="1" t="s">
        <v>2333</v>
      </c>
      <c r="B1391" s="1" t="s">
        <v>2334</v>
      </c>
      <c r="C1391" s="2" t="str">
        <f>IFERROR(__xludf.DUMMYFUNCTION("GoogleTranslate(B1391, ""en"", ""vi"")"),"Âm nhạc trong bài hát này hoàn toàn thuộc thể loại [G1E2N3R4E5] và được sáng tác trong [[K01E12Y23]3 k4ey5] với chất lượng trung bình [te0mp1o2]. Dải cao độ của [R1A2N3G4E5] [oc0ta1ve2s3] tạo thêm nét đặc biệt cho âm nhạc, nhấn mạnh chiều sâu cảm xúc của "&amp;"nó. Mặc dù không có [I1N2S3T4R5U6M7E8N9T0S1], bài hát này có nhịp điệu rất mượt mà và thư giãn, kéo dài trong [T1M213] giây và dài khoảng [[N01U12M23_34B45A56R67S78]8 b9ar0s1]. Ngoài ra, [ti0me1 s2ig3na4tu5re6] được sử dụng trong bài hát này là không phổ "&amp;"biến [T1I2M3E4_5S6I7G8N9A0T1U2R3E4], điều này càng khiến nó trở nên khác biệt so với các bản nhạc khác cùng thể loại.")</f>
        <v>Âm nhạc trong bài hát này hoàn toàn thuộc thể loại [G1E2N3R4E5] và được sáng tác trong [[K01E12Y23]3 k4ey5] với chất lượng trung bình [te0mp1o2]. Dải cao độ của [R1A2N3G4E5] [oc0ta1ve2s3] tạo thêm nét đặc biệt cho âm nhạc, nhấn mạnh chiều sâu cảm xúc của nó. Mặc dù không có [I1N2S3T4R5U6M7E8N9T0S1], bài hát này có nhịp điệu rất mượt mà và thư giãn, kéo dài trong [T1M213] giây và dài khoảng [[N01U12M23_34B45A56R67S78]8 b9ar0s1]. Ngoài ra, [ti0me1 s2ig3na4tu5re6] được sử dụng trong bài hát này là không phổ biến [T1I2M3E4_5S6I7G8N9A0T1U2R3E4], điều này càng khiến nó trở nên khác biệt so với các bản nhạc khác cùng thể loại.</v>
      </c>
    </row>
    <row r="1392">
      <c r="A1392" s="1" t="s">
        <v>1212</v>
      </c>
      <c r="B1392" s="1" t="s">
        <v>2335</v>
      </c>
      <c r="C1392" s="2" t="str">
        <f>IFERROR(__xludf.DUMMYFUNCTION("GoogleTranslate(B1392, ""en"", ""vi"")"),"Phong cách của bài hát không bắt nguồn từ truyền thống của thể loại [G1E2N3R4E5] cổ điển và thước đo của âm nhạc là [T1I2M3E4_5S6I7G8N9A0T1U2R3E4]. Tuy không tuân theo phong cách truyền thống của [G1E2N3R4E5] nhưng bài hát vẫn giữ được âm thanh độc đáo củ"&amp;"a riêng mình qua nhịp điệu khác biệt.")</f>
        <v>Phong cách của bài hát không bắt nguồn từ truyền thống của thể loại [G1E2N3R4E5] cổ điển và thước đo của âm nhạc là [T1I2M3E4_5S6I7G8N9A0T1U2R3E4]. Tuy không tuân theo phong cách truyền thống của [G1E2N3R4E5] nhưng bài hát vẫn giữ được âm thanh độc đáo của riêng mình qua nhịp điệu khác biệt.</v>
      </c>
    </row>
    <row r="1393">
      <c r="A1393" s="1" t="s">
        <v>114</v>
      </c>
      <c r="B1393" s="1" t="s">
        <v>2336</v>
      </c>
      <c r="C1393" s="2" t="str">
        <f>IFERROR(__xludf.DUMMYFUNCTION("GoogleTranslate(B1393, ""en"", ""vi"")"),"[[T01I12M23E34_45S56I67G78N89A90T01U12R23E34]4 t5im6e 7si8gn9at0ur1e2] là phần tử [ke0y1] được sử dụng trong âm nhạc lấy cảm hứng từ [E1M2O3T4I5O6N7], trong đó lựa chọn [I1N2S3T4R5U6M7E8N9T0S 1] đóng một vai trò quan trọng trong việc xác định âm thanh tổn"&amp;"g thể. Bằng cách kết hợp [[T01I12M23E34_45S56I67G78N89A90T01U12R23E34]4 t5im6e 7si8gn9at0ur1e2], âm nhạc có cấu trúc nhịp điệu riêng biệt góp phần tạo nên chất lượng cảm xúc. Trong khi đó, việc lựa chọn và sử dụng cẩn thận [I1N2S3T4R5U6M7E8N9T0S1] cho phé"&amp;"p tạo ra một bảng âm thanh nhiều lớp và nhiều sắc thái, nâng cao hơn nữa tác động cảm xúc của âm nhạc. Cuối cùng, việc sử dụng kết hợp [[T01I12M23E34_45S56I67G78N89A90T01U12R23E34]4 t5im6e 7si8gn9at0ur1e2] và [I1N2S3T4R5U6M7E8N9T0S1] sẽ tạo ra trải nghiệm"&amp;" âm nhạc mạnh mẽ và giàu sức gợi.")</f>
        <v>[[T01I12M23E34_45S56I67G78N89A90T01U12R23E34]4 t5im6e 7si8gn9at0ur1e2] là phần tử [ke0y1] được sử dụng trong âm nhạc lấy cảm hứng từ [E1M2O3T4I5O6N7], trong đó lựa chọn [I1N2S3T4R5U6M7E8N9T0S 1] đóng một vai trò quan trọng trong việc xác định âm thanh tổng thể. Bằng cách kết hợp [[T01I12M23E34_45S56I67G78N89A90T01U12R23E34]4 t5im6e 7si8gn9at0ur1e2], âm nhạc có cấu trúc nhịp điệu riêng biệt góp phần tạo nên chất lượng cảm xúc. Trong khi đó, việc lựa chọn và sử dụng cẩn thận [I1N2S3T4R5U6M7E8N9T0S1] cho phép tạo ra một bảng âm thanh nhiều lớp và nhiều sắc thái, nâng cao hơn nữa tác động cảm xúc của âm nhạc. Cuối cùng, việc sử dụng kết hợp [[T01I12M23E34_45S56I67G78N89A90T01U12R23E34]4 t5im6e 7si8gn9at0ur1e2] và [I1N2S3T4R5U6M7E8N9T0S1] sẽ tạo ra trải nghiệm âm nhạc mạnh mẽ và giàu sức gợi.</v>
      </c>
    </row>
    <row r="1394">
      <c r="A1394" s="1" t="s">
        <v>108</v>
      </c>
      <c r="B1394" s="1" t="s">
        <v>2337</v>
      </c>
      <c r="C1394" s="2" t="str">
        <f>IFERROR(__xludf.DUMMYFUNCTION("GoogleTranslate(B1394, ""en"", ""vi"")"),"Âm nhạc trong bản nhạc này có phạm vi cao độ giới hạn là [R1A2N3G4E5] [oc0ta1ve2s3], cho phép nhấn mạnh hơn vào các sắc thái của giai điệu và nhịp điệu. Việc sử dụng [[K01E12Y23]3 k4ey5] mang lại âm thanh độc đáo và vang dội, trong khi nhịp điệu điện khí "&amp;"hóa giúp giữ nhịp độ nhanh. Ở độ dài [T1M213] giây, phần sắp xếp của bài hát đã cố tình bỏ qua việc sử dụng [I1N2S3T4R5U6M7E8N9T0S1] và [[T01I12M23E34_45S56I67G78N89A90T01U12R23E34]4 t5im6e 7si8gn9at0ur1e2] càng làm tăng thêm sự khác biệt của nó cảm nhận."&amp;" Âm nhạc được đặc trưng bởi cảm giác mạnh mẽ về [E1M2O3T4I5O6N7], mang lại trải nghiệm nghe hấp dẫn và đáng nhớ.")</f>
        <v>Âm nhạc trong bản nhạc này có phạm vi cao độ giới hạn là [R1A2N3G4E5] [oc0ta1ve2s3], cho phép nhấn mạnh hơn vào các sắc thái của giai điệu và nhịp điệu. Việc sử dụng [[K01E12Y23]3 k4ey5] mang lại âm thanh độc đáo và vang dội, trong khi nhịp điệu điện khí hóa giúp giữ nhịp độ nhanh. Ở độ dài [T1M213] giây, phần sắp xếp của bài hát đã cố tình bỏ qua việc sử dụng [I1N2S3T4R5U6M7E8N9T0S1] và [[T01I12M23E34_45S56I67G78N89A90T01U12R23E34]4 t5im6e 7si8gn9at0ur1e2] càng làm tăng thêm sự khác biệt của nó cảm nhận. Âm nhạc được đặc trưng bởi cảm giác mạnh mẽ về [E1M2O3T4I5O6N7], mang lại trải nghiệm nghe hấp dẫn và đáng nhớ.</v>
      </c>
    </row>
    <row r="1395">
      <c r="A1395" s="1" t="s">
        <v>2338</v>
      </c>
      <c r="B1395" s="1" t="s">
        <v>2339</v>
      </c>
      <c r="C1395" s="2" t="str">
        <f>IFERROR(__xludf.DUMMYFUNCTION("GoogleTranslate(B1395, ""en"", ""vi"")"),"Việc sử dụng dải cao độ cụ thể của [R1A2N3G4E5] [oc0ta1ve2s3] tạo ra âm thanh gắn kết và thống nhất xuyên suốt bài hát [T1M213]-giây. Ngoài ra, [[K01E12Y23]3 k4ey5] mang đến cho bản nhạc này chất lượng cảm xúc đặc biệt. Với nhịp điệu [T1I2M3E4_5S6I7G8N9A0"&amp;"T1U2R3E4] và tiết tấu nhẹ nhàng, bài hát thách thức việc phân loại dễ dàng theo bất kỳ phong cách [G1E2N3R4E5] cụ thể nào.")</f>
        <v>Việc sử dụng dải cao độ cụ thể của [R1A2N3G4E5] [oc0ta1ve2s3] tạo ra âm thanh gắn kết và thống nhất xuyên suốt bài hát [T1M213]-giây. Ngoài ra, [[K01E12Y23]3 k4ey5] mang đến cho bản nhạc này chất lượng cảm xúc đặc biệt. Với nhịp điệu [T1I2M3E4_5S6I7G8N9A0T1U2R3E4] và tiết tấu nhẹ nhàng, bài hát thách thức việc phân loại dễ dàng theo bất kỳ phong cách [G1E2N3R4E5] cụ thể nào.</v>
      </c>
    </row>
    <row r="1396">
      <c r="A1396" s="1" t="s">
        <v>1152</v>
      </c>
      <c r="B1396" s="1" t="s">
        <v>2340</v>
      </c>
      <c r="C1396" s="2" t="str">
        <f>IFERROR(__xludf.DUMMYFUNCTION("GoogleTranslate(B1396, ""en"", ""vi"")"),"Bài hát này được sáng tác trong [[K01E12Y23]3 k4ey5] và có độ dài [T1M213] giây. Ngoài ra, một [ti0me1 s2ig3na4tu5re6] không phổ biến, [T1I2M3E4_5S6I7G8N9A0T1U2R3E4], được sử dụng trong bố cục này.")</f>
        <v>Bài hát này được sáng tác trong [[K01E12Y23]3 k4ey5] và có độ dài [T1M213] giây. Ngoài ra, một [ti0me1 s2ig3na4tu5re6] không phổ biến, [T1I2M3E4_5S6I7G8N9A0T1U2R3E4], được sử dụng trong bố cục này.</v>
      </c>
    </row>
    <row r="1397">
      <c r="A1397" s="1" t="s">
        <v>2341</v>
      </c>
      <c r="B1397" s="1" t="s">
        <v>2342</v>
      </c>
      <c r="C1397" s="2" t="str">
        <f>IFERROR(__xludf.DUMMYFUNCTION("GoogleTranslate(B1397, ""en"", ""vi"")"),"Việc lựa chọn [[K01E12Y23]3 k4ey5] trong bản nhạc này tạo ra trải nghiệm quyến rũ và đáng nhớ, được bổ sung bởi thời lượng [T1M213] giây của bài hát. [ti0me1 s2ig3na4tu5re6] của bản nhạc, [T1I2M3E4_5S6I7G8N9A0T1U2R3E4], bổ sung vào nhịp điệu và dòng chảy "&amp;"tổng thể của bản nhạc, trong khi [I1N2S3T4R5U6M7E8N9T0S1] được đưa vào cách sắp xếp sẽ tăng thêm chiều sâu và kết cấu cho âm thanh. Thành phần của bài hát bao gồm [[N01U12M23_34B45A56R67S78]8 b9ar0s1], mang đến một hành trình âm nhạc có cấu trúc tốt và gắ"&amp;"n kết cho người nghe.")</f>
        <v>Việc lựa chọn [[K01E12Y23]3 k4ey5] trong bản nhạc này tạo ra trải nghiệm quyến rũ và đáng nhớ, được bổ sung bởi thời lượng [T1M213] giây của bài hát. [ti0me1 s2ig3na4tu5re6] của bản nhạc, [T1I2M3E4_5S6I7G8N9A0T1U2R3E4], bổ sung vào nhịp điệu và dòng chảy tổng thể của bản nhạc, trong khi [I1N2S3T4R5U6M7E8N9T0S1] được đưa vào cách sắp xếp sẽ tăng thêm chiều sâu và kết cấu cho âm thanh. Thành phần của bài hát bao gồm [[N01U12M23_34B45A56R67S78]8 b9ar0s1], mang đến một hành trình âm nhạc có cấu trúc tốt và gắn kết cho người nghe.</v>
      </c>
    </row>
    <row r="1398">
      <c r="A1398" s="1" t="s">
        <v>1540</v>
      </c>
      <c r="B1398" s="1" t="s">
        <v>2343</v>
      </c>
      <c r="C1398" s="2" t="str">
        <f>IFERROR(__xludf.DUMMYFUNCTION("GoogleTranslate(B1398, ""en"", ""vi"")"),"Trong bài hát này, bạn có thể nghe thấy [[N01U12M23_34B45A56R67S78]8 b9ar0s1] với nhịp điệu trầm lắng và yên bình.")</f>
        <v>Trong bài hát này, bạn có thể nghe thấy [[N01U12M23_34B45A56R67S78]8 b9ar0s1] với nhịp điệu trầm lắng và yên bình.</v>
      </c>
    </row>
    <row r="1399">
      <c r="A1399" s="1" t="s">
        <v>188</v>
      </c>
      <c r="B1399" s="1" t="s">
        <v>2344</v>
      </c>
      <c r="C1399" s="2" t="str">
        <f>IFERROR(__xludf.DUMMYFUNCTION("GoogleTranslate(B1399, ""en"", ""vi"")"),"Dải cao độ nhỏ gọn [R1A2N3G4E5]-[oc0ta1ve2] tạo ra màn trình diễn âm nhạc tập trung và có tác động mạnh mẽ trong bài hát [K1E2Y3]-[ke0y1] này, truyền tải âm thanh vang và độc đáo. Kéo dài [T1M213] giây, bài hát có nhịp độ nhàn nhã với nhịp không quá nhanh"&amp;" cũng không quá chậm và cách sắp xếp bỏ qua việc sử dụng [I1N2S3T4R5U6M7E8N9T0S1]. Đồng hồ đo [T1I2M3E4_5S6I7G8N9A0T1U2R3E4] làm tăng thêm cảm giác đặc biệt của âm nhạc, tỏa ra [E1M2O3T4I5O6N7].")</f>
        <v>Dải cao độ nhỏ gọn [R1A2N3G4E5]-[oc0ta1ve2] tạo ra màn trình diễn âm nhạc tập trung và có tác động mạnh mẽ trong bài hát [K1E2Y3]-[ke0y1] này, truyền tải âm thanh vang và độc đáo. Kéo dài [T1M213] giây, bài hát có nhịp độ nhàn nhã với nhịp không quá nhanh cũng không quá chậm và cách sắp xếp bỏ qua việc sử dụng [I1N2S3T4R5U6M7E8N9T0S1]. Đồng hồ đo [T1I2M3E4_5S6I7G8N9A0T1U2R3E4] làm tăng thêm cảm giác đặc biệt của âm nhạc, tỏa ra [E1M2O3T4I5O6N7].</v>
      </c>
    </row>
    <row r="1400">
      <c r="A1400" s="1" t="s">
        <v>204</v>
      </c>
      <c r="B1400" s="1" t="s">
        <v>2345</v>
      </c>
      <c r="C1400" s="2" t="str">
        <f>IFERROR(__xludf.DUMMYFUNCTION("GoogleTranslate(B1400, ""en"", ""vi"")"),"Để tạo ra bài hát này, âm nhạc phải có [I1N2S3T4R5U6M7E8N9T0S1] và có tổng cộng [[N01U12M23_34B45A56R67S78]8 b9ar0s1]. Thông tin này sẽ giúp hướng dẫn cách bố cục và sắp xếp âm nhạc để đảm bảo đạt được độ dài và nhạc cụ mong muốn. Bằng cách xem xét cả số "&amp;"ô nhịp và các nhạc cụ đặc trưng, ​​bài hát có thể được tạo ra để đáp ứng phong cách và cấu trúc âm nhạc mong muốn. Điều quan trọng là phải ghi nhớ đối tượng khán giả và mục đích của bài hát, vì những yếu tố này cũng có thể ảnh hưởng đến quyết định âm nhạc"&amp;" được đưa ra trong quá trình sáng tác.")</f>
        <v>Để tạo ra bài hát này, âm nhạc phải có [I1N2S3T4R5U6M7E8N9T0S1] và có tổng cộng [[N01U12M23_34B45A56R67S78]8 b9ar0s1]. Thông tin này sẽ giúp hướng dẫn cách bố cục và sắp xếp âm nhạc để đảm bảo đạt được độ dài và nhạc cụ mong muốn. Bằng cách xem xét cả số ô nhịp và các nhạc cụ đặc trưng, ​​bài hát có thể được tạo ra để đáp ứng phong cách và cấu trúc âm nhạc mong muốn. Điều quan trọng là phải ghi nhớ đối tượng khán giả và mục đích của bài hát, vì những yếu tố này cũng có thể ảnh hưởng đến quyết định âm nhạc được đưa ra trong quá trình sáng tác.</v>
      </c>
    </row>
    <row r="1401">
      <c r="A1401" s="1" t="s">
        <v>2346</v>
      </c>
      <c r="B1401" s="1" t="s">
        <v>2347</v>
      </c>
      <c r="C1401" s="2" t="str">
        <f>IFERROR(__xludf.DUMMYFUNCTION("GoogleTranslate(B1401, ""en"", ""vi"")"),"Để tạo ra âm thanh gắn kết và thống nhất xuyên suốt bản nhạc, phạm vi cao độ cụ thể là [R1A2N3G4E5] [oc0ta1ve2s3] được sử dụng. Âm thanh của bản nhạc này được tạo ra bởi [I1N2S3T4R5U6M7E8N9T0S1] được sử dụng, cũng thấm nhuần [E1M2O3T4I5O6N7]. Âm nhạc có đ"&amp;"ặc điểm là [te0mp1o2] nhanh và bản thân bài hát được tạo thành từ [[N01U12M23_34B45A56R67S78]8 b9ar0s1]. Với thời lượng [T1M213] giây, âm nhạc là sự thể hiện trọn vẹn nội dung cảm xúc của nó, được truyền tải qua các yếu tố âm nhạc được trau chuốt cẩn thận"&amp;".")</f>
        <v>Để tạo ra âm thanh gắn kết và thống nhất xuyên suốt bản nhạc, phạm vi cao độ cụ thể là [R1A2N3G4E5] [oc0ta1ve2s3] được sử dụng. Âm thanh của bản nhạc này được tạo ra bởi [I1N2S3T4R5U6M7E8N9T0S1] được sử dụng, cũng thấm nhuần [E1M2O3T4I5O6N7]. Âm nhạc có đặc điểm là [te0mp1o2] nhanh và bản thân bài hát được tạo thành từ [[N01U12M23_34B45A56R67S78]8 b9ar0s1]. Với thời lượng [T1M213] giây, âm nhạc là sự thể hiện trọn vẹn nội dung cảm xúc của nó, được truyền tải qua các yếu tố âm nhạc được trau chuốt cẩn thận.</v>
      </c>
    </row>
    <row r="1402">
      <c r="A1402" s="1" t="s">
        <v>2348</v>
      </c>
      <c r="B1402" s="1" t="s">
        <v>2349</v>
      </c>
      <c r="C1402" s="2" t="str">
        <f>IFERROR(__xludf.DUMMYFUNCTION("GoogleTranslate(B1402, ""en"", ""vi"")"),"Bài hát này có đặc điểm không thể nhầm lẫn là [G1E2N3R4E5] và nằm trong [T1I2M3E4_5S6I7G8N9A0T1U2R3E4]. Độ dài của nó là [T1M213] giây và [I1N2S3T4R5U6M7E8N9T0S1] không được bao gồm trong thiết bị đo.")</f>
        <v>Bài hát này có đặc điểm không thể nhầm lẫn là [G1E2N3R4E5] và nằm trong [T1I2M3E4_5S6I7G8N9A0T1U2R3E4]. Độ dài của nó là [T1M213] giây và [I1N2S3T4R5U6M7E8N9T0S1] không được bao gồm trong thiết bị đo.</v>
      </c>
    </row>
    <row r="1403">
      <c r="A1403" s="1" t="s">
        <v>2350</v>
      </c>
      <c r="B1403" s="1" t="s">
        <v>2351</v>
      </c>
      <c r="C1403" s="2" t="str">
        <f>IFERROR(__xludf.DUMMYFUNCTION("GoogleTranslate(B1403, ""en"", ""vi"")"),"Bài hát này là một ví dụ hoàn hảo về âm thanh [G1E2N3R4E5] với tốc độ vừa phải [te0mp1o2] và khoảng [[N01U12M23_34B45A56R67S78]8 b9ar0s1]. Âm nhạc nắm bắt được bản chất của thể loại này và thể hiện những đặc điểm độc đáo của nó, khiến nó trở thành sự thể "&amp;"hiện tuyệt vời về phong cách.")</f>
        <v>Bài hát này là một ví dụ hoàn hảo về âm thanh [G1E2N3R4E5] với tốc độ vừa phải [te0mp1o2] và khoảng [[N01U12M23_34B45A56R67S78]8 b9ar0s1]. Âm nhạc nắm bắt được bản chất của thể loại này và thể hiện những đặc điểm độc đáo của nó, khiến nó trở thành sự thể hiện tuyệt vời về phong cách.</v>
      </c>
    </row>
    <row r="1404">
      <c r="A1404" s="1" t="s">
        <v>2352</v>
      </c>
      <c r="B1404" s="1" t="s">
        <v>2353</v>
      </c>
      <c r="C1404" s="2" t="str">
        <f>IFERROR(__xludf.DUMMYFUNCTION("GoogleTranslate(B1404, ""en"", ""vi"")"),"Âm thanh độc đáo và vang dội của bản nhạc này được truyền tải thông qua việc sử dụng [[K01E12Y23]3 k4ey5]. Bài hát có nhịp điệu đều đặn và vừa phải, mặc dù [ti0me1 s2ig3na4tu5re6] của nó không chuẩn, được đánh dấu bằng [T1I2M3E4_5S6I7G8N9A0T1U2R3E4]. Âm t"&amp;"hanh của nhạc được tạo ra bằng cách sử dụng [I1N2S3T4R5U6M7E8N9T0S1] và được phát ở tốc độ cân bằng. Nhìn chung, âm nhạc gợi lên cảm giác [E1M2O3T4I5O6N7] mạnh mẽ.")</f>
        <v>Âm thanh độc đáo và vang dội của bản nhạc này được truyền tải thông qua việc sử dụng [[K01E12Y23]3 k4ey5]. Bài hát có nhịp điệu đều đặn và vừa phải, mặc dù [ti0me1 s2ig3na4tu5re6] của nó không chuẩn, được đánh dấu bằng [T1I2M3E4_5S6I7G8N9A0T1U2R3E4]. Âm thanh của nhạc được tạo ra bằng cách sử dụng [I1N2S3T4R5U6M7E8N9T0S1] và được phát ở tốc độ cân bằng. Nhìn chung, âm nhạc gợi lên cảm giác [E1M2O3T4I5O6N7] mạnh mẽ.</v>
      </c>
    </row>
    <row r="1405">
      <c r="A1405" s="1" t="s">
        <v>2354</v>
      </c>
      <c r="B1405" s="1" t="s">
        <v>2355</v>
      </c>
      <c r="C1405" s="2" t="str">
        <f>IFERROR(__xludf.DUMMYFUNCTION("GoogleTranslate(B1405, ""en"", ""vi"")"),"Phạm vi cao độ của âm nhạc trải dài [R1A2N3G4E5] [oc0ta1ve2s3], góp phần tạo nên nét độc đáo và làm nổi bật chiều sâu cảm xúc của nó. Việc sử dụng [[K01E12Y23]3 k4ey5] cũng tạo ra bầu không khí khác biệt. Bài hát yên tĩnh và thanh bình này kéo dài [T1M213"&amp;"] giây và có [I1N2S3T4R5U6M7E8N9T0S1]. Đây là ví dụ điển hình của kiểu [G1E2N3R4E5], bao gồm [[N01U12M23_34B45A56R67S78]8 b9ar0s1].")</f>
        <v>Phạm vi cao độ của âm nhạc trải dài [R1A2N3G4E5] [oc0ta1ve2s3], góp phần tạo nên nét độc đáo và làm nổi bật chiều sâu cảm xúc của nó. Việc sử dụng [[K01E12Y23]3 k4ey5] cũng tạo ra bầu không khí khác biệt. Bài hát yên tĩnh và thanh bình này kéo dài [T1M213] giây và có [I1N2S3T4R5U6M7E8N9T0S1]. Đây là ví dụ điển hình của kiểu [G1E2N3R4E5], bao gồm [[N01U12M23_34B45A56R67S78]8 b9ar0s1].</v>
      </c>
    </row>
    <row r="1406">
      <c r="A1406" s="1" t="s">
        <v>2356</v>
      </c>
      <c r="B1406" s="1" t="s">
        <v>2357</v>
      </c>
      <c r="C1406" s="2" t="str">
        <f>IFERROR(__xludf.DUMMYFUNCTION("GoogleTranslate(B1406, ""en"", ""vi"")"),"Bài hát này thuộc thể loại nhạc [G1E2N3R4E5] và nó bắt nguồn từ những quy ước của nó. Tuy nhiên, [I1N2S3T4R5U6M7E8N9T0S1] lại vắng mặt đáng kể trong bài hát cụ thể này.")</f>
        <v>Bài hát này thuộc thể loại nhạc [G1E2N3R4E5] và nó bắt nguồn từ những quy ước của nó. Tuy nhiên, [I1N2S3T4R5U6M7E8N9T0S1] lại vắng mặt đáng kể trong bài hát cụ thể này.</v>
      </c>
    </row>
    <row r="1407">
      <c r="A1407" s="1" t="s">
        <v>2358</v>
      </c>
      <c r="B1407" s="1" t="s">
        <v>2359</v>
      </c>
      <c r="C1407" s="2" t="str">
        <f>IFERROR(__xludf.DUMMYFUNCTION("GoogleTranslate(B1407, ""en"", ""vi"")"),"Loại nhạc này mang đến trải nghiệm nghe đa dạng và sống động với dải cao độ trải dài [R1A2N3G4E5] [oc0ta1ve2s3]. Lựa chọn [[K01E12Y23]3 k4ey5] mang lại trải nghiệm hấp dẫn và đáng nhớ, mặc dù [te0mp1o2] rất thoải mái. Thời lượng của bản nhạc là [T1M213] g"&amp;"iây và cách sắp xếp bỏ qua việc sử dụng [I1N2S3T4R5U6M7E8N9T0S1]. [ti0me1 s2ig3na4tu5re6] của bản nhạc là [T1I2M3E4_5S6I7G8N9A0T1U2R3E4] và âm thanh của nó bị ảnh hưởng nặng nề bởi phong cách [G1E2N3R4E5]. Tuy nhiên, cần lưu ý rằng âm nhạc này không phản "&amp;"ánh phong cách đặc trưng của [A1R2T3I4S5T6].")</f>
        <v>Loại nhạc này mang đến trải nghiệm nghe đa dạng và sống động với dải cao độ trải dài [R1A2N3G4E5] [oc0ta1ve2s3]. Lựa chọn [[K01E12Y23]3 k4ey5] mang lại trải nghiệm hấp dẫn và đáng nhớ, mặc dù [te0mp1o2] rất thoải mái. Thời lượng của bản nhạc là [T1M213] giây và cách sắp xếp bỏ qua việc sử dụng [I1N2S3T4R5U6M7E8N9T0S1]. [ti0me1 s2ig3na4tu5re6] của bản nhạc là [T1I2M3E4_5S6I7G8N9A0T1U2R3E4] và âm thanh của nó bị ảnh hưởng nặng nề bởi phong cách [G1E2N3R4E5]. Tuy nhiên, cần lưu ý rằng âm nhạc này không phản ánh phong cách đặc trưng của [A1R2T3I4S5T6].</v>
      </c>
    </row>
    <row r="1408">
      <c r="A1408" s="1" t="s">
        <v>1384</v>
      </c>
      <c r="B1408" s="1" t="s">
        <v>2360</v>
      </c>
      <c r="C1408" s="2" t="str">
        <f>IFERROR(__xludf.DUMMYFUNCTION("GoogleTranslate(B1408, ""en"", ""vi"")"),"Với dải cao độ trải dài [R1A2N3G4E5] [oc0ta1ve2s3], bản nhạc này mang đến trải nghiệm nghe đa dạng và sống động, đồng thời việc sử dụng [[K01E12Y23]3 k4ey5] truyền tải âm thanh cộng hưởng và độc đáo. Chạy trong [T1M213] giây, bài hát này quyến rũ với nhịp"&amp;" điệu cực kỳ mãnh liệt và độc đáo [ti0me1 s2ig3na4tu5re6 o7f 8[T91I02M13E24_35S46I57G68N79A80T91U02R13E24]3]. Không sử dụng [I1N2S3T4R5U6M7E8N9T0S1], bài hát này thể hiện âm thanh [te0mp1o2] nhanh và đặc trưng bởi âm thanh [G1E2N3R4E5].")</f>
        <v>Với dải cao độ trải dài [R1A2N3G4E5] [oc0ta1ve2s3], bản nhạc này mang đến trải nghiệm nghe đa dạng và sống động, đồng thời việc sử dụng [[K01E12Y23]3 k4ey5] truyền tải âm thanh cộng hưởng và độc đáo. Chạy trong [T1M213] giây, bài hát này quyến rũ với nhịp điệu cực kỳ mãnh liệt và độc đáo [ti0me1 s2ig3na4tu5re6 o7f 8[T91I02M13E24_35S46I57G68N79A80T91U02R13E24]3]. Không sử dụng [I1N2S3T4R5U6M7E8N9T0S1], bài hát này thể hiện âm thanh [te0mp1o2] nhanh và đặc trưng bởi âm thanh [G1E2N3R4E5].</v>
      </c>
    </row>
    <row r="1409">
      <c r="A1409" s="1" t="s">
        <v>2361</v>
      </c>
      <c r="B1409" s="1" t="s">
        <v>2362</v>
      </c>
      <c r="C1409" s="2" t="str">
        <f>IFERROR(__xludf.DUMMYFUNCTION("GoogleTranslate(B1409, ""en"", ""vi"")"),"Bài hát này có thời gian phát là [T1M213] giây và tăng dần trong [[N01U12M23_34B45A56R67S78]8 b9ar0s1] với [ti0me1 s2ig3na4tu5re6] duy nhất. [te0mp1o2] trong bài hát này rất mềm mại và mượt mà, làm tăng thêm nét đặc biệt tổng thể của nó.")</f>
        <v>Bài hát này có thời gian phát là [T1M213] giây và tăng dần trong [[N01U12M23_34B45A56R67S78]8 b9ar0s1] với [ti0me1 s2ig3na4tu5re6] duy nhất. [te0mp1o2] trong bài hát này rất mềm mại và mượt mà, làm tăng thêm nét đặc biệt tổng thể của nó.</v>
      </c>
    </row>
    <row r="1410">
      <c r="A1410" s="1" t="s">
        <v>2363</v>
      </c>
      <c r="B1410" s="1" t="s">
        <v>2364</v>
      </c>
      <c r="C1410" s="2" t="str">
        <f>IFERROR(__xludf.DUMMYFUNCTION("GoogleTranslate(B1410, ""en"", ""vi"")"),"Đoạn nhạc có phạm vi cao độ trong [R1A2N3G4E5] [oc0ta1ve2s3] và nằm trong [[K01E12Y23]3 k4ey5], mang lại âm thanh mạnh mẽ và đáng nhớ. Với thời lượng [T1M213] giây, nhịp điệu sôi động của bài hát rất phù hợp để khiêu vũ. Sự sắp xếp của bài hát này cố tình"&amp;" bỏ qua việc sử dụng [I1N2S3T4R5U6M7E8N9T0S1], khác với âm thanh điển hình của [G1E2N3R4E5]. Âm nhạc bao gồm [[N01U12M23_34B45A56R67S78]8 b9ar0s1], tạo nên một sáng tác độc đáo và khác biệt.")</f>
        <v>Đoạn nhạc có phạm vi cao độ trong [R1A2N3G4E5] [oc0ta1ve2s3] và nằm trong [[K01E12Y23]3 k4ey5], mang lại âm thanh mạnh mẽ và đáng nhớ. Với thời lượng [T1M213] giây, nhịp điệu sôi động của bài hát rất phù hợp để khiêu vũ. Sự sắp xếp của bài hát này cố tình bỏ qua việc sử dụng [I1N2S3T4R5U6M7E8N9T0S1], khác với âm thanh điển hình của [G1E2N3R4E5]. Âm nhạc bao gồm [[N01U12M23_34B45A56R67S78]8 b9ar0s1], tạo nên một sáng tác độc đáo và khác biệt.</v>
      </c>
    </row>
    <row r="1411">
      <c r="A1411" s="1" t="s">
        <v>2365</v>
      </c>
      <c r="B1411" s="1" t="s">
        <v>2366</v>
      </c>
      <c r="C1411" s="2" t="str">
        <f>IFERROR(__xludf.DUMMYFUNCTION("GoogleTranslate(B1411, ""en"", ""vi"")"),"Với dải cao độ trải dài [R1A2N3G4E5] [oc0ta1ve2s3], bản nhạc này mang đến trải nghiệm nghe đa dạng và sống động, trong khi [[K01E12Y23]3 k4ey5] mang lại hương vị độc đáo. Độ dài của bài hát này là [T1M213] giây, nhịp điệu không quá nhanh cũng không quá ch"&amp;"ậm. [ti0me1 s2ig3na4tu5re6] của bản nhạc là [T1I2M3E4_5S6I7G8N9A0T1U2R3E4]. Điều thú vị là phần phối khí của bài hát này đã bỏ qua việc sử dụng [I1N2S3T4R5U6M7E8N9T0S1], bất chấp các quy ước về âm thanh [G1E2N3R4E5].")</f>
        <v>Với dải cao độ trải dài [R1A2N3G4E5] [oc0ta1ve2s3], bản nhạc này mang đến trải nghiệm nghe đa dạng và sống động, trong khi [[K01E12Y23]3 k4ey5] mang lại hương vị độc đáo. Độ dài của bài hát này là [T1M213] giây, nhịp điệu không quá nhanh cũng không quá chậm. [ti0me1 s2ig3na4tu5re6] của bản nhạc là [T1I2M3E4_5S6I7G8N9A0T1U2R3E4]. Điều thú vị là phần phối khí của bài hát này đã bỏ qua việc sử dụng [I1N2S3T4R5U6M7E8N9T0S1], bất chấp các quy ước về âm thanh [G1E2N3R4E5].</v>
      </c>
    </row>
    <row r="1412">
      <c r="A1412" s="1" t="s">
        <v>2367</v>
      </c>
      <c r="B1412" s="1" t="s">
        <v>2368</v>
      </c>
      <c r="C1412" s="2" t="str">
        <f>IFERROR(__xludf.DUMMYFUNCTION("GoogleTranslate(B1412, ""en"", ""vi"")"),"Âm nhạc được đề cập sở hữu một số phẩm chất riêng biệt khiến nó khác biệt với những ví dụ cổ điển về thể loại của nó. Thứ nhất, phạm vi cao độ trải dài [R1A2N3G4E5] [oc0ta1ve2s3], góp phần đáng kể vào chiều sâu cảm xúc và đặc trưng của âm nhạc. Ngoài ra, "&amp;"việc sử dụng [[K01E12Y23]3 k4ey5] sẽ bổ sung thêm hương vị độc đáo cho bố cục. Âm nhạc tuân theo thước đo [T1I2M3E4_5S6I7G8N9A0T1U2R3E4] và không kết hợp [I1N2S3T4R5U6M7E8N9T0S1] vào phần nhạc cụ của nó. Nhìn chung, bài hát này khác với âm thanh điển hình"&amp;" gắn liền với thể loại của nó và bạn có thể nghe thấy [[N01U12M23_34B45A56R67S78]8 b9ar0s1] của nó như một bằng chứng về cấu trúc độc đáo của nó.")</f>
        <v>Âm nhạc được đề cập sở hữu một số phẩm chất riêng biệt khiến nó khác biệt với những ví dụ cổ điển về thể loại của nó. Thứ nhất, phạm vi cao độ trải dài [R1A2N3G4E5] [oc0ta1ve2s3], góp phần đáng kể vào chiều sâu cảm xúc và đặc trưng của âm nhạc. Ngoài ra, việc sử dụng [[K01E12Y23]3 k4ey5] sẽ bổ sung thêm hương vị độc đáo cho bố cục. Âm nhạc tuân theo thước đo [T1I2M3E4_5S6I7G8N9A0T1U2R3E4] và không kết hợp [I1N2S3T4R5U6M7E8N9T0S1] vào phần nhạc cụ của nó. Nhìn chung, bài hát này khác với âm thanh điển hình gắn liền với thể loại của nó và bạn có thể nghe thấy [[N01U12M23_34B45A56R67S78]8 b9ar0s1] của nó như một bằng chứng về cấu trúc độc đáo của nó.</v>
      </c>
    </row>
    <row r="1413">
      <c r="A1413" s="1" t="s">
        <v>2369</v>
      </c>
      <c r="B1413" s="1" t="s">
        <v>2370</v>
      </c>
      <c r="C1413" s="2" t="str">
        <f>IFERROR(__xludf.DUMMYFUNCTION("GoogleTranslate(B1413, ""en"", ""vi"")"),"Phần trình diễn âm nhạc của bài hát này tập trung và có tác động mạnh nhờ dải cao độ nhỏ gọn, trải dài [R1A2N3G4E5] [oc0ta1ve2s3]. Thời gian phát của bài hát là [T1M213] giây và phần sáng tác của nó không kết hợp việc sử dụng [I1N2S3T4R5U6M7E8N9T0S1]. Nhạ"&amp;"c được phát với nhịp độ nhanh và phong cách không phản ánh nét đặc trưng của thể loại [G1E2N3R4E5].")</f>
        <v>Phần trình diễn âm nhạc của bài hát này tập trung và có tác động mạnh nhờ dải cao độ nhỏ gọn, trải dài [R1A2N3G4E5] [oc0ta1ve2s3]. Thời gian phát của bài hát là [T1M213] giây và phần sáng tác của nó không kết hợp việc sử dụng [I1N2S3T4R5U6M7E8N9T0S1]. Nhạc được phát với nhịp độ nhanh và phong cách không phản ánh nét đặc trưng của thể loại [G1E2N3R4E5].</v>
      </c>
    </row>
    <row r="1414">
      <c r="A1414" s="1" t="s">
        <v>2251</v>
      </c>
      <c r="B1414" s="1" t="s">
        <v>2371</v>
      </c>
      <c r="C1414" s="2" t="str">
        <f>IFERROR(__xludf.DUMMYFUNCTION("GoogleTranslate(B1414, ""en"", ""vi"")"),"Phong cách âm nhạc [G1E2N3R4E5] có đặc điểm là dải cao độ đặc biệt trải dài [R1A2N3G4E5] [oc0ta1ve2s3], bổ sung thêm nét độc đáo và nhấn mạnh chiều sâu cảm xúc của âm nhạc. Một đại diện tiêu biểu của thể loại này là một bài hát có nhịp điệu nhanh và sống "&amp;"động, đồng thời thể hiện màn trình diễn âm nhạc bằng cách sử dụng [I1N2S3T4R5U6M7E8N9T0S1]. Nhìn chung, sự kết hợp giữa cao độ, nhịp điệu và nhạc cụ góp phần tạo nên âm thanh đặc biệt của bản nhạc [G1E2N3R4E5] này.")</f>
        <v>Phong cách âm nhạc [G1E2N3R4E5] có đặc điểm là dải cao độ đặc biệt trải dài [R1A2N3G4E5] [oc0ta1ve2s3], bổ sung thêm nét độc đáo và nhấn mạnh chiều sâu cảm xúc của âm nhạc. Một đại diện tiêu biểu của thể loại này là một bài hát có nhịp điệu nhanh và sống động, đồng thời thể hiện màn trình diễn âm nhạc bằng cách sử dụng [I1N2S3T4R5U6M7E8N9T0S1]. Nhìn chung, sự kết hợp giữa cao độ, nhịp điệu và nhạc cụ góp phần tạo nên âm thanh đặc biệt của bản nhạc [G1E2N3R4E5] này.</v>
      </c>
    </row>
    <row r="1415">
      <c r="A1415" s="1" t="s">
        <v>2372</v>
      </c>
      <c r="B1415" s="1" t="s">
        <v>2373</v>
      </c>
      <c r="C1415" s="2" t="str">
        <f>IFERROR(__xludf.DUMMYFUNCTION("GoogleTranslate(B1415, ""en"", ""vi"")"),"Đoạn nhạc được sáng tác trong [[K01E12Y23]3 k4ey5] và sử dụng dải cao độ cụ thể là [R1A2N3G4E5] [oc0ta1ve2s3] để tạo ra âm thanh gắn kết và thống nhất xuyên suốt. Bản nhạc có nhịp độ nhanh này có thời lượng [T1M213] giây và đáng chú ý là thiếu sự hiện diệ"&amp;"n của [I1N2S3T4R5U6M7E8N9T0S1]. Âm nhạc tuân theo nhịp [T1I2M3E4_5S6I7G8N9A0T1U2R3E4], minh họa cho thể loại [G1E2N3R4E5] với [te0mp1o2] nhanh. Nhìn chung, bài hát này đóng vai trò là ví dụ điển hình về cách một phạm vi cao độ cụ thể và [ke0y1] có thể góp"&amp;" phần mang lại trải nghiệm âm nhạc gắn kết và tràn đầy năng lượng, trong khi việc thiếu một số nhạc cụ nhất định có thể tạo ra cảnh quan âm thanh độc đáo trong một thể loại nhất định.")</f>
        <v>Đoạn nhạc được sáng tác trong [[K01E12Y23]3 k4ey5] và sử dụng dải cao độ cụ thể là [R1A2N3G4E5] [oc0ta1ve2s3] để tạo ra âm thanh gắn kết và thống nhất xuyên suốt. Bản nhạc có nhịp độ nhanh này có thời lượng [T1M213] giây và đáng chú ý là thiếu sự hiện diện của [I1N2S3T4R5U6M7E8N9T0S1]. Âm nhạc tuân theo nhịp [T1I2M3E4_5S6I7G8N9A0T1U2R3E4], minh họa cho thể loại [G1E2N3R4E5] với [te0mp1o2] nhanh. Nhìn chung, bài hát này đóng vai trò là ví dụ điển hình về cách một phạm vi cao độ cụ thể và [ke0y1] có thể góp phần mang lại trải nghiệm âm nhạc gắn kết và tràn đầy năng lượng, trong khi việc thiếu một số nhạc cụ nhất định có thể tạo ra cảnh quan âm thanh độc đáo trong một thể loại nhất định.</v>
      </c>
    </row>
    <row r="1416">
      <c r="A1416" s="1" t="s">
        <v>2374</v>
      </c>
      <c r="B1416" s="1" t="s">
        <v>2375</v>
      </c>
      <c r="C1416" s="2" t="str">
        <f>IFERROR(__xludf.DUMMYFUNCTION("GoogleTranslate(B1416, ""en"", ""vi"")"),"Nhịp điệu chậm rãi của bài hát đi kèm với âm nhạc gợi lên cảm giác [E1M2O3T4I5O6N7]. Dù tiết tấu chậm nhưng [te0mp1o2] của ca khúc này vẫn ở mức vừa phải, giúp người nghe hoàn toàn đắm mình vào bầu không khí cảm xúc do âm nhạc tạo ra.")</f>
        <v>Nhịp điệu chậm rãi của bài hát đi kèm với âm nhạc gợi lên cảm giác [E1M2O3T4I5O6N7]. Dù tiết tấu chậm nhưng [te0mp1o2] của ca khúc này vẫn ở mức vừa phải, giúp người nghe hoàn toàn đắm mình vào bầu không khí cảm xúc do âm nhạc tạo ra.</v>
      </c>
    </row>
    <row r="1417">
      <c r="A1417" s="1" t="s">
        <v>855</v>
      </c>
      <c r="B1417" s="1" t="s">
        <v>2376</v>
      </c>
      <c r="C1417" s="2" t="str">
        <f>IFERROR(__xludf.DUMMYFUNCTION("GoogleTranslate(B1417, ""en"", ""vi"")"),"Phương tiện [te0mp1o2] của âm nhạc và phạm vi cao độ giới hạn [R1A2N3G4E5] [oc0ta1ve2s3] phối hợp với nhau để tạo ra trải nghiệm âm nhạc độc đáo. Phạm vi cao độ bị hạn chế cho phép tập trung nhiều hơn vào sự tinh tế của giai điệu và cách diễn đạt, cho phé"&amp;"p người biểu diễn thể hiện nhiều cảm xúc hơn trong phạm vi nốt nhỏ hơn. Đồng thời, phương tiện [te0mp1o2] thiết lập nhịp độ thoải mái cho người nghe, cho phép họ đánh giá đầy đủ sự phức tạp của màn trình diễn. Cùng với nhau, những yếu tố này tạo ra một tr"&amp;"ải nghiệm âm nhạc vừa biểu cảm vừa dễ tiếp cận.")</f>
        <v>Phương tiện [te0mp1o2] của âm nhạc và phạm vi cao độ giới hạn [R1A2N3G4E5] [oc0ta1ve2s3] phối hợp với nhau để tạo ra trải nghiệm âm nhạc độc đáo. Phạm vi cao độ bị hạn chế cho phép tập trung nhiều hơn vào sự tinh tế của giai điệu và cách diễn đạt, cho phép người biểu diễn thể hiện nhiều cảm xúc hơn trong phạm vi nốt nhỏ hơn. Đồng thời, phương tiện [te0mp1o2] thiết lập nhịp độ thoải mái cho người nghe, cho phép họ đánh giá đầy đủ sự phức tạp của màn trình diễn. Cùng với nhau, những yếu tố này tạo ra một trải nghiệm âm nhạc vừa biểu cảm vừa dễ tiếp cận.</v>
      </c>
    </row>
    <row r="1418">
      <c r="A1418" s="1" t="s">
        <v>2377</v>
      </c>
      <c r="B1418" s="1" t="s">
        <v>2378</v>
      </c>
      <c r="C1418" s="2" t="str">
        <f>IFERROR(__xludf.DUMMYFUNCTION("GoogleTranslate(B1418, ""en"", ""vi"")"),"Âm thanh của bài hát mang đậm phong cách [G1E2N3R4E5] và phạm vi cao độ của nó nằm trong [R1A2N3G4E5] [oc0ta1ve2s3].")</f>
        <v>Âm thanh của bài hát mang đậm phong cách [G1E2N3R4E5] và phạm vi cao độ của nó nằm trong [R1A2N3G4E5] [oc0ta1ve2s3].</v>
      </c>
    </row>
    <row r="1419">
      <c r="A1419" s="1" t="s">
        <v>2379</v>
      </c>
      <c r="B1419" s="1" t="s">
        <v>2380</v>
      </c>
      <c r="C1419" s="2" t="str">
        <f>IFERROR(__xludf.DUMMYFUNCTION("GoogleTranslate(B1419, ""en"", ""vi"")"),"Loại nhạc này mang đến trải nghiệm nghe đa dạng và sống động với dải cao độ trải dài [R1A2N3G4E5] [oc0ta1ve2s3]. Bài hát có thời lượng [T1M213] giây và sử dụng [ti0me1 s2ig3na4tu5re6 o7f 8[T91I02M13E24_35S46I57G68N79A80T91U02R13E24]3 không phổ biến. Điều "&amp;"thú vị là bạn sẽ không nghe thấy bất kỳ [I1N2S3T4R5U6M7E8N9T0S1] nào trong bài hát được trình diễn nhanh này. Dù thiếu nhạc cụ nhưng âm nhạc vẫn tỏa ra [E1M2O3T4I5O6N7], tạo nên trải nghiệm nghe độc ​​đáo và mạnh mẽ.")</f>
        <v>Loại nhạc này mang đến trải nghiệm nghe đa dạng và sống động với dải cao độ trải dài [R1A2N3G4E5] [oc0ta1ve2s3]. Bài hát có thời lượng [T1M213] giây và sử dụng [ti0me1 s2ig3na4tu5re6 o7f 8[T91I02M13E24_35S46I57G68N79A80T91U02R13E24]3 không phổ biến. Điều thú vị là bạn sẽ không nghe thấy bất kỳ [I1N2S3T4R5U6M7E8N9T0S1] nào trong bài hát được trình diễn nhanh này. Dù thiếu nhạc cụ nhưng âm nhạc vẫn tỏa ra [E1M2O3T4I5O6N7], tạo nên trải nghiệm nghe độc ​​đáo và mạnh mẽ.</v>
      </c>
    </row>
    <row r="1420">
      <c r="A1420" s="1" t="s">
        <v>314</v>
      </c>
      <c r="B1420" s="1" t="s">
        <v>2381</v>
      </c>
      <c r="C1420" s="2" t="str">
        <f>IFERROR(__xludf.DUMMYFUNCTION("GoogleTranslate(B1420, ""en"", ""vi"")"),"Âm nhạc mang đến trải nghiệm nghe độc ​​đáo và đáng nhớ với dải cao độ [R1A2N3G4E5] [oc0ta1ve2s3]. Nó có âm thanh mạnh mẽ và đáng nhớ của [[K01E12Y23]3 k4ey5] và có thời lượng [T1M213] giây. [ti0me1 s2ig3na4tu5re6] của bản nhạc là [T1I2M3E4_5S6I7G8N9A0T1U"&amp;"2R3E4] và được trình diễn ở tốc độ vừa phải. Nhìn chung, bài hát này mang đến trải nghiệm âm nhạc phong phú và lôi cuốn cho người nghe.")</f>
        <v>Âm nhạc mang đến trải nghiệm nghe độc ​​đáo và đáng nhớ với dải cao độ [R1A2N3G4E5] [oc0ta1ve2s3]. Nó có âm thanh mạnh mẽ và đáng nhớ của [[K01E12Y23]3 k4ey5] và có thời lượng [T1M213] giây. [ti0me1 s2ig3na4tu5re6] của bản nhạc là [T1I2M3E4_5S6I7G8N9A0T1U2R3E4] và được trình diễn ở tốc độ vừa phải. Nhìn chung, bài hát này mang đến trải nghiệm âm nhạc phong phú và lôi cuốn cho người nghe.</v>
      </c>
    </row>
    <row r="1421">
      <c r="A1421" s="1" t="s">
        <v>2382</v>
      </c>
      <c r="B1421" s="1" t="s">
        <v>2383</v>
      </c>
      <c r="C1421" s="2" t="str">
        <f>IFERROR(__xludf.DUMMYFUNCTION("GoogleTranslate(B1421, ""en"", ""vi"")"),"Với phạm vi cao độ trải dài [R1A2N3G4E5] [oc0ta1ve2s3], bản nhạc này mang đến trải nghiệm nghe đa dạng và sống động, đồng thời việc sử dụng [[K01E12Y23]3 k4ey5] tạo ra bảng âm thanh phong phú và sống động. [te0mp1o2] của bài hát này vừa phải và thú vị, đư"&amp;"ợc bổ sung bởi [ti0me1 s2ig3na4tu5re6] không thường thấy ([T1I2M3E4_5S6I7G8N9A0T1U2R3E4]). Âm nhạc này vượt qua ranh giới truyền thống của thể loại [G1E2N3R4E5], thể hiện [[N01U12M23_34B45A56R67S78]8 b9ar0s1] làm say đắm người nghe.")</f>
        <v>Với phạm vi cao độ trải dài [R1A2N3G4E5] [oc0ta1ve2s3], bản nhạc này mang đến trải nghiệm nghe đa dạng và sống động, đồng thời việc sử dụng [[K01E12Y23]3 k4ey5] tạo ra bảng âm thanh phong phú và sống động. [te0mp1o2] của bài hát này vừa phải và thú vị, được bổ sung bởi [ti0me1 s2ig3na4tu5re6] không thường thấy ([T1I2M3E4_5S6I7G8N9A0T1U2R3E4]). Âm nhạc này vượt qua ranh giới truyền thống của thể loại [G1E2N3R4E5], thể hiện [[N01U12M23_34B45A56R67S78]8 b9ar0s1] làm say đắm người nghe.</v>
      </c>
    </row>
    <row r="1422">
      <c r="A1422" s="1" t="s">
        <v>2377</v>
      </c>
      <c r="B1422" s="1" t="s">
        <v>2384</v>
      </c>
      <c r="C1422" s="2" t="str">
        <f>IFERROR(__xludf.DUMMYFUNCTION("GoogleTranslate(B1422, ""en"", ""vi"")"),"Bắt nguồn từ các quy ước của âm nhạc [G1E2N3R4E5], phạm vi cao độ giới hạn của bài hát này là [R1A2N3G4E5] [oc0ta1ve2s3] cho phép nhấn mạnh hơn vào các sắc thái của giai điệu và nhịp điệu. Bằng cách tuân thủ cấu trúc âm nhạc truyền thống của thể loại, bài"&amp;" hát tạo ra một khuôn khổ để nghệ sĩ khám phá và thể hiện sự thể hiện cá nhân của họ thông qua các biến thể tinh tế trong giai điệu và ngữ điệu trong phạm vi giới hạn. Cách tiếp cận này có thể nâng cao tác động cảm xúc của âm nhạc, vì người nghe có thể đá"&amp;"nh giá cao hơn các sắc thái và sự tinh tế của buổi biểu diễn.")</f>
        <v>Bắt nguồn từ các quy ước của âm nhạc [G1E2N3R4E5], phạm vi cao độ giới hạn của bài hát này là [R1A2N3G4E5] [oc0ta1ve2s3] cho phép nhấn mạnh hơn vào các sắc thái của giai điệu và nhịp điệu. Bằng cách tuân thủ cấu trúc âm nhạc truyền thống của thể loại, bài hát tạo ra một khuôn khổ để nghệ sĩ khám phá và thể hiện sự thể hiện cá nhân của họ thông qua các biến thể tinh tế trong giai điệu và ngữ điệu trong phạm vi giới hạn. Cách tiếp cận này có thể nâng cao tác động cảm xúc của âm nhạc, vì người nghe có thể đánh giá cao hơn các sắc thái và sự tinh tế của buổi biểu diễn.</v>
      </c>
    </row>
    <row r="1423">
      <c r="A1423" s="1" t="s">
        <v>2385</v>
      </c>
      <c r="B1423" s="1" t="s">
        <v>2386</v>
      </c>
      <c r="C1423" s="2" t="str">
        <f>IFERROR(__xludf.DUMMYFUNCTION("GoogleTranslate(B1423, ""en"", ""vi"")"),"Âm thanh gắn kết và thống nhất của bản nhạc này được tạo ra bằng cách sử dụng dải cao độ cụ thể kéo dài [R1A2N3G4E5] [oc0ta1ve2s3]. Ngoài ra, âm thanh độc đáo và vang dội của bản nhạc này còn được truyền tải bằng cách sử dụng [[K01E12Y23]3 k4ey5]. Bài hát"&amp;" có thời lượng [T1M213] giây, trong đó nhịp điệu nặng nề và nhịp độ nhanh duy trì bầu không khí tràn đầy năng lượng và sống động. Với khoảng [[N01U12M23_34B45A56R67S78]8 b9ar0s1] trải dài trong bài hát, người nghe sẽ được đưa vào một hành trình âm nhạc sô"&amp;"i động và lôi cuốn.")</f>
        <v>Âm thanh gắn kết và thống nhất của bản nhạc này được tạo ra bằng cách sử dụng dải cao độ cụ thể kéo dài [R1A2N3G4E5] [oc0ta1ve2s3]. Ngoài ra, âm thanh độc đáo và vang dội của bản nhạc này còn được truyền tải bằng cách sử dụng [[K01E12Y23]3 k4ey5]. Bài hát có thời lượng [T1M213] giây, trong đó nhịp điệu nặng nề và nhịp độ nhanh duy trì bầu không khí tràn đầy năng lượng và sống động. Với khoảng [[N01U12M23_34B45A56R67S78]8 b9ar0s1] trải dài trong bài hát, người nghe sẽ được đưa vào một hành trình âm nhạc sôi động và lôi cuốn.</v>
      </c>
    </row>
    <row r="1424">
      <c r="A1424" s="1" t="s">
        <v>2387</v>
      </c>
      <c r="B1424" s="1" t="s">
        <v>2388</v>
      </c>
      <c r="C1424" s="2" t="str">
        <f>IFERROR(__xludf.DUMMYFUNCTION("GoogleTranslate(B1424, ""en"", ""vi"")"),"Bản nhạc này được sáng tác trong [[K01E12Y23]3 k4ey5] và có độ dài [T1M213] giây. [te0mp1o2] của bài hát nằm ở dải trung và [I1N2S3T4R5U6M7E8N9T0S1] đóng vai trò quan trọng trong âm nhạc. Bài hát có tiết tấu nhẹ nhàng, tạo không khí nhẹ nhàng, thư giãn ch"&amp;"o người nghe.")</f>
        <v>Bản nhạc này được sáng tác trong [[K01E12Y23]3 k4ey5] và có độ dài [T1M213] giây. [te0mp1o2] của bài hát nằm ở dải trung và [I1N2S3T4R5U6M7E8N9T0S1] đóng vai trò quan trọng trong âm nhạc. Bài hát có tiết tấu nhẹ nhàng, tạo không khí nhẹ nhàng, thư giãn cho người nghe.</v>
      </c>
    </row>
    <row r="1425">
      <c r="A1425" s="1" t="s">
        <v>2389</v>
      </c>
      <c r="B1425" s="1" t="s">
        <v>2390</v>
      </c>
      <c r="C1425" s="2" t="str">
        <f>IFERROR(__xludf.DUMMYFUNCTION("GoogleTranslate(B1425, ""en"", ""vi"")"),"Đoạn nhạc được đề cập thể hiện phạm vi cao độ trong [R1A2N3G4E5] [oc0ta1ve2s3] và có thời lượng [T1M213] giây. [ti0me1 s2ig3na4tu5re6] của nó khác thường và âm nhạc di chuyển với tốc độ vừa phải. Bài hát bao gồm khoảng [[N01U12M23_34B45A56R67S78]8 b9ar0s1"&amp;"].")</f>
        <v>Đoạn nhạc được đề cập thể hiện phạm vi cao độ trong [R1A2N3G4E5] [oc0ta1ve2s3] và có thời lượng [T1M213] giây. [ti0me1 s2ig3na4tu5re6] của nó khác thường và âm nhạc di chuyển với tốc độ vừa phải. Bài hát bao gồm khoảng [[N01U12M23_34B45A56R67S78]8 b9ar0s1].</v>
      </c>
    </row>
    <row r="1426">
      <c r="A1426" s="1" t="s">
        <v>381</v>
      </c>
      <c r="B1426" s="1" t="s">
        <v>2391</v>
      </c>
      <c r="C1426" s="2" t="str">
        <f>IFERROR(__xludf.DUMMYFUNCTION("GoogleTranslate(B1426, ""en"", ""vi"")"),"Việc sử dụng [R1A2N3G4E5] [oc0ta1ve2s3] trong một phạm vi cao độ cụ thể sẽ tạo ra âm thanh gắn kết và thống nhất xuyên suốt bản nhạc. Điều này còn được nâng cao hơn nữa bằng cách sử dụng [I1N2S3T4R5U6M7E8N9T0S1], giúp âm nhạc trở nên sống động và tăng thê"&amp;"m chiều sâu cho âm thanh tổng thể. Cùng với nhau, việc lựa chọn cẩn thận phạm vi cao độ và nhạc cụ phối hợp hài hòa để tạo ra trải nghiệm âm nhạc phong phú và hấp dẫn.")</f>
        <v>Việc sử dụng [R1A2N3G4E5] [oc0ta1ve2s3] trong một phạm vi cao độ cụ thể sẽ tạo ra âm thanh gắn kết và thống nhất xuyên suốt bản nhạc. Điều này còn được nâng cao hơn nữa bằng cách sử dụng [I1N2S3T4R5U6M7E8N9T0S1], giúp âm nhạc trở nên sống động và tăng thêm chiều sâu cho âm thanh tổng thể. Cùng với nhau, việc lựa chọn cẩn thận phạm vi cao độ và nhạc cụ phối hợp hài hòa để tạo ra trải nghiệm âm nhạc phong phú và hấp dẫn.</v>
      </c>
    </row>
    <row r="1427">
      <c r="A1427" s="1" t="s">
        <v>2392</v>
      </c>
      <c r="B1427" s="1" t="s">
        <v>2393</v>
      </c>
      <c r="C1427" s="2" t="str">
        <f>IFERROR(__xludf.DUMMYFUNCTION("GoogleTranslate(B1427, ""en"", ""vi"")"),"Phạm vi cao độ của âm nhạc được giới hạn ở [R1A2N3G4E5] [oc0ta1ve2s3], cho phép nhấn mạnh hơn vào các sắc thái của giai điệu và nhịp điệu. Bài hát dài [T1M213] giây và có nhịp vừa phải, với [[T01I12M23E34_45S56I67G78N89A90T01U12R23E34]4 t5im6e 7si8gn9at0u"&amp;"r1e2] được sử dụng xuyên suốt. Mặc dù không tuân theo khuôn mẫu điển hình của thể loại [G1E2N3R4E5], âm nhạc này thể hiện những phẩm chất độc đáo giúp phân biệt nó với các tác phẩm khác.")</f>
        <v>Phạm vi cao độ của âm nhạc được giới hạn ở [R1A2N3G4E5] [oc0ta1ve2s3], cho phép nhấn mạnh hơn vào các sắc thái của giai điệu và nhịp điệu. Bài hát dài [T1M213] giây và có nhịp vừa phải, với [[T01I12M23E34_45S56I67G78N89A90T01U12R23E34]4 t5im6e 7si8gn9at0ur1e2] được sử dụng xuyên suốt. Mặc dù không tuân theo khuôn mẫu điển hình của thể loại [G1E2N3R4E5], âm nhạc này thể hiện những phẩm chất độc đáo giúp phân biệt nó với các tác phẩm khác.</v>
      </c>
    </row>
    <row r="1428">
      <c r="A1428" s="1" t="s">
        <v>2394</v>
      </c>
      <c r="B1428" s="1" t="s">
        <v>2395</v>
      </c>
      <c r="C1428" s="2" t="str">
        <f>IFERROR(__xludf.DUMMYFUNCTION("GoogleTranslate(B1428, ""en"", ""vi"")"),"Việc sử dụng [[K01E12Y23]3 k4ey5] trong bản nhạc này tạo ra bầu không khí khác biệt và càng được nhấn mạnh bởi nhịp điệu thiền định của bài hát. Sự vắng mặt của [I1N2S3T4R5U6M7E8N9T0S1] tạo thêm chất lượng độc đáo cho bài hát, trong khi nhịp độ nhàn nhã c"&amp;"ủa màn trình diễn góp phần tạo nên hiệu ứng êm dịu tổng thể. Thông qua bố cục và cách thực hiện, âm nhạc tỏa ra cảm giác mạnh mẽ về [E1M2O3T4I5O6N7], bao bọc người nghe trong trải nghiệm yên tĩnh và suy ngẫm.")</f>
        <v>Việc sử dụng [[K01E12Y23]3 k4ey5] trong bản nhạc này tạo ra bầu không khí khác biệt và càng được nhấn mạnh bởi nhịp điệu thiền định của bài hát. Sự vắng mặt của [I1N2S3T4R5U6M7E8N9T0S1] tạo thêm chất lượng độc đáo cho bài hát, trong khi nhịp độ nhàn nhã của màn trình diễn góp phần tạo nên hiệu ứng êm dịu tổng thể. Thông qua bố cục và cách thực hiện, âm nhạc tỏa ra cảm giác mạnh mẽ về [E1M2O3T4I5O6N7], bao bọc người nghe trong trải nghiệm yên tĩnh và suy ngẫm.</v>
      </c>
    </row>
    <row r="1429">
      <c r="A1429" s="1" t="s">
        <v>217</v>
      </c>
      <c r="B1429" s="1" t="s">
        <v>2396</v>
      </c>
      <c r="C1429" s="2" t="str">
        <f>IFERROR(__xludf.DUMMYFUNCTION("GoogleTranslate(B1429, ""en"", ""vi"")"),"Âm nhạc kết hợp [[K01E12Y23]3 k4ey5] tạo ra âm thanh đặc biệt và sâu sắc. [ke0y1] đặc biệt này tạo thêm hương vị độc đáo cho âm nhạc, tạo ra trải nghiệm vang dội và đáng nhớ cho người nghe. Việc sử dụng nó có thể được coi là một sự lựa chọn nghệ thuật có "&amp;"chủ ý, cho phép nhà soạn nhạc hoặc người biểu diễn truyền tải một cảm xúc hoặc tâm trạng cụ thể thông qua âm nhạc. Dù là giai điệu u sầu hay nhịp điệu phấn chấn, [[K01E12Y23]3 k4ey5] đều có thể nâng cao tác động của âm nhạc và để lại ấn tượng lâu dài cho "&amp;"khán giả.")</f>
        <v>Âm nhạc kết hợp [[K01E12Y23]3 k4ey5] tạo ra âm thanh đặc biệt và sâu sắc. [ke0y1] đặc biệt này tạo thêm hương vị độc đáo cho âm nhạc, tạo ra trải nghiệm vang dội và đáng nhớ cho người nghe. Việc sử dụng nó có thể được coi là một sự lựa chọn nghệ thuật có chủ ý, cho phép nhà soạn nhạc hoặc người biểu diễn truyền tải một cảm xúc hoặc tâm trạng cụ thể thông qua âm nhạc. Dù là giai điệu u sầu hay nhịp điệu phấn chấn, [[K01E12Y23]3 k4ey5] đều có thể nâng cao tác động của âm nhạc và để lại ấn tượng lâu dài cho khán giả.</v>
      </c>
    </row>
    <row r="1430">
      <c r="A1430" s="1" t="s">
        <v>2397</v>
      </c>
      <c r="B1430" s="1" t="s">
        <v>2398</v>
      </c>
      <c r="C1430" s="2" t="str">
        <f>IFERROR(__xludf.DUMMYFUNCTION("GoogleTranslate(B1430, ""en"", ""vi"")"),"Phạm vi cao độ của bản nhạc này là [R1A2N3G4E5] [oc0ta1ve2s3] mang đến trải nghiệm nghe độc ​​đáo và đáng nhớ, được bổ sung bằng cách sử dụng [[K01E12Y23]3 k4ey5], tạo ra bầu không khí khác biệt. Với thời lượng phát là [T1M213] giây, nhịp điệu trong bài h"&amp;"át này cực kỳ sôi động, đồng thời vẫn duy trì mức cao-[te0mp1o2]. Lấy bối cảnh [T1I2M3E4_5S6I7G8N9A0T1U2R3E4], bản nhạc này có tổng cộng [[N01U12M23_34B45A56R67S78]8 b9ar0s1], khiến nó trở thành một bản sáng tác sống động và tràn đầy năng lượng.")</f>
        <v>Phạm vi cao độ của bản nhạc này là [R1A2N3G4E5] [oc0ta1ve2s3] mang đến trải nghiệm nghe độc ​​đáo và đáng nhớ, được bổ sung bằng cách sử dụng [[K01E12Y23]3 k4ey5], tạo ra bầu không khí khác biệt. Với thời lượng phát là [T1M213] giây, nhịp điệu trong bài hát này cực kỳ sôi động, đồng thời vẫn duy trì mức cao-[te0mp1o2]. Lấy bối cảnh [T1I2M3E4_5S6I7G8N9A0T1U2R3E4], bản nhạc này có tổng cộng [[N01U12M23_34B45A56R67S78]8 b9ar0s1], khiến nó trở thành một bản sáng tác sống động và tràn đầy năng lượng.</v>
      </c>
    </row>
    <row r="1431">
      <c r="A1431" s="1" t="s">
        <v>2399</v>
      </c>
      <c r="B1431" s="1" t="s">
        <v>2400</v>
      </c>
      <c r="C1431" s="2" t="str">
        <f>IFERROR(__xludf.DUMMYFUNCTION("GoogleTranslate(B1431, ""en"", ""vi"")"),"Việc sử dụng phạm vi cao độ cụ thể là [R1A2N3G4E5] [oc0ta1ve2s3] và [[K01E12Y23]3 k4ey5] tạo ra âm thanh gắn kết và thống nhất xuyên suốt bản nhạc, đồng thời mang lại chất lượng cảm xúc đặc biệt cho bản nhạc. Mặc dù có [te0mp1o2] vừa phải, bài hát vẫn phá"&amp;"t trong [T1M213] giây và không nhằm mục đích lấp đầy sàn nhảy. Việc cố tình loại trừ [I1N2S3T4R5U6M7E8N9T0S1] sẽ làm tăng thêm đặc tính tổng thể của âm nhạc, được xác định bởi [E1M2O3T4I5O6N7]. Bài hát tiến triển qua [[N01U12M23_34B45A56R67S78]8 b9ar0s1],"&amp;" cho phép phát triển dần dần và có chủ đích các ý tưởng âm nhạc được trình bày.")</f>
        <v>Việc sử dụng phạm vi cao độ cụ thể là [R1A2N3G4E5] [oc0ta1ve2s3] và [[K01E12Y23]3 k4ey5] tạo ra âm thanh gắn kết và thống nhất xuyên suốt bản nhạc, đồng thời mang lại chất lượng cảm xúc đặc biệt cho bản nhạc. Mặc dù có [te0mp1o2] vừa phải, bài hát vẫn phát trong [T1M213] giây và không nhằm mục đích lấp đầy sàn nhảy. Việc cố tình loại trừ [I1N2S3T4R5U6M7E8N9T0S1] sẽ làm tăng thêm đặc tính tổng thể của âm nhạc, được xác định bởi [E1M2O3T4I5O6N7]. Bài hát tiến triển qua [[N01U12M23_34B45A56R67S78]8 b9ar0s1], cho phép phát triển dần dần và có chủ đích các ý tưởng âm nhạc được trình bày.</v>
      </c>
    </row>
    <row r="1432">
      <c r="A1432" s="1" t="s">
        <v>2401</v>
      </c>
      <c r="B1432" s="1" t="s">
        <v>2402</v>
      </c>
      <c r="C1432" s="2" t="str">
        <f>IFERROR(__xludf.DUMMYFUNCTION("GoogleTranslate(B1432, ""en"", ""vi"")"),"Bản nhạc này được sáng tác trong [[K01E12Y23]3 k4ey5] và được đặc trưng bởi [E1M2O3T4I5O6N7]. Nhịp điệu trong bài hát rất mạnh mẽ, làm tăng thêm năng lượng và cường độ của bài hát. Cùng với nhau, những yếu tố này tạo nên trải nghiệm âm nhạc mạnh mẽ và hấp"&amp;" dẫn, thu hút sự chú ý và trí tưởng tượng của người nghe. Cho dù bạn là người hâm mộ thể loại đặc biệt này hay chỉ đơn giản là đánh giá cao âm nhạc hay, sáng tác này chắc chắn sẽ để lại ấn tượng lâu dài với sự pha trộn độc đáo giữa [ke0y1], cảm xúc và nhị"&amp;"p điệu.")</f>
        <v>Bản nhạc này được sáng tác trong [[K01E12Y23]3 k4ey5] và được đặc trưng bởi [E1M2O3T4I5O6N7]. Nhịp điệu trong bài hát rất mạnh mẽ, làm tăng thêm năng lượng và cường độ của bài hát. Cùng với nhau, những yếu tố này tạo nên trải nghiệm âm nhạc mạnh mẽ và hấp dẫn, thu hút sự chú ý và trí tưởng tượng của người nghe. Cho dù bạn là người hâm mộ thể loại đặc biệt này hay chỉ đơn giản là đánh giá cao âm nhạc hay, sáng tác này chắc chắn sẽ để lại ấn tượng lâu dài với sự pha trộn độc đáo giữa [ke0y1], cảm xúc và nhịp điệu.</v>
      </c>
    </row>
    <row r="1433">
      <c r="A1433" s="1" t="s">
        <v>2403</v>
      </c>
      <c r="B1433" s="1" t="s">
        <v>2404</v>
      </c>
      <c r="C1433" s="2" t="str">
        <f>IFERROR(__xludf.DUMMYFUNCTION("GoogleTranslate(B1433, ""en"", ""vi"")"),"Bài hát mà tôi đang đề cập đến di chuyển nhanh và có nhịp điệu rất năng động. Điều khiến nó trở nên độc đáo hơn nữa là nó có [ti0me1 s2ig3na4tu5re6] không thường thấy, làm tăng thêm sự khác biệt tổng thể của nó.")</f>
        <v>Bài hát mà tôi đang đề cập đến di chuyển nhanh và có nhịp điệu rất năng động. Điều khiến nó trở nên độc đáo hơn nữa là nó có [ti0me1 s2ig3na4tu5re6] không thường thấy, làm tăng thêm sự khác biệt tổng thể của nó.</v>
      </c>
    </row>
    <row r="1434">
      <c r="A1434" s="1" t="s">
        <v>565</v>
      </c>
      <c r="B1434" s="1" t="s">
        <v>2405</v>
      </c>
      <c r="C1434" s="2" t="str">
        <f>IFERROR(__xludf.DUMMYFUNCTION("GoogleTranslate(B1434, ""en"", ""vi"")"),"Bài hát này được sáng tác trong [[K01E12Y23]3 k4ey5] và bao gồm [[N01U12M23_34B45A56R67S78]8 b9ar0s1]. Nhạc cụ của bài hát này không bao gồm [I1N2S3T4R5U6M7E8N9T0S1].")</f>
        <v>Bài hát này được sáng tác trong [[K01E12Y23]3 k4ey5] và bao gồm [[N01U12M23_34B45A56R67S78]8 b9ar0s1]. Nhạc cụ của bài hát này không bao gồm [I1N2S3T4R5U6M7E8N9T0S1].</v>
      </c>
    </row>
    <row r="1435">
      <c r="A1435" s="1" t="s">
        <v>2406</v>
      </c>
      <c r="B1435" s="1" t="s">
        <v>2407</v>
      </c>
      <c r="C1435" s="2" t="str">
        <f>IFERROR(__xludf.DUMMYFUNCTION("GoogleTranslate(B1435, ""en"", ""vi"")"),"Buổi biểu diễn âm nhạc sử dụng [I1N2S3T4R5U6M7E8N9T0S1] và được chơi ở nhịp độ thoải mái. Tuy nhiên, điều làm nên sự khác biệt của bài hát này là [ti0me1 s2ig3na4tu5re6] không điển hình của nó. Mặc dù có cách sắp xếp thời gian độc đáo nhưng âm nhạc vẫn du"&amp;"y trì được cảm giác thoải mái xuyên suốt, mang lại trải nghiệm nghe độc ​​đáo và thú vị.")</f>
        <v>Buổi biểu diễn âm nhạc sử dụng [I1N2S3T4R5U6M7E8N9T0S1] và được chơi ở nhịp độ thoải mái. Tuy nhiên, điều làm nên sự khác biệt của bài hát này là [ti0me1 s2ig3na4tu5re6] không điển hình của nó. Mặc dù có cách sắp xếp thời gian độc đáo nhưng âm nhạc vẫn duy trì được cảm giác thoải mái xuyên suốt, mang lại trải nghiệm nghe độc ​​đáo và thú vị.</v>
      </c>
    </row>
    <row r="1436">
      <c r="A1436" s="1" t="s">
        <v>2408</v>
      </c>
      <c r="B1436" s="1" t="s">
        <v>2409</v>
      </c>
      <c r="C1436" s="2" t="str">
        <f>IFERROR(__xludf.DUMMYFUNCTION("GoogleTranslate(B1436, ""en"", ""vi"")"),"Âm nhạc được phát ở tốc độ nhanh không tuân theo các mẫu điển hình của thể loại [G1E2N3R4E5] và đồng hồ đo của nó là [T1I2M3E4_5S6I7G8N9A0T1U2R3E4]. Mặc dù [te0mp1o2] có tốc độ nhanh nhưng âm nhạc lại đi chệch khỏi các tiêu chuẩn mong đợi của thể loại này"&amp;", tạo ra âm thanh độc đáo và độc đáo. Nhịp điệu khác thường làm tăng thêm nét đặc biệt của âm nhạc, khiến nó nổi bật so với các tác phẩm khác cùng thể loại. Nhìn chung, bản nhạc này thách thức những kỳ vọng truyền thống và thể hiện sự sáng tạo cũng như th"&amp;"ử nghiệm của người sáng tác.")</f>
        <v>Âm nhạc được phát ở tốc độ nhanh không tuân theo các mẫu điển hình của thể loại [G1E2N3R4E5] và đồng hồ đo của nó là [T1I2M3E4_5S6I7G8N9A0T1U2R3E4]. Mặc dù [te0mp1o2] có tốc độ nhanh nhưng âm nhạc lại đi chệch khỏi các tiêu chuẩn mong đợi của thể loại này, tạo ra âm thanh độc đáo và độc đáo. Nhịp điệu khác thường làm tăng thêm nét đặc biệt của âm nhạc, khiến nó nổi bật so với các tác phẩm khác cùng thể loại. Nhìn chung, bản nhạc này thách thức những kỳ vọng truyền thống và thể hiện sự sáng tạo cũng như thử nghiệm của người sáng tác.</v>
      </c>
    </row>
    <row r="1437">
      <c r="A1437" s="1" t="s">
        <v>950</v>
      </c>
      <c r="B1437" s="1" t="s">
        <v>2410</v>
      </c>
      <c r="C1437" s="2" t="str">
        <f>IFERROR(__xludf.DUMMYFUNCTION("GoogleTranslate(B1437, ""en"", ""vi"")"),"[[K01E12Y23]3 k4ey5] mang đến cho bản nhạc này chất lượng cảm xúc đặc biệt, trong khi độ dài của bài hát là [T1M213] giây. Âm nhạc cũng tuân theo nhịp [T1I2M3E4_5S6I7G8N9A0T1U2R3E4], càng làm tăng thêm nét độc đáo của nó. Cùng với nhau, những yếu tố này t"&amp;"ạo nên một bản nhạc mạnh mẽ và quyến rũ, có thể lay động và truyền cảm hứng cho người nghe.")</f>
        <v>[[K01E12Y23]3 k4ey5] mang đến cho bản nhạc này chất lượng cảm xúc đặc biệt, trong khi độ dài của bài hát là [T1M213] giây. Âm nhạc cũng tuân theo nhịp [T1I2M3E4_5S6I7G8N9A0T1U2R3E4], càng làm tăng thêm nét độc đáo của nó. Cùng với nhau, những yếu tố này tạo nên một bản nhạc mạnh mẽ và quyến rũ, có thể lay động và truyền cảm hứng cho người nghe.</v>
      </c>
    </row>
    <row r="1438">
      <c r="A1438" s="1" t="s">
        <v>92</v>
      </c>
      <c r="B1438" s="1" t="s">
        <v>2411</v>
      </c>
      <c r="C1438" s="2" t="str">
        <f>IFERROR(__xludf.DUMMYFUNCTION("GoogleTranslate(B1438, ""en"", ""vi"")"),"Phạm vi cao độ giới hạn của âm nhạc là [R1A2N3G4E5] [oc0ta1ve2s3] cho phép nhấn mạnh hơn vào các sắc thái của giai điệu và nhịp điệu, đồng thời việc sử dụng [[K01E12Y23]3 k4ey5] tạo ra bầu không khí khác biệt. Bài hát dài một giây [T1M213] này có [te0mp1o"&amp;"2] vừa phải, đặc biệt là không có [I1N2S3T4R5U6M7E8N9T0S1]. [ti0me1 s2ig3na4tu5re6] của bản nhạc là [T1I2M3E4_5S6I7G8N9A0T1U2R3E4], còn [te0mp1o2] của bài hát thì nhanh. Nhìn chung, dòng nhạc này không bám rễ chắc chắn vào truyền thống của thể loại [G1E2N"&amp;"3R4E5].")</f>
        <v>Phạm vi cao độ giới hạn của âm nhạc là [R1A2N3G4E5] [oc0ta1ve2s3] cho phép nhấn mạnh hơn vào các sắc thái của giai điệu và nhịp điệu, đồng thời việc sử dụng [[K01E12Y23]3 k4ey5] tạo ra bầu không khí khác biệt. Bài hát dài một giây [T1M213] này có [te0mp1o2] vừa phải, đặc biệt là không có [I1N2S3T4R5U6M7E8N9T0S1]. [ti0me1 s2ig3na4tu5re6] của bản nhạc là [T1I2M3E4_5S6I7G8N9A0T1U2R3E4], còn [te0mp1o2] của bài hát thì nhanh. Nhìn chung, dòng nhạc này không bám rễ chắc chắn vào truyền thống của thể loại [G1E2N3R4E5].</v>
      </c>
    </row>
    <row r="1439">
      <c r="A1439" s="1" t="s">
        <v>2412</v>
      </c>
      <c r="B1439" s="1" t="s">
        <v>2413</v>
      </c>
      <c r="C1439" s="2" t="str">
        <f>IFERROR(__xludf.DUMMYFUNCTION("GoogleTranslate(B1439, ""en"", ""vi"")"),"Phạm vi cao độ của [R1A2N3G4E5] [oc0ta1ve2s3] tạo thêm nét đặc biệt cho âm nhạc, nhấn mạnh chiều sâu cảm xúc của nó, trong khi việc sử dụng [[K01E12Y23]3 k4ey5] tạo ra bầu không khí khác biệt. Với độ dài [T1M213] giây, bài hát này có nhịp điệu rất êm dịu,"&amp;" nhẹ nhàng và không có tính năng [I1N2S3T4R5U6M7E8N9T0S1]. Lấy bối cảnh [T1I2M3E4_5S6I7G8N9A0T1U2R3E4], bài hát không phải là ví dụ điển hình của phong cách [G1E2N3R4E5], nhưng nó thể hiện [[N01U12M23_34B45A56R67S78]8 b9ar0s1] để người nghe thưởng thức.")</f>
        <v>Phạm vi cao độ của [R1A2N3G4E5] [oc0ta1ve2s3] tạo thêm nét đặc biệt cho âm nhạc, nhấn mạnh chiều sâu cảm xúc của nó, trong khi việc sử dụng [[K01E12Y23]3 k4ey5] tạo ra bầu không khí khác biệt. Với độ dài [T1M213] giây, bài hát này có nhịp điệu rất êm dịu, nhẹ nhàng và không có tính năng [I1N2S3T4R5U6M7E8N9T0S1]. Lấy bối cảnh [T1I2M3E4_5S6I7G8N9A0T1U2R3E4], bài hát không phải là ví dụ điển hình của phong cách [G1E2N3R4E5], nhưng nó thể hiện [[N01U12M23_34B45A56R67S78]8 b9ar0s1] để người nghe thưởng thức.</v>
      </c>
    </row>
    <row r="1440">
      <c r="A1440" s="1" t="s">
        <v>2111</v>
      </c>
      <c r="B1440" s="1" t="s">
        <v>2414</v>
      </c>
      <c r="C1440" s="2" t="str">
        <f>IFERROR(__xludf.DUMMYFUNCTION("GoogleTranslate(B1440, ""en"", ""vi"")"),"Dải cao độ của [R1A2N3G4E5] [oc0ta1ve2s3] tạo thêm nét đặc biệt cho âm nhạc, nhấn mạnh chiều sâu cảm xúc của nó, trong khi bài hát có thời lượng [T1M213] giây lại thể hiện nhịp điệu tràn đầy sinh lực. Ngoài ra, việc đưa vào [I1N2S3T4R5U6M7E8N9T0S1] sẽ nân"&amp;"g cao khả năng sáng tác âm nhạc tổng thể.")</f>
        <v>Dải cao độ của [R1A2N3G4E5] [oc0ta1ve2s3] tạo thêm nét đặc biệt cho âm nhạc, nhấn mạnh chiều sâu cảm xúc của nó, trong khi bài hát có thời lượng [T1M213] giây lại thể hiện nhịp điệu tràn đầy sinh lực. Ngoài ra, việc đưa vào [I1N2S3T4R5U6M7E8N9T0S1] sẽ nâng cao khả năng sáng tác âm nhạc tổng thể.</v>
      </c>
    </row>
    <row r="1441">
      <c r="A1441" s="1" t="s">
        <v>217</v>
      </c>
      <c r="B1441" s="1" t="s">
        <v>2415</v>
      </c>
      <c r="C1441" s="2" t="str">
        <f>IFERROR(__xludf.DUMMYFUNCTION("GoogleTranslate(B1441, ""en"", ""vi"")"),"Việc sử dụng một bản nhạc cụ thể [ke0y1] có thể tạo ra bầu không khí khác biệt trong một bản nhạc. Ví dụ: việc sử dụng [[K01E12Y23]3 k4ey5] của bản nhạc này đặc biệt hiệu quả trong việc định hình tâm trạng và giai điệu tổng thể của nó. Dù cố ý hay không, "&amp;"nhà soạn nhạc đã chọn [ke0y1] phù hợp với phản ứng cảm xúc mong muốn từ người nghe. Đây chỉ là một trong nhiều cách mà âm nhạc có thể được tạo ra để gợi lên những cảm xúc cụ thể và truyền tải những thông điệp cụ thể.")</f>
        <v>Việc sử dụng một bản nhạc cụ thể [ke0y1] có thể tạo ra bầu không khí khác biệt trong một bản nhạc. Ví dụ: việc sử dụng [[K01E12Y23]3 k4ey5] của bản nhạc này đặc biệt hiệu quả trong việc định hình tâm trạng và giai điệu tổng thể của nó. Dù cố ý hay không, nhà soạn nhạc đã chọn [ke0y1] phù hợp với phản ứng cảm xúc mong muốn từ người nghe. Đây chỉ là một trong nhiều cách mà âm nhạc có thể được tạo ra để gợi lên những cảm xúc cụ thể và truyền tải những thông điệp cụ thể.</v>
      </c>
    </row>
    <row r="1442">
      <c r="A1442" s="1" t="s">
        <v>271</v>
      </c>
      <c r="B1442" s="1" t="s">
        <v>2416</v>
      </c>
      <c r="C1442" s="2" t="str">
        <f>IFERROR(__xludf.DUMMYFUNCTION("GoogleTranslate(B1442, ""en"", ""vi"")"),"Bản nhạc là ví dụ điển hình của phong cách [G1E2N3R4E5] và thể hiện phạm vi cao độ trong [R1A2N3G4E5] [oc0ta1ve2s3]. [[K01E12Y23]3 k4ey5] trong bản nhạc này mang lại âm thanh mạnh mẽ và đáng nhớ, trong khi độ dài của bài hát là [T1M213] giây. Mặc dù không"&amp;" có [I1N2S3T4R5U6M7E8N9T0S1], âm nhạc vẫn có thể tạo ra bầu không khí nhẹ nhàng và êm dịu với [te0mp1o2] mềm mại và mượt mà. Điều này còn được nâng cao hơn nữa nhờ [ti0me1 s2ig3na4tu5re6 o7f 8[T91I02M13E24_35S46I57G68N79A80T91U02R13E24]3] độc đáo được sử "&amp;"dụng trong tác phẩm. Nhìn chung, nhạc được phát ở mức [te0mp1o2] thấp và mang lại trải nghiệm nghe độc ​​đáo và thú vị.")</f>
        <v>Bản nhạc là ví dụ điển hình của phong cách [G1E2N3R4E5] và thể hiện phạm vi cao độ trong [R1A2N3G4E5] [oc0ta1ve2s3]. [[K01E12Y23]3 k4ey5] trong bản nhạc này mang lại âm thanh mạnh mẽ và đáng nhớ, trong khi độ dài của bài hát là [T1M213] giây. Mặc dù không có [I1N2S3T4R5U6M7E8N9T0S1], âm nhạc vẫn có thể tạo ra bầu không khí nhẹ nhàng và êm dịu với [te0mp1o2] mềm mại và mượt mà. Điều này còn được nâng cao hơn nữa nhờ [ti0me1 s2ig3na4tu5re6 o7f 8[T91I02M13E24_35S46I57G68N79A80T91U02R13E24]3] độc đáo được sử dụng trong tác phẩm. Nhìn chung, nhạc được phát ở mức [te0mp1o2] thấp và mang lại trải nghiệm nghe độc ​​đáo và thú vị.</v>
      </c>
    </row>
    <row r="1443">
      <c r="A1443" s="1" t="s">
        <v>2417</v>
      </c>
      <c r="B1443" s="1" t="s">
        <v>2418</v>
      </c>
      <c r="C1443" s="2" t="str">
        <f>IFERROR(__xludf.DUMMYFUNCTION("GoogleTranslate(B1443, ""en"", ""vi"")"),"Loại nhạc này mang lại trải nghiệm nghe độc ​​đáo và đáng nhớ với dải cao độ [R1A2N3G4E5] [oc0ta1ve2s3]. Thêm vào hương vị riêng biệt của nó là việc sử dụng [[K01E12Y23]3 k4ey5]. Ngoài ra, [ti0me1 s2ig3na4tu5re6] được sử dụng trong bài hát này không được "&amp;"nghe phổ biến. Âm nhạc nổi bật với [I1N2S3T4R5U6M7E8N9T0S1], với [I1N2S3T4R5U6M7E8N9T0] cung cấp giai điệu chính cho bài hát. Tổng cộng, người nghe có thể nghe thấy [[N01U12M23_34B45A56R67S78]8 b9ar0s1] trong tác phẩm này.")</f>
        <v>Loại nhạc này mang lại trải nghiệm nghe độc ​​đáo và đáng nhớ với dải cao độ [R1A2N3G4E5] [oc0ta1ve2s3]. Thêm vào hương vị riêng biệt của nó là việc sử dụng [[K01E12Y23]3 k4ey5]. Ngoài ra, [ti0me1 s2ig3na4tu5re6] được sử dụng trong bài hát này không được nghe phổ biến. Âm nhạc nổi bật với [I1N2S3T4R5U6M7E8N9T0S1], với [I1N2S3T4R5U6M7E8N9T0] cung cấp giai điệu chính cho bài hát. Tổng cộng, người nghe có thể nghe thấy [[N01U12M23_34B45A56R67S78]8 b9ar0s1] trong tác phẩm này.</v>
      </c>
    </row>
    <row r="1444">
      <c r="A1444" s="1" t="s">
        <v>2419</v>
      </c>
      <c r="B1444" s="1" t="s">
        <v>2420</v>
      </c>
      <c r="C1444" s="2" t="str">
        <f>IFERROR(__xludf.DUMMYFUNCTION("GoogleTranslate(B1444, ""en"", ""vi"")"),"Đồng hồ đo âm nhạc, được gọi là [ti0me1 s2ig3na4tu5re6], thiết lập nhịp độ cho bài hát. Trong tác phẩm đặc biệt này, nhịp điệu được cân bằng cẩn thận, không quá nhanh cũng không quá chậm. Buổi biểu diễn âm nhạc kết hợp nhiều loại nhạc cụ, nâng cao bố cục "&amp;"tổng thể.")</f>
        <v>Đồng hồ đo âm nhạc, được gọi là [ti0me1 s2ig3na4tu5re6], thiết lập nhịp độ cho bài hát. Trong tác phẩm đặc biệt này, nhịp điệu được cân bằng cẩn thận, không quá nhanh cũng không quá chậm. Buổi biểu diễn âm nhạc kết hợp nhiều loại nhạc cụ, nâng cao bố cục tổng thể.</v>
      </c>
    </row>
    <row r="1445">
      <c r="A1445" s="1" t="s">
        <v>2421</v>
      </c>
      <c r="B1445" s="1" t="s">
        <v>2422</v>
      </c>
      <c r="C1445" s="2" t="str">
        <f>IFERROR(__xludf.DUMMYFUNCTION("GoogleTranslate(B1445, ""en"", ""vi"")"),"Tiết tấu vừa phải của bài hát góp phần thể hiện chân thực phong cách [G1E2N3R4E5] cổ điển trong âm nhạc.")</f>
        <v>Tiết tấu vừa phải của bài hát góp phần thể hiện chân thực phong cách [G1E2N3R4E5] cổ điển trong âm nhạc.</v>
      </c>
    </row>
    <row r="1446">
      <c r="A1446" s="1" t="s">
        <v>65</v>
      </c>
      <c r="B1446" s="1" t="s">
        <v>2423</v>
      </c>
      <c r="C1446" s="2" t="str">
        <f>IFERROR(__xludf.DUMMYFUNCTION("GoogleTranslate(B1446, ""en"", ""vi"")"),"[[K01E12Y23]3 k4ey5] trong bản nhạc này tạo ra âm thanh mạnh mẽ và đáng nhớ, góp phần tạo nên tác động cảm xúc tổng thể của bản sáng tác. Bản nhạc có độ dài [T1M213] giây và có [te0mp1o2] nằm trong phạm vi giữa, mang lại nhịp điệu đều đặn và nhất quán. [I"&amp;"1N2S3T4R5U6M7E8N9T0S1] được đưa vào phần phối khí của bài hát giúp nâng cao hơn nữa trải nghiệm âm nhạc, tăng thêm độ sâu và độ phức tạp cho âm thanh. Tất cả những yếu tố này kết hợp với nhau để tạo nên một bản nhạc thể hiện [E1M2O3T4I5O6N7], khiến nó trở"&amp;" thành một trải nghiệm nghe thực sự có tác động và đáng nhớ.")</f>
        <v>[[K01E12Y23]3 k4ey5] trong bản nhạc này tạo ra âm thanh mạnh mẽ và đáng nhớ, góp phần tạo nên tác động cảm xúc tổng thể của bản sáng tác. Bản nhạc có độ dài [T1M213] giây và có [te0mp1o2] nằm trong phạm vi giữa, mang lại nhịp điệu đều đặn và nhất quán. [I1N2S3T4R5U6M7E8N9T0S1] được đưa vào phần phối khí của bài hát giúp nâng cao hơn nữa trải nghiệm âm nhạc, tăng thêm độ sâu và độ phức tạp cho âm thanh. Tất cả những yếu tố này kết hợp với nhau để tạo nên một bản nhạc thể hiện [E1M2O3T4I5O6N7], khiến nó trở thành một trải nghiệm nghe thực sự có tác động và đáng nhớ.</v>
      </c>
    </row>
    <row r="1447">
      <c r="A1447" s="1" t="s">
        <v>1410</v>
      </c>
      <c r="B1447" s="1" t="s">
        <v>2424</v>
      </c>
      <c r="C1447" s="2" t="str">
        <f>IFERROR(__xludf.DUMMYFUNCTION("GoogleTranslate(B1447, ""en"", ""vi"")"),"Bài hát này có thời lượng chạy [T1M213] giây và lựa chọn [[K01E12Y23]3 k4ey5] mang lại trải nghiệm hấp dẫn và đáng nhớ. Được chia thành [[N01U12M23_34B45A56R67S78]8 b9ar0s1], bài hát duy trì nhịp điệu ổn định và vừa phải xuyên suốt.")</f>
        <v>Bài hát này có thời lượng chạy [T1M213] giây và lựa chọn [[K01E12Y23]3 k4ey5] mang lại trải nghiệm hấp dẫn và đáng nhớ. Được chia thành [[N01U12M23_34B45A56R67S78]8 b9ar0s1], bài hát duy trì nhịp điệu ổn định và vừa phải xuyên suốt.</v>
      </c>
    </row>
    <row r="1448">
      <c r="A1448" s="1" t="s">
        <v>217</v>
      </c>
      <c r="B1448" s="1" t="s">
        <v>2425</v>
      </c>
      <c r="C1448" s="2" t="str">
        <f>IFERROR(__xludf.DUMMYFUNCTION("GoogleTranslate(B1448, ""en"", ""vi"")"),"Việc lựa chọn [ke0y1] trong bản nhạc này tạo nên một trải nghiệm lôi cuốn và đáng nhớ cho người nghe.")</f>
        <v>Việc lựa chọn [ke0y1] trong bản nhạc này tạo nên một trải nghiệm lôi cuốn và đáng nhớ cho người nghe.</v>
      </c>
    </row>
    <row r="1449">
      <c r="A1449" s="1" t="s">
        <v>2426</v>
      </c>
      <c r="B1449" s="1" t="s">
        <v>2427</v>
      </c>
      <c r="C1449" s="2" t="str">
        <f>IFERROR(__xludf.DUMMYFUNCTION("GoogleTranslate(B1449,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bài hát này thu"&amp;" hút bởi nhịp điệu êm dịu và cố tình loại bỏ một số nhạc cụ nhất định. Âm nhạc có nhịp điệu [T1I2M3E4_5S6I7G8N9A0T1U2R3E4] và [te0mp1o2] chậm, thể hiện một bố cục độc đáo thách thức sự phân loại dễ dàng theo phong cách [G1E2N3R4E5].")</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bài hát này thu hút bởi nhịp điệu êm dịu và cố tình loại bỏ một số nhạc cụ nhất định. Âm nhạc có nhịp điệu [T1I2M3E4_5S6I7G8N9A0T1U2R3E4] và [te0mp1o2] chậm, thể hiện một bố cục độc đáo thách thức sự phân loại dễ dàng theo phong cách [G1E2N3R4E5].</v>
      </c>
    </row>
    <row r="1450">
      <c r="A1450" s="1" t="s">
        <v>656</v>
      </c>
      <c r="B1450" s="1" t="s">
        <v>2428</v>
      </c>
      <c r="C1450" s="2" t="str">
        <f>IFERROR(__xludf.DUMMYFUNCTION("GoogleTranslate(B1450, ""en"", ""vi"")"),"Bài hát này có thời gian phát là [T1M213] giây và có [[N01U12M23_34B45A56R67S78]8 b9ar0s1] trong phần sáng tác. Nó có nhịp điệu êm dịu và vừa phải, với thước đo [T1I2M3E4_5S6I7G8N9A0T1U2R3E4].")</f>
        <v>Bài hát này có thời gian phát là [T1M213] giây và có [[N01U12M23_34B45A56R67S78]8 b9ar0s1] trong phần sáng tác. Nó có nhịp điệu êm dịu và vừa phải, với thước đo [T1I2M3E4_5S6I7G8N9A0T1U2R3E4].</v>
      </c>
    </row>
    <row r="1451">
      <c r="A1451" s="1" t="s">
        <v>1755</v>
      </c>
      <c r="B1451" s="1" t="s">
        <v>2429</v>
      </c>
      <c r="C1451" s="2" t="str">
        <f>IFERROR(__xludf.DUMMYFUNCTION("GoogleTranslate(B1451, ""en"", ""vi"")"),"Âm nhạc trong bài hát này có phạm vi cao độ giới hạn là [R1A2N3G4E5] [oc0ta1ve2s3], cho phép nhấn mạnh hơn vào các sắc thái của giai điệu và nhịp điệu. Ngoài ra, bài hát không tuân theo quy tắc chung [ti0me1 s2ig3na4tu5re6 o7f 8[T91I02M13E24_35S46I57G68N7"&amp;"9A80T91U02R13E24]3]. Sự kết hợp độc đáo giữa phạm vi cao độ hạn chế và [ti0me1 s2ig3na4tu5re6] độc đáo này tạo ra trải nghiệm âm nhạc khác biệt và đáng nhớ cho người nghe. Phạm vi cao độ hạn chế khuyến khích người biểu diễn tập trung vào các biến thể tinh"&amp;" tế trong giai điệu và nhịp điệu, trong khi [ti0me1 s2ig3na4tu5re6] độc đáo bổ sung thêm một lớp nhịp điệu khó đoán, khiến bài hát nổi bật so với các phần thông thường hơn.")</f>
        <v>Âm nhạc trong bài hát này có phạm vi cao độ giới hạn là [R1A2N3G4E5] [oc0ta1ve2s3], cho phép nhấn mạnh hơn vào các sắc thái của giai điệu và nhịp điệu. Ngoài ra, bài hát không tuân theo quy tắc chung [ti0me1 s2ig3na4tu5re6 o7f 8[T91I02M13E24_35S46I57G68N79A80T91U02R13E24]3]. Sự kết hợp độc đáo giữa phạm vi cao độ hạn chế và [ti0me1 s2ig3na4tu5re6] độc đáo này tạo ra trải nghiệm âm nhạc khác biệt và đáng nhớ cho người nghe. Phạm vi cao độ hạn chế khuyến khích người biểu diễn tập trung vào các biến thể tinh tế trong giai điệu và nhịp điệu, trong khi [ti0me1 s2ig3na4tu5re6] độc đáo bổ sung thêm một lớp nhịp điệu khó đoán, khiến bài hát nổi bật so với các phần thông thường hơn.</v>
      </c>
    </row>
    <row r="1452">
      <c r="A1452" s="1" t="s">
        <v>1640</v>
      </c>
      <c r="B1452" s="1" t="s">
        <v>2430</v>
      </c>
      <c r="C1452" s="2" t="str">
        <f>IFERROR(__xludf.DUMMYFUNCTION("GoogleTranslate(B1452, ""en"", ""vi"")"),"[ti0me1 s2ig3na4tu5re6] của bài hát này không bình thường và [I1N2S3T4R5U6M7E8N9T0S1] không có trong bài hát này.")</f>
        <v>[ti0me1 s2ig3na4tu5re6] của bài hát này không bình thường và [I1N2S3T4R5U6M7E8N9T0S1] không có trong bài hát này.</v>
      </c>
    </row>
    <row r="1453">
      <c r="A1453" s="1" t="s">
        <v>2431</v>
      </c>
      <c r="B1453" s="1" t="s">
        <v>2432</v>
      </c>
      <c r="C1453" s="2" t="str">
        <f>IFERROR(__xludf.DUMMYFUNCTION("GoogleTranslate(B1453, ""en"", ""vi"")"),"Bài hát này có tiết tấu nhanh nhưng nhịp điệu lại nhẹ nhàng. Mặc dù có [te0mp1o2] nhanh nhưng nhịp điệu nhẹ nhàng của bài hát vẫn tạo ra trải nghiệm âm nhạc độc đáo.")</f>
        <v>Bài hát này có tiết tấu nhanh nhưng nhịp điệu lại nhẹ nhàng. Mặc dù có [te0mp1o2] nhanh nhưng nhịp điệu nhẹ nhàng của bài hát vẫn tạo ra trải nghiệm âm nhạc độc đáo.</v>
      </c>
    </row>
    <row r="1454">
      <c r="A1454" s="1" t="s">
        <v>2433</v>
      </c>
      <c r="B1454" s="1" t="s">
        <v>2434</v>
      </c>
      <c r="C1454" s="2" t="str">
        <f>IFERROR(__xludf.DUMMYFUNCTION("GoogleTranslate(B1454, ""en"", ""vi"")"),"Bản nhạc này truyền tải âm thanh độc đáo và vang dội nhờ sử dụng [[K01E12Y23]3 k4ey5] và được phát ở tốc độ thoải mái. Tuy nhiên, [te0mp1o2] trong bài hát này rất nhanh, tạo nên sự tương phản sống động với cảm giác tổng thể của bản nhạc. Dù tiết tấu nhanh"&amp;" nhưng bản nhạc vẫn giữ được âm hưởng riêng, thể hiện tài nghệ của người soạn nhạc trong việc tạo ra một bản nhạc vừa phức tạp vừa sôi động.")</f>
        <v>Bản nhạc này truyền tải âm thanh độc đáo và vang dội nhờ sử dụng [[K01E12Y23]3 k4ey5] và được phát ở tốc độ thoải mái. Tuy nhiên, [te0mp1o2] trong bài hát này rất nhanh, tạo nên sự tương phản sống động với cảm giác tổng thể của bản nhạc. Dù tiết tấu nhanh nhưng bản nhạc vẫn giữ được âm hưởng riêng, thể hiện tài nghệ của người soạn nhạc trong việc tạo ra một bản nhạc vừa phức tạp vừa sôi động.</v>
      </c>
    </row>
    <row r="1455">
      <c r="A1455" s="1" t="s">
        <v>1836</v>
      </c>
      <c r="B1455" s="1" t="s">
        <v>2435</v>
      </c>
      <c r="C1455" s="2" t="str">
        <f>IFERROR(__xludf.DUMMYFUNCTION("GoogleTranslate(B1455, ""en"", ""vi"")"),"Đây là bài hát giây [T1M213] thể hiện nét đặc trưng tinh túy của thể loại [G1E2N3R4E5].")</f>
        <v>Đây là bài hát giây [T1M213] thể hiện nét đặc trưng tinh túy của thể loại [G1E2N3R4E5].</v>
      </c>
    </row>
    <row r="1456">
      <c r="A1456" s="1" t="s">
        <v>1753</v>
      </c>
      <c r="B1456" s="1" t="s">
        <v>2436</v>
      </c>
      <c r="C1456" s="2" t="str">
        <f>IFERROR(__xludf.DUMMYFUNCTION("GoogleTranslate(B1456, ""en"", ""vi"")"),"Bản nhạc này được sáng tác trong [[K01E12Y23]3 k4ey5] và có dải cao độ trong [R1A2N3G4E5] [oc0ta1ve2s3]. Nhịp điệu của bài hát vừa phải và nhất quán, với [I1N2S3T4R5U6M7E8N9T0S1] được sử dụng trong phần trình diễn âm nhạc. [ti0me1 s2ig3na4tu5re6] của bản "&amp;"nhạc là [T1I2M3E4_5S6I7G8N9A0T1U2R3E4] và [te0mp1o2] của bài hát nhanh. Âm nhạc phát ra [E1M2O3T4I5O6N7] và có độ dài khoảng [[N01U12M23_34B45A56R67S78]8 b9ar0s1], với thời lượng là [T1M213] giây.")</f>
        <v>Bản nhạc này được sáng tác trong [[K01E12Y23]3 k4ey5] và có dải cao độ trong [R1A2N3G4E5] [oc0ta1ve2s3]. Nhịp điệu của bài hát vừa phải và nhất quán, với [I1N2S3T4R5U6M7E8N9T0S1] được sử dụng trong phần trình diễn âm nhạc. [ti0me1 s2ig3na4tu5re6] của bản nhạc là [T1I2M3E4_5S6I7G8N9A0T1U2R3E4] và [te0mp1o2] của bài hát nhanh. Âm nhạc phát ra [E1M2O3T4I5O6N7] và có độ dài khoảng [[N01U12M23_34B45A56R67S78]8 b9ar0s1], với thời lượng là [T1M213] giây.</v>
      </c>
    </row>
    <row r="1457">
      <c r="A1457" s="1" t="s">
        <v>2437</v>
      </c>
      <c r="B1457" s="1" t="s">
        <v>2438</v>
      </c>
      <c r="C1457" s="2" t="str">
        <f>IFERROR(__xludf.DUMMYFUNCTION("GoogleTranslate(B1457, ""en"", ""vi"")"),"Nhạc được đề cập được sáng tác trong [[K01E12Y23]3 k4ey5] và được phát ở tốc độ trung bình. Mặc dù không phải là điển hình của âm thanh [G1E2N3R4E5] cổ điển nhưng bài hát chứa [[N01U12M23_34B45A56R67S78]8 b9ar0s1] và có độ dài [T1M213] giây.")</f>
        <v>Nhạc được đề cập được sáng tác trong [[K01E12Y23]3 k4ey5] và được phát ở tốc độ trung bình. Mặc dù không phải là điển hình của âm thanh [G1E2N3R4E5] cổ điển nhưng bài hát chứa [[N01U12M23_34B45A56R67S78]8 b9ar0s1] và có độ dài [T1M213] giây.</v>
      </c>
    </row>
    <row r="1458">
      <c r="A1458" s="1" t="s">
        <v>367</v>
      </c>
      <c r="B1458" s="1" t="s">
        <v>2439</v>
      </c>
      <c r="C1458" s="2" t="str">
        <f>IFERROR(__xludf.DUMMYFUNCTION("GoogleTranslate(B1458, ""en"", ""vi"")"),"[I1N2S3T4R5U6M7E8N9T0S1] được sử dụng trong bản nhạc này mang lại cho nó một âm thanh khác biệt, nhưng chính [K1E2Y3] mới thực sự mang đến cho nó chất lượng cảm xúc đặc biệt. Cùng nhau, họ tạo ra trải nghiệm âm nhạc độc đáo, thu hút trái tim và tâm hồn ng"&amp;"ười nghe. Sự tương tác giữa các nhạc cụ và [ke0y1] tạo ra âm thanh sống động và quyến rũ, thu hút người nghe và để lại ấn tượng lâu dài. Cho dù đó là giai điệu đầy ám ảnh của cây đàn piano trong [mi0no1r2] [ke0y1] hay những hợp âm thăng hoa của cây đàn gu"&amp;"itar trong [ma0jo1r2] [ke0y1], sự kết hợp giữa các nhạc cụ và [ke0y1] là một khía cạnh cơ bản của âm nhạc có thể gợi lên nhiều cảm xúc và kết nối mọi người thuộc mọi nền văn hóa và thế hệ.")</f>
        <v>[I1N2S3T4R5U6M7E8N9T0S1] được sử dụng trong bản nhạc này mang lại cho nó một âm thanh khác biệt, nhưng chính [K1E2Y3] mới thực sự mang đến cho nó chất lượng cảm xúc đặc biệt. Cùng nhau, họ tạo ra trải nghiệm âm nhạc độc đáo, thu hút trái tim và tâm hồn người nghe. Sự tương tác giữa các nhạc cụ và [ke0y1] tạo ra âm thanh sống động và quyến rũ, thu hút người nghe và để lại ấn tượng lâu dài. Cho dù đó là giai điệu đầy ám ảnh của cây đàn piano trong [mi0no1r2] [ke0y1] hay những hợp âm thăng hoa của cây đàn guitar trong [ma0jo1r2] [ke0y1], sự kết hợp giữa các nhạc cụ và [ke0y1] là một khía cạnh cơ bản của âm nhạc có thể gợi lên nhiều cảm xúc và kết nối mọi người thuộc mọi nền văn hóa và thế hệ.</v>
      </c>
    </row>
    <row r="1459">
      <c r="A1459" s="1" t="s">
        <v>31</v>
      </c>
      <c r="B1459" s="1" t="s">
        <v>2440</v>
      </c>
      <c r="C1459" s="2" t="str">
        <f>IFERROR(__xludf.DUMMYFUNCTION("GoogleTranslate(B1459, ""en"", ""vi"")"),"Âm nhạc nhanh được xác định bởi [E1M2O3T4I5O6N7]. [te0mp1o2] của âm nhạc có tốc độ nhanh và truyền tải một cảm giác hoặc cảm xúc cụ thể, có thể là bất cứ điều gì từ phấn khích đến lo lắng, tùy thuộc vào ngữ cảnh. Sự kết hợp giữa nhịp độ nhanh và giai điệu"&amp;" cảm xúc tạo ra trải nghiệm nghe mạnh mẽ và năng động, có thể vừa phấn khích vừa choáng ngợp. Cho dù đó là một bản nhạc dance có nhịp độ nhanh hay một bản nhạc cụ mãnh liệt, âm nhạc tốc độ chắc chắn sẽ gây ấn tượng với người nghe và để lại ấn tượng lâu dà"&amp;"i.")</f>
        <v>Âm nhạc nhanh được xác định bởi [E1M2O3T4I5O6N7]. [te0mp1o2] của âm nhạc có tốc độ nhanh và truyền tải một cảm giác hoặc cảm xúc cụ thể, có thể là bất cứ điều gì từ phấn khích đến lo lắng, tùy thuộc vào ngữ cảnh. Sự kết hợp giữa nhịp độ nhanh và giai điệu cảm xúc tạo ra trải nghiệm nghe mạnh mẽ và năng động, có thể vừa phấn khích vừa choáng ngợp. Cho dù đó là một bản nhạc dance có nhịp độ nhanh hay một bản nhạc cụ mãnh liệt, âm nhạc tốc độ chắc chắn sẽ gây ấn tượng với người nghe và để lại ấn tượng lâu dài.</v>
      </c>
    </row>
    <row r="1460">
      <c r="A1460" s="1" t="s">
        <v>2106</v>
      </c>
      <c r="B1460" s="1" t="s">
        <v>2441</v>
      </c>
      <c r="C1460" s="2" t="str">
        <f>IFERROR(__xludf.DUMMYFUNCTION("GoogleTranslate(B1460, ""en"", ""vi"")"),"Bản nhạc này có phạm vi cao độ trong [R1A2N3G4E5] [oc0ta1ve2s3] và sử dụng [[K01E12Y23]3 k4ey5], truyền tải âm thanh độc đáo và cộng hưởng. Bài hát có thời gian phát là [T1M213] giây và có nhịp điệu rất rõ ràng. Một [ti0me1 s2ig3na4tu5re6], [T1I2M3E4_5S6I"&amp;"7G8N9A0T1U2R3E4] không phổ biến được sử dụng, trong khi không có [I1N2S3T4R5U6M7E8N9T0S1] nào xuất hiện trong sắp xếp. Âm nhạc đại diện cho âm thanh điển hình có trong [G1E2N3R4E5].")</f>
        <v>Bản nhạc này có phạm vi cao độ trong [R1A2N3G4E5] [oc0ta1ve2s3] và sử dụng [[K01E12Y23]3 k4ey5], truyền tải âm thanh độc đáo và cộng hưởng. Bài hát có thời gian phát là [T1M213] giây và có nhịp điệu rất rõ ràng. Một [ti0me1 s2ig3na4tu5re6], [T1I2M3E4_5S6I7G8N9A0T1U2R3E4] không phổ biến được sử dụng, trong khi không có [I1N2S3T4R5U6M7E8N9T0S1] nào xuất hiện trong sắp xếp. Âm nhạc đại diện cho âm thanh điển hình có trong [G1E2N3R4E5].</v>
      </c>
    </row>
    <row r="1461">
      <c r="A1461" s="1" t="s">
        <v>1354</v>
      </c>
      <c r="B1461" s="1" t="s">
        <v>2442</v>
      </c>
      <c r="C1461" s="2" t="str">
        <f>IFERROR(__xludf.DUMMYFUNCTION("GoogleTranslate(B1461, ""en"", ""vi"")"),"Bản nhạc này có nhịp điệu đặc biệt mạnh mẽ với [te0mp1o2] nhanh và không tuân theo các mẫu thông thường của âm thanh [G1E2N3R4E5]. Phạm vi cao độ của nó nằm trong [R1A2N3G4E5] [oc0ta1ve2s3] và [[K01E12Y23]3 k4ey5] mang lại âm thanh mạnh mẽ và đáng nhớ. Th"&amp;"ời gian chạy của bài hát là [T1M213] giây và phải có [I1N2S3T4R5U6M7E8N9T0S1] trong nhạc. Âm nhạc tuân theo nhịp [T1I2M3E4_5S6I7G8N9A0T1U2R3E4], tạo ra trải nghiệm nghe độc ​​đáo và sống động, chắc chắn sẽ thu hút khán giả.")</f>
        <v>Bản nhạc này có nhịp điệu đặc biệt mạnh mẽ với [te0mp1o2] nhanh và không tuân theo các mẫu thông thường của âm thanh [G1E2N3R4E5]. Phạm vi cao độ của nó nằm trong [R1A2N3G4E5] [oc0ta1ve2s3] và [[K01E12Y23]3 k4ey5] mang lại âm thanh mạnh mẽ và đáng nhớ. Thời gian chạy của bài hát là [T1M213] giây và phải có [I1N2S3T4R5U6M7E8N9T0S1] trong nhạc. Âm nhạc tuân theo nhịp [T1I2M3E4_5S6I7G8N9A0T1U2R3E4], tạo ra trải nghiệm nghe độc ​​đáo và sống động, chắc chắn sẽ thu hút khán giả.</v>
      </c>
    </row>
    <row r="1462">
      <c r="A1462" s="1" t="s">
        <v>2443</v>
      </c>
      <c r="B1462" s="1" t="s">
        <v>2444</v>
      </c>
      <c r="C1462" s="2" t="str">
        <f>IFERROR(__xludf.DUMMYFUNCTION("GoogleTranslate(B1462, ""en"", ""vi"")"),"Đây là bài hát dài một giây [T1M213] với khoảng [[N01U12M23_34B45A56R67S78]8 b9ar0s1] và nhịp điệu rất mượt mà và thư giãn. [[K01E12Y23]3 k4ey5] được viết mang đến cho âm nhạc một chất lượng cảm xúc đặc biệt giúp nâng cao hiệu ứng tổng thể của nó.")</f>
        <v>Đây là bài hát dài một giây [T1M213] với khoảng [[N01U12M23_34B45A56R67S78]8 b9ar0s1] và nhịp điệu rất mượt mà và thư giãn. [[K01E12Y23]3 k4ey5] được viết mang đến cho âm nhạc một chất lượng cảm xúc đặc biệt giúp nâng cao hiệu ứng tổng thể của nó.</v>
      </c>
    </row>
    <row r="1463">
      <c r="A1463" s="1" t="s">
        <v>1484</v>
      </c>
      <c r="B1463" s="1" t="s">
        <v>2445</v>
      </c>
      <c r="C1463" s="2" t="str">
        <f>IFERROR(__xludf.DUMMYFUNCTION("GoogleTranslate(B1463, ""en"", ""vi"")"),"Bài hát này có nhịp điệu rõ rệt và kéo dài trong [T1M213] giây.")</f>
        <v>Bài hát này có nhịp điệu rõ rệt và kéo dài trong [T1M213] giây.</v>
      </c>
    </row>
    <row r="1464">
      <c r="A1464" s="1" t="s">
        <v>2141</v>
      </c>
      <c r="B1464" s="1" t="s">
        <v>2446</v>
      </c>
      <c r="C1464" s="2" t="str">
        <f>IFERROR(__xludf.DUMMYFUNCTION("GoogleTranslate(B1464, ""en"", ""vi"")"),"Phạm vi cao độ giới hạn của âm nhạc là [R1A2N3G4E5] [oc0ta1ve2s3] cho phép nhấn mạnh hơn vào các sắc thái của giai điệu và nhịp điệu, đồng thời việc sử dụng [[K01E12Y23]3 k4ey5] tạo ra bầu không khí khác biệt. Bài hát phát trong [T1M213] giây và có nhịp đ"&amp;"iệu nhẹ nhàng. Việc chọn không kết hợp [I1N2S3T4R5U6M7E8N9T0S1], nó thể hiện vẻ đẹp của sự đơn giản. Với [ti0me1 s2ig3na4tu5re6 o7f 8[T91I02M13E24_35S46I57G68N79A80T91U02R13E24]3], bài hát chuyển động nhẹ nhàng, thể hiện [E1M2O3T4I5O6N7].")</f>
        <v>Phạm vi cao độ giới hạn của âm nhạc là [R1A2N3G4E5] [oc0ta1ve2s3] cho phép nhấn mạnh hơn vào các sắc thái của giai điệu và nhịp điệu, đồng thời việc sử dụng [[K01E12Y23]3 k4ey5] tạo ra bầu không khí khác biệt. Bài hát phát trong [T1M213] giây và có nhịp điệu nhẹ nhàng. Việc chọn không kết hợp [I1N2S3T4R5U6M7E8N9T0S1], nó thể hiện vẻ đẹp của sự đơn giản. Với [ti0me1 s2ig3na4tu5re6 o7f 8[T91I02M13E24_35S46I57G68N79A80T91U02R13E24]3], bài hát chuyển động nhẹ nhàng, thể hiện [E1M2O3T4I5O6N7].</v>
      </c>
    </row>
    <row r="1465">
      <c r="A1465" s="1" t="s">
        <v>1855</v>
      </c>
      <c r="B1465" s="1" t="s">
        <v>2447</v>
      </c>
      <c r="C1465" s="2" t="str">
        <f>IFERROR(__xludf.DUMMYFUNCTION("GoogleTranslate(B1465, ""en"", ""vi"")"),"Loại nhạc này mang đến trải nghiệm nghe đa dạng và sống động với dải cao độ trải dài [R1A2N3G4E5] [oc0ta1ve2s3] và trung bình [te0mp1o2]. [[N01U12M23_34B45A56R67S78]8 b9ar0s1] tạo nên bài hát này, được phát âm thanh thông qua [I1N2S3T4R5U6M7E8N9T0S1].")</f>
        <v>Loại nhạc này mang đến trải nghiệm nghe đa dạng và sống động với dải cao độ trải dài [R1A2N3G4E5] [oc0ta1ve2s3] và trung bình [te0mp1o2]. [[N01U12M23_34B45A56R67S78]8 b9ar0s1] tạo nên bài hát này, được phát âm thanh thông qua [I1N2S3T4R5U6M7E8N9T0S1].</v>
      </c>
    </row>
    <row r="1466">
      <c r="A1466" s="1" t="s">
        <v>1564</v>
      </c>
      <c r="B1466" s="1" t="s">
        <v>2448</v>
      </c>
      <c r="C1466" s="2" t="str">
        <f>IFERROR(__xludf.DUMMYFUNCTION("GoogleTranslate(B1466, ""en"", ""vi"")"),"Bản nhạc được sáng tác trong [ke0y1] của [K1E2Y3] và thể hiện phạm vi cao độ trong [R1A2N3G4E5] [oc0ta1ve2s3]. Nó có [te0mp1o2] nhanh và dựa trên [[T01I12M23E34_45S56I67G78N89A90T01U12R23E34]4 t5im6e 7si8gn9at0ur1e2]. Thời lượng chạy của bài hát là [T1M21"&amp;"3] giây, nhịp không quá nhanh cũng không quá chậm. Cố tình loại trừ khỏi tác phẩm là [I1N2S3T4R5U6M7E8N9T0S1]. Âm nhạc gợi lên cảm giác [E1M2O3T4I5O6N7].")</f>
        <v>Bản nhạc được sáng tác trong [ke0y1] của [K1E2Y3] và thể hiện phạm vi cao độ trong [R1A2N3G4E5] [oc0ta1ve2s3]. Nó có [te0mp1o2] nhanh và dựa trên [[T01I12M23E34_45S56I67G78N89A90T01U12R23E34]4 t5im6e 7si8gn9at0ur1e2]. Thời lượng chạy của bài hát là [T1M213] giây, nhịp không quá nhanh cũng không quá chậm. Cố tình loại trừ khỏi tác phẩm là [I1N2S3T4R5U6M7E8N9T0S1]. Âm nhạc gợi lên cảm giác [E1M2O3T4I5O6N7].</v>
      </c>
    </row>
    <row r="1467">
      <c r="A1467" s="1" t="s">
        <v>726</v>
      </c>
      <c r="B1467" s="1" t="s">
        <v>2449</v>
      </c>
      <c r="C1467" s="2" t="str">
        <f>IFERROR(__xludf.DUMMYFUNCTION("GoogleTranslate(B1467, ""en"", ""vi"")"),"Phạm vi cao độ của bản nhạc này là [R1A2N3G4E5] [oc0ta1ve2s3] mang đến trải nghiệm nghe độc ​​đáo và đáng nhớ, được bổ sung bằng cách sử dụng [[K01E12Y23]3 k4ey5], tạo ra bảng âm thanh phong phú và sống động. Với thời gian chạy [T1M213] giây, bài hát duy "&amp;"trì [te0mp1o2] không quá nhanh cũng không quá chậm, cho phép âm nhạc thể hiện các nhạc cụ đã chọn, trong khi [[T01I12M23E34_45S56I67G78N89A90T01U12R23E34]4 t5im6e 7si8gn9at0ur1e2] không chuẩn thêm phần hấp dẫn chạm. Nhịp điệu của bài hát vừa phải và tỏa r"&amp;"a [E1M2O3T4I5O6N7], tạo nên một bản nhạc tổng thể quyến rũ.")</f>
        <v>Phạm vi cao độ của bản nhạc này là [R1A2N3G4E5] [oc0ta1ve2s3] mang đến trải nghiệm nghe độc ​​đáo và đáng nhớ, được bổ sung bằng cách sử dụng [[K01E12Y23]3 k4ey5], tạo ra bảng âm thanh phong phú và sống động. Với thời gian chạy [T1M213] giây, bài hát duy trì [te0mp1o2] không quá nhanh cũng không quá chậm, cho phép âm nhạc thể hiện các nhạc cụ đã chọn, trong khi [[T01I12M23E34_45S56I67G78N89A90T01U12R23E34]4 t5im6e 7si8gn9at0ur1e2] không chuẩn thêm phần hấp dẫn chạm. Nhịp điệu của bài hát vừa phải và tỏa ra [E1M2O3T4I5O6N7], tạo nên một bản nhạc tổng thể quyến rũ.</v>
      </c>
    </row>
    <row r="1468">
      <c r="A1468" s="1" t="s">
        <v>2450</v>
      </c>
      <c r="B1468" s="1" t="s">
        <v>2451</v>
      </c>
      <c r="C1468" s="2" t="str">
        <f>IFERROR(__xludf.DUMMYFUNCTION("GoogleTranslate(B1468, ""en"", ""vi"")"),"Trong phong cách [G1E2N3R4E5], việc sử dụng dải cao độ cụ thể là [R1A2N3G4E5] [oc0ta1ve2s3] tạo ra âm thanh gắn kết và thống nhất xuyên suốt bản nhạc. Điều này, kết hợp với nhịp điệu tràn đầy năng lượng của bài hát, tạo ra âm thanh mang đậm những quy ước "&amp;"của thể loại này.")</f>
        <v>Trong phong cách [G1E2N3R4E5], việc sử dụng dải cao độ cụ thể là [R1A2N3G4E5] [oc0ta1ve2s3] tạo ra âm thanh gắn kết và thống nhất xuyên suốt bản nhạc. Điều này, kết hợp với nhịp điệu tràn đầy năng lượng của bài hát, tạo ra âm thanh mang đậm những quy ước của thể loại này.</v>
      </c>
    </row>
    <row r="1469">
      <c r="A1469" s="1" t="s">
        <v>2452</v>
      </c>
      <c r="B1469" s="1" t="s">
        <v>2453</v>
      </c>
      <c r="C1469" s="2" t="str">
        <f>IFERROR(__xludf.DUMMYFUNCTION("GoogleTranslate(B1469, ""en"", ""vi"")"),"Nhịp điệu sôi động của bài hát này rất phù hợp để khiêu vũ. [te0mp1o2] lạc quan và giai điệu hấp dẫn khiến bạn khó có thể cưỡng lại việc di chuyển đôi chân của mình. Với mỗi nhịp điệu, âm nhạc tiếp thêm sinh lực và tiếp thêm sinh lực, khuyến khích bạn thả"&amp;" lỏng và vui chơi. Cho dù bạn đang tham dự một bữa tiệc hay chỉ đơn giản là thưởng thức âm nhạc trong phòng khách, bài hát này chắc chắn sẽ giúp bạn đứng dậy và nhảy múa ngay lập tức. Vì vậy, hãy tăng âm lượng và để nhịp điệu chiếm lĩnh khi bạn tận hưởng "&amp;"niềm vui và sự phấn khích tuyệt đối khi nhảy theo giai điệu tuyệt vời này.")</f>
        <v>Nhịp điệu sôi động của bài hát này rất phù hợp để khiêu vũ. [te0mp1o2] lạc quan và giai điệu hấp dẫn khiến bạn khó có thể cưỡng lại việc di chuyển đôi chân của mình. Với mỗi nhịp điệu, âm nhạc tiếp thêm sinh lực và tiếp thêm sinh lực, khuyến khích bạn thả lỏng và vui chơi. Cho dù bạn đang tham dự một bữa tiệc hay chỉ đơn giản là thưởng thức âm nhạc trong phòng khách, bài hát này chắc chắn sẽ giúp bạn đứng dậy và nhảy múa ngay lập tức. Vì vậy, hãy tăng âm lượng và để nhịp điệu chiếm lĩnh khi bạn tận hưởng niềm vui và sự phấn khích tuyệt đối khi nhảy theo giai điệu tuyệt vời này.</v>
      </c>
    </row>
    <row r="1470">
      <c r="A1470" s="1" t="s">
        <v>2454</v>
      </c>
      <c r="B1470" s="1" t="s">
        <v>2455</v>
      </c>
      <c r="C1470" s="2" t="str">
        <f>IFERROR(__xludf.DUMMYFUNCTION("GoogleTranslate(B1470, ""en"", ""vi"")"),"Giai điệu của bản nhạc này chủ yếu dựa vào việc sử dụng [I1N2S3T4R5U6M7E8N9T0], trong khi phạm vi cao độ nhỏ gọn [R1A2N3G4E5] [oc0ta1ve2s3] mang lại màn trình diễn tập trung và có tác động mạnh mẽ. Nhạc chuyển động với tốc độ vừa phải và cấu trúc bài hát "&amp;"được tạo thành từ [[N01U12M23_34B45A56R67S78]8 b9ar0s1].")</f>
        <v>Giai điệu của bản nhạc này chủ yếu dựa vào việc sử dụng [I1N2S3T4R5U6M7E8N9T0], trong khi phạm vi cao độ nhỏ gọn [R1A2N3G4E5] [oc0ta1ve2s3] mang lại màn trình diễn tập trung và có tác động mạnh mẽ. Nhạc chuyển động với tốc độ vừa phải và cấu trúc bài hát được tạo thành từ [[N01U12M23_34B45A56R67S78]8 b9ar0s1].</v>
      </c>
    </row>
    <row r="1471">
      <c r="A1471" s="1" t="s">
        <v>2456</v>
      </c>
      <c r="B1471" s="1" t="s">
        <v>2457</v>
      </c>
      <c r="C1471" s="2" t="str">
        <f>IFERROR(__xludf.DUMMYFUNCTION("GoogleTranslate(B1471, ""en"", ""vi"")"),"Âm nhạc trong bài hát này chịu ảnh hưởng của [A1R2T3I4S5T6] và việc sử dụng [[K01E12Y23]3 k4ey5] sẽ tạo thêm hương vị độc đáo cho âm thanh tổng thể. Bài hát tiến triển qua [[N01U12M23_34B45A56R67S78]8 b9ar0s1], cho phép tạo ra một bản nhạc có cấu trúc và "&amp;"phát triển tốt thể hiện tầm ảnh hưởng của [A1R2T3I4S5T6] và cách sử dụng đặc biệt của [K1E2Y3].")</f>
        <v>Âm nhạc trong bài hát này chịu ảnh hưởng của [A1R2T3I4S5T6] và việc sử dụng [[K01E12Y23]3 k4ey5] sẽ tạo thêm hương vị độc đáo cho âm thanh tổng thể. Bài hát tiến triển qua [[N01U12M23_34B45A56R67S78]8 b9ar0s1], cho phép tạo ra một bản nhạc có cấu trúc và phát triển tốt thể hiện tầm ảnh hưởng của [A1R2T3I4S5T6] và cách sử dụng đặc biệt của [K1E2Y3].</v>
      </c>
    </row>
    <row r="1472">
      <c r="A1472" s="1" t="s">
        <v>2458</v>
      </c>
      <c r="B1472" s="1" t="s">
        <v>2459</v>
      </c>
      <c r="C1472" s="2" t="str">
        <f>IFERROR(__xludf.DUMMYFUNCTION("GoogleTranslate(B1472, ""en"", ""vi"")"),"[ti0me1 s2ig3na4tu5re6] của bản nhạc là [T1I2M3E4_5S6I7G8N9A0T1U2R3E4]. Với phạm vi cao độ trải dài [R1A2N3G4E5] [oc0ta1ve2s3], bản nhạc này mang lại trải nghiệm nghe đa dạng và sống động, ngay cả khi được phát chậm. Ngoài ra, bài hát này không có [I1N2S3"&amp;"T4R5U6M7E8N9T0S1], tạo ra âm thanh độc đáo và giản dị.")</f>
        <v>[ti0me1 s2ig3na4tu5re6] của bản nhạc là [T1I2M3E4_5S6I7G8N9A0T1U2R3E4]. Với phạm vi cao độ trải dài [R1A2N3G4E5] [oc0ta1ve2s3], bản nhạc này mang lại trải nghiệm nghe đa dạng và sống động, ngay cả khi được phát chậm. Ngoài ra, bài hát này không có [I1N2S3T4R5U6M7E8N9T0S1], tạo ra âm thanh độc đáo và giản dị.</v>
      </c>
    </row>
    <row r="1473">
      <c r="A1473" s="1" t="s">
        <v>1130</v>
      </c>
      <c r="B1473" s="1" t="s">
        <v>2460</v>
      </c>
      <c r="C1473" s="2" t="str">
        <f>IFERROR(__xludf.DUMMYFUNCTION("GoogleTranslate(B1473, ""en"", ""vi"")"),"Bản nhạc thể hiện phạm vi cao độ trong [R1A2N3G4E5] [oc0ta1ve2s3], trong khi [[K01E12Y23]3 k4ey5] thêm hương vị độc đáo cho bản nhạc này. Chạy trong [T1M213] giây, bài hát này có nhịp điệu rất thanh thản và đã chọn không kết hợp [I1N2S3T4R5U6M7E8N9T0S1]. "&amp;"Nhịp điệu của âm nhạc là [T1I2M3E4_5S6I7G8N9A0T1U2R3E4], góp phần tạo nên tính chất nhịp độ chậm của nó. Đặc trưng bởi âm thanh [G1E2N3R4E5], bài hát này mang đến trải nghiệm âm nhạc khác biệt.")</f>
        <v>Bản nhạc thể hiện phạm vi cao độ trong [R1A2N3G4E5] [oc0ta1ve2s3], trong khi [[K01E12Y23]3 k4ey5] thêm hương vị độc đáo cho bản nhạc này. Chạy trong [T1M213] giây, bài hát này có nhịp điệu rất thanh thản và đã chọn không kết hợp [I1N2S3T4R5U6M7E8N9T0S1]. Nhịp điệu của âm nhạc là [T1I2M3E4_5S6I7G8N9A0T1U2R3E4], góp phần tạo nên tính chất nhịp độ chậm của nó. Đặc trưng bởi âm thanh [G1E2N3R4E5], bài hát này mang đến trải nghiệm âm nhạc khác biệt.</v>
      </c>
    </row>
    <row r="1474">
      <c r="A1474" s="1" t="s">
        <v>825</v>
      </c>
      <c r="B1474" s="1" t="s">
        <v>2461</v>
      </c>
      <c r="C1474" s="2" t="str">
        <f>IFERROR(__xludf.DUMMYFUNCTION("GoogleTranslate(B1474, ""en"", ""vi"")"),"Phạm vi cao độ giới hạn của bản nhạc này là [R1A2N3G4E5] [oc0ta1ve2s3] cho phép nhấn mạnh hơn vào các sắc thái của giai điệu và nhịp điệu, đồng thời việc sử dụng [[K01E12Y23]3 k4ey5] tạo ra một bảng âm thanh phong phú và sống động. Bài hát kéo dài [T1M213"&amp;"] giây và có nhịp điệu dễ nghe, không có bất kỳ [I1N2S3T4R5U6M7E8N9T0S1] nào. [ti0me1 s2ig3na4tu5re6] được sử dụng trong bài hát này không phải là [T1I2M3E4_5S6I7G8N9A0T1U2R3E4] bình thường và nó có cảm giác [E1M2O3T4I5O6N7]. Với [te0mp1o2] vừa phải, bài "&amp;"hát gồm [[N01U12M23_34B45A56R67S78]8 b9ar0s1] để người nghe thưởng thức.")</f>
        <v>Phạm vi cao độ giới hạn của bản nhạc này là [R1A2N3G4E5] [oc0ta1ve2s3] cho phép nhấn mạnh hơn vào các sắc thái của giai điệu và nhịp điệu, đồng thời việc sử dụng [[K01E12Y23]3 k4ey5] tạo ra một bảng âm thanh phong phú và sống động. Bài hát kéo dài [T1M213] giây và có nhịp điệu dễ nghe, không có bất kỳ [I1N2S3T4R5U6M7E8N9T0S1] nào. [ti0me1 s2ig3na4tu5re6] được sử dụng trong bài hát này không phải là [T1I2M3E4_5S6I7G8N9A0T1U2R3E4] bình thường và nó có cảm giác [E1M2O3T4I5O6N7]. Với [te0mp1o2] vừa phải, bài hát gồm [[N01U12M23_34B45A56R67S78]8 b9ar0s1] để người nghe thưởng thức.</v>
      </c>
    </row>
    <row r="1475">
      <c r="A1475" s="1" t="s">
        <v>2462</v>
      </c>
      <c r="B1475" s="1" t="s">
        <v>2463</v>
      </c>
      <c r="C1475" s="2" t="str">
        <f>IFERROR(__xludf.DUMMYFUNCTION("GoogleTranslate(B1475, ""en"", ""vi"")"),"Âm nhạc tôi đang nghe có tốc độ [te0mp1o2] nhưng không phải là sự thể hiện điển hình của âm thanh [G1E2N3R4E5] cổ điển. Điều thú vị là phần phối khí của bài hát đã bỏ qua việc sử dụng [I1N2S3T4R5U6M7E8N9T0S1], điều này mang lại cho bài hát một nét độc đáo"&amp;" và khiến bài hát trở nên khác biệt so với các bài hát khác cùng thể loại.")</f>
        <v>Âm nhạc tôi đang nghe có tốc độ [te0mp1o2] nhưng không phải là sự thể hiện điển hình của âm thanh [G1E2N3R4E5] cổ điển. Điều thú vị là phần phối khí của bài hát đã bỏ qua việc sử dụng [I1N2S3T4R5U6M7E8N9T0S1], điều này mang lại cho bài hát một nét độc đáo và khiến bài hát trở nên khác biệt so với các bài hát khác cùng thể loại.</v>
      </c>
    </row>
    <row r="1476">
      <c r="A1476" s="1" t="s">
        <v>259</v>
      </c>
      <c r="B1476" s="1" t="s">
        <v>2464</v>
      </c>
      <c r="C1476" s="2" t="str">
        <f>IFERROR(__xludf.DUMMYFUNCTION("GoogleTranslate(B1476, ""en"", ""vi"")"),"Phạm vi cao độ giới hạn của bản nhạc là [R1A2N3G4E5] [oc0ta1ve2s3] cho phép nhấn mạnh hơn vào các sắc thái của giai điệu và nhịp điệu, trong khi [[K01E12Y23]3 k4ey5] trong bản nhạc này mang lại âm thanh mạnh mẽ và đáng nhớ. Với thời lượng chạy là [T1M213]"&amp;" giây, bài hát này mở ra ở mức [te0mp1o2] vừa phải và thú vị, chọn không kết hợp [I1N2S3T4R5U6M7E8N9T0S1]. [ti0me1 s2ig3na4tu5re6 o7f 8[T91I02M13E24_35S46I57G68N79A80T91U02R13E24]3] độc đáo góp phần tạo nên đặc tính riêng biệt của nó. Nhìn chung, bản nhạc"&amp;" này chuyển động với nhịp độ cân bằng, thể hiện được chiều sâu cảm xúc và đặc điểm [E1M2O3T4I5O6N7].")</f>
        <v>Phạm vi cao độ giới hạn của bản nhạc là [R1A2N3G4E5] [oc0ta1ve2s3] cho phép nhấn mạnh hơn vào các sắc thái của giai điệu và nhịp điệu, trong khi [[K01E12Y23]3 k4ey5] trong bản nhạc này mang lại âm thanh mạnh mẽ và đáng nhớ. Với thời lượng chạy là [T1M213] giây, bài hát này mở ra ở mức [te0mp1o2] vừa phải và thú vị, chọn không kết hợp [I1N2S3T4R5U6M7E8N9T0S1]. [ti0me1 s2ig3na4tu5re6 o7f 8[T91I02M13E24_35S46I57G68N79A80T91U02R13E24]3] độc đáo góp phần tạo nên đặc tính riêng biệt của nó. Nhìn chung, bản nhạc này chuyển động với nhịp độ cân bằng, thể hiện được chiều sâu cảm xúc và đặc điểm [E1M2O3T4I5O6N7].</v>
      </c>
    </row>
    <row r="1477">
      <c r="A1477" s="1" t="s">
        <v>1304</v>
      </c>
      <c r="B1477" s="1" t="s">
        <v>2465</v>
      </c>
      <c r="C1477" s="2" t="str">
        <f>IFERROR(__xludf.DUMMYFUNCTION("GoogleTranslate(B1477, ""en"", ""vi"")"),"Dải cao độ [R1A2N3G4E5]-[oc0ta1ve2] của âm nhạc tạo thêm nét đặc biệt cho bài hát [K1E2Y3]-[ke0y1], nhấn mạnh chiều sâu cảm xúc và mang đến cho bài hát một chất lượng cảm xúc đặc biệt. Với tốc độ [T1M213] giây, bài hát yên bình này có [I1N2S3T4R5U6M7E8N9T"&amp;"0S1] và được phát trong [[T01I12M23E34_45S56I67G78N89A90T01U12R23E34]4 t5im6e 7si8gn9at0ur1e2] với nhịp độ vừa phải. Âm nhạc tỏa ra [E1M2O3T4I5O6N7], khiến nó trở thành một bản nhạc thực sự cảm động.")</f>
        <v>Dải cao độ [R1A2N3G4E5]-[oc0ta1ve2] của âm nhạc tạo thêm nét đặc biệt cho bài hát [K1E2Y3]-[ke0y1], nhấn mạnh chiều sâu cảm xúc và mang đến cho bài hát một chất lượng cảm xúc đặc biệt. Với tốc độ [T1M213] giây, bài hát yên bình này có [I1N2S3T4R5U6M7E8N9T0S1] và được phát trong [[T01I12M23E34_45S56I67G78N89A90T01U12R23E34]4 t5im6e 7si8gn9at0ur1e2] với nhịp độ vừa phải. Âm nhạc tỏa ra [E1M2O3T4I5O6N7], khiến nó trở thành một bản nhạc thực sự cảm động.</v>
      </c>
    </row>
    <row r="1478">
      <c r="A1478" s="1" t="s">
        <v>2466</v>
      </c>
      <c r="B1478" s="1" t="s">
        <v>2467</v>
      </c>
      <c r="C1478" s="2" t="str">
        <f>IFERROR(__xludf.DUMMYFUNCTION("GoogleTranslate(B1478, ""en"", ""vi"")"),"Âm nhạc được sáng tác trong [[K01E12Y23]3 k4ey5] có dải cao độ [R1A2N3G4E5] [oc0ta1ve2s3], bổ sung thêm nét đặc biệt giúp nhấn mạnh chiều sâu cảm xúc của nó. Thời gian chạy của bài hát là [T1M213] giây và được chia thành [[N01U12M23_34B45A56R67S78]8 b9ar0"&amp;"s1]. Nhịp điệu trong bài hát có nhịp độ nhanh này rất sống động và có nhịp [T1I2M3E4_5S6I7G8N9A0T1U2R3E4]. Sáng tác không liên quan đến việc sử dụng [I1N2S3T4R5U6M7E8N9T0S1], nhưng nó thấm đẫm truyền thống của phong cách [G1E2N3R4E5], thể hiện phong cách "&amp;"âm nhạc độc đáo của nó.")</f>
        <v>Âm nhạc được sáng tác trong [[K01E12Y23]3 k4ey5] có dải cao độ [R1A2N3G4E5] [oc0ta1ve2s3], bổ sung thêm nét đặc biệt giúp nhấn mạnh chiều sâu cảm xúc của nó. Thời gian chạy của bài hát là [T1M213] giây và được chia thành [[N01U12M23_34B45A56R67S78]8 b9ar0s1]. Nhịp điệu trong bài hát có nhịp độ nhanh này rất sống động và có nhịp [T1I2M3E4_5S6I7G8N9A0T1U2R3E4]. Sáng tác không liên quan đến việc sử dụng [I1N2S3T4R5U6M7E8N9T0S1], nhưng nó thấm đẫm truyền thống của phong cách [G1E2N3R4E5], thể hiện phong cách âm nhạc độc đáo của nó.</v>
      </c>
    </row>
    <row r="1479">
      <c r="A1479" s="1" t="s">
        <v>2468</v>
      </c>
      <c r="B1479" s="1" t="s">
        <v>2469</v>
      </c>
      <c r="C1479" s="2" t="str">
        <f>IFERROR(__xludf.DUMMYFUNCTION("GoogleTranslate(B1479, ""en"", ""vi"")"),"Âm nhạc có dải cao độ nhỏ gọn [R1A2N3G4E5] [oc0ta1ve2s3] tạo ra màn trình diễn tập trung và có tác động mạnh mẽ. Phong cách âm nhạc này không tuân theo truyền thống của [G1E2N3R4E5].")</f>
        <v>Âm nhạc có dải cao độ nhỏ gọn [R1A2N3G4E5] [oc0ta1ve2s3] tạo ra màn trình diễn tập trung và có tác động mạnh mẽ. Phong cách âm nhạc này không tuân theo truyền thống của [G1E2N3R4E5].</v>
      </c>
    </row>
    <row r="1480">
      <c r="A1480" s="1" t="s">
        <v>371</v>
      </c>
      <c r="B1480" s="1" t="s">
        <v>2470</v>
      </c>
      <c r="C1480" s="2" t="str">
        <f>IFERROR(__xludf.DUMMYFUNCTION("GoogleTranslate(B1480, ""en"", ""vi"")"),"Bài hát này sử dụng [ti0me1 s2ig3na4tu5re6] không phổ biến và có thời lượng [T1M213] giây.")</f>
        <v>Bài hát này sử dụng [ti0me1 s2ig3na4tu5re6] không phổ biến và có thời lượng [T1M213] giây.</v>
      </c>
    </row>
    <row r="1481">
      <c r="A1481" s="1" t="s">
        <v>699</v>
      </c>
      <c r="B1481" s="1" t="s">
        <v>2471</v>
      </c>
      <c r="C1481" s="2" t="str">
        <f>IFERROR(__xludf.DUMMYFUNCTION("GoogleTranslate(B1481, ""en"", ""vi"")"),"Phạm vi cao độ nhỏ gọn của [R1A2N3G4E5] [oc0ta1ve2s3] mang lại màn trình diễn âm nhạc tập trung và có tác động mạnh mẽ được sáng tác trong [[K01E12Y23]3 k4ey5], phát trong [T1M213] giây. Nhịp điệu trong bài hát này cực kỳ kích thích và âm nhạc phải có [I1"&amp;"N2S3T4R5U6M7E8N9T0S1]. Nó có đồng hồ đo [T1I2M3E4_5S6I7G8N9A0T1U2R3E4] và được phát ở tốc độ nhanh, gợi lên [E1M2O3T4I5O6N7]. Cấu trúc bài hát được tạo thành từ [[N01U12M23_34B45A56R67S78]8 b9ar0s1].")</f>
        <v>Phạm vi cao độ nhỏ gọn của [R1A2N3G4E5] [oc0ta1ve2s3] mang lại màn trình diễn âm nhạc tập trung và có tác động mạnh mẽ được sáng tác trong [[K01E12Y23]3 k4ey5], phát trong [T1M213] giây. Nhịp điệu trong bài hát này cực kỳ kích thích và âm nhạc phải có [I1N2S3T4R5U6M7E8N9T0S1]. Nó có đồng hồ đo [T1I2M3E4_5S6I7G8N9A0T1U2R3E4] và được phát ở tốc độ nhanh, gợi lên [E1M2O3T4I5O6N7]. Cấu trúc bài hát được tạo thành từ [[N01U12M23_34B45A56R67S78]8 b9ar0s1].</v>
      </c>
    </row>
    <row r="1482">
      <c r="A1482" s="1" t="s">
        <v>2472</v>
      </c>
      <c r="B1482" s="1" t="s">
        <v>2473</v>
      </c>
      <c r="C1482" s="2" t="str">
        <f>IFERROR(__xludf.DUMMYFUNCTION("GoogleTranslate(B1482, ""en"", ""vi"")"),"Dải cao độ của [R1A2N3G4E5] [oc0ta1ve2s3] tạo thêm nét đặc biệt cho bản nhạc, nhấn mạnh chiều sâu cảm xúc của bản nhạc, trong khi [[K01E12Y23]3 k4ey5] thêm hương vị độc đáo cho bản nhạc này. Bài hát có độ dài [T1M213] giây và có [te0mp1o2] không quá nhanh"&amp;" cũng không quá chậm. [ti0me1 s2ig3na4tu5re6] của nó là [T1I2M3E4_5S6I7G8N9A0T1U2R3E4] và âm nhạc được đặc trưng bởi [E1M2O3T4I5O6N7]. Xuyên suốt bài hát là [[N01U12M23_34B45A56R67S78]8 b9ar0s1].")</f>
        <v>Dải cao độ của [R1A2N3G4E5] [oc0ta1ve2s3] tạo thêm nét đặc biệt cho bản nhạc, nhấn mạnh chiều sâu cảm xúc của bản nhạc, trong khi [[K01E12Y23]3 k4ey5] thêm hương vị độc đáo cho bản nhạc này. Bài hát có độ dài [T1M213] giây và có [te0mp1o2] không quá nhanh cũng không quá chậm. [ti0me1 s2ig3na4tu5re6] của nó là [T1I2M3E4_5S6I7G8N9A0T1U2R3E4] và âm nhạc được đặc trưng bởi [E1M2O3T4I5O6N7]. Xuyên suốt bài hát là [[N01U12M23_34B45A56R67S78]8 b9ar0s1].</v>
      </c>
    </row>
    <row r="1483">
      <c r="A1483" s="1" t="s">
        <v>2474</v>
      </c>
      <c r="B1483" s="1" t="s">
        <v>2475</v>
      </c>
      <c r="C1483" s="2" t="str">
        <f>IFERROR(__xludf.DUMMYFUNCTION("GoogleTranslate(B1483, ""en"", ""vi"")"),"Âm thanh gắn kết và thống nhất xuyên suốt bản nhạc đạt được thông qua việc sử dụng dải cao độ cụ thể [R1A2N3G4E5] [oc0ta1ve2s3]. Kết hợp với [[K01E12Y23]3 k4ey5], âm nhạc truyền tải âm thanh độc đáo và vang dội. Mặc dù thiếu vắng [I1N2S3T4R5U6M7E8N9T0S1],"&amp;" bài hát này có nhịp điệu rất mượt mà và thư giãn, tạo nên bầu không khí yên tĩnh.")</f>
        <v>Âm thanh gắn kết và thống nhất xuyên suốt bản nhạc đạt được thông qua việc sử dụng dải cao độ cụ thể [R1A2N3G4E5] [oc0ta1ve2s3]. Kết hợp với [[K01E12Y23]3 k4ey5], âm nhạc truyền tải âm thanh độc đáo và vang dội. Mặc dù thiếu vắng [I1N2S3T4R5U6M7E8N9T0S1], bài hát này có nhịp điệu rất mượt mà và thư giãn, tạo nên bầu không khí yên tĩnh.</v>
      </c>
    </row>
    <row r="1484">
      <c r="A1484" s="1" t="s">
        <v>2476</v>
      </c>
      <c r="B1484" s="1" t="s">
        <v>2477</v>
      </c>
      <c r="C1484" s="2" t="str">
        <f>IFERROR(__xludf.DUMMYFUNCTION("GoogleTranslate(B1484, ""en"", ""vi"")"),"Nhạc cụ chính được sử dụng để tạo giai điệu trong bài hát này là [I1N2S3T4R5U6M7E8N9T0]. [[K01E12Y23]3 k4ey5] thêm hương vị độc đáo cho âm nhạc này. Thời lượng của bài hát là [T1M213] giây.")</f>
        <v>Nhạc cụ chính được sử dụng để tạo giai điệu trong bài hát này là [I1N2S3T4R5U6M7E8N9T0]. [[K01E12Y23]3 k4ey5] thêm hương vị độc đáo cho âm nhạc này. Thời lượng của bài hát là [T1M213] giây.</v>
      </c>
    </row>
    <row r="1485">
      <c r="A1485" s="1" t="s">
        <v>2478</v>
      </c>
      <c r="B1485" s="1" t="s">
        <v>2479</v>
      </c>
      <c r="C1485" s="2" t="str">
        <f>IFERROR(__xludf.DUMMYFUNCTION("GoogleTranslate(B1485, ""en"", ""vi"")"),"Tác phẩm âm nhạc là sự thể hiện đầy ấn tượng về phạm vi cao độ, trải dài [R1A2N3G4E5] [oc0ta1ve2s3]. Nó nằm trong [[K01E12Y23]3 k4ey5], mang đến âm thanh mạnh mẽ và đáng nhớ. Bài hát có [te0mp1o2] vừa phải và chạy trong [T1M213] giây, với độ dài được xác "&amp;"định bởi [[N01U12M23_34B45A56R67S78]8 b9ar0s1]. Nhìn chung, bản nhạc này là một bản nhạc được trau chuốt kỹ lưỡng với cao độ tuyệt vời, [ke0y1] đáng nhớ và độ dài được xác định cẩn thận.")</f>
        <v>Tác phẩm âm nhạc là sự thể hiện đầy ấn tượng về phạm vi cao độ, trải dài [R1A2N3G4E5] [oc0ta1ve2s3]. Nó nằm trong [[K01E12Y23]3 k4ey5], mang đến âm thanh mạnh mẽ và đáng nhớ. Bài hát có [te0mp1o2] vừa phải và chạy trong [T1M213] giây, với độ dài được xác định bởi [[N01U12M23_34B45A56R67S78]8 b9ar0s1]. Nhìn chung, bản nhạc này là một bản nhạc được trau chuốt kỹ lưỡng với cao độ tuyệt vời, [ke0y1] đáng nhớ và độ dài được xác định cẩn thận.</v>
      </c>
    </row>
    <row r="1486">
      <c r="A1486" s="1" t="s">
        <v>2480</v>
      </c>
      <c r="B1486" s="1" t="s">
        <v>2481</v>
      </c>
      <c r="C1486" s="2" t="str">
        <f>IFERROR(__xludf.DUMMYFUNCTION("GoogleTranslate(B1486, ""en"", ""vi"")"),"Loại nhạc này mang đến trải nghiệm nghe đa dạng và sống động với dải cao độ trải dài [R1A2N3G4E5] [oc0ta1ve2s3]. Ngoài ra, [[K01E12Y23]3 k4ey5] mang đến cho bản nhạc này chất lượng cảm xúc đặc biệt. Bản nhạc có độ dài [T1M213] giây, nhịp điệu vừa phải. Gi"&amp;"ai điệu nổi bật với việc sử dụng [I1N2S3T4R5U6M7E8N9T0] và người nghe có thể nghe thấy [[N01U12M23_34B45A56R67S78]8 b9ar0s1] trong bài hát này.")</f>
        <v>Loại nhạc này mang đến trải nghiệm nghe đa dạng và sống động với dải cao độ trải dài [R1A2N3G4E5] [oc0ta1ve2s3]. Ngoài ra, [[K01E12Y23]3 k4ey5] mang đến cho bản nhạc này chất lượng cảm xúc đặc biệt. Bản nhạc có độ dài [T1M213] giây, nhịp điệu vừa phải. Giai điệu nổi bật với việc sử dụng [I1N2S3T4R5U6M7E8N9T0] và người nghe có thể nghe thấy [[N01U12M23_34B45A56R67S78]8 b9ar0s1] trong bài hát này.</v>
      </c>
    </row>
    <row r="1487">
      <c r="A1487" s="1" t="s">
        <v>320</v>
      </c>
      <c r="B1487" s="1" t="s">
        <v>2482</v>
      </c>
      <c r="C1487" s="2" t="str">
        <f>IFERROR(__xludf.DUMMYFUNCTION("GoogleTranslate(B1487, ""en"", ""vi"")"),"Cấu trúc bài hát, bao gồm [[N01U12M23_34B45A56R67S78]8 b9ar0s1], được truyền tải hương vị độc đáo nhờ [[K01E12Y23]3 k4ey5]. Chữ ký [ke0y1] của một bài hát có thể tác động đáng kể đến âm thanh và bầu không khí tổng thể của nó, và trong trường hợp này, nó b"&amp;"ổ sung thêm nét riêng biệt cho âm nhạc. Số ô nhịp trong cấu trúc bài hát giúp tổ chức bản nhạc và tạo cảm giác về cấu trúc, mạch lạc. Cùng với nhau, cấu trúc [ke0y1] và ô nhịp góp phần tạo nên cảm giác và giai điệu tổng thể của âm nhạc, khiến nó trở thành"&amp;" một sáng tác hoàn chỉnh và được chế tác khéo léo.")</f>
        <v>Cấu trúc bài hát, bao gồm [[N01U12M23_34B45A56R67S78]8 b9ar0s1], được truyền tải hương vị độc đáo nhờ [[K01E12Y23]3 k4ey5]. Chữ ký [ke0y1] của một bài hát có thể tác động đáng kể đến âm thanh và bầu không khí tổng thể của nó, và trong trường hợp này, nó bổ sung thêm nét riêng biệt cho âm nhạc. Số ô nhịp trong cấu trúc bài hát giúp tổ chức bản nhạc và tạo cảm giác về cấu trúc, mạch lạc. Cùng với nhau, cấu trúc [ke0y1] và ô nhịp góp phần tạo nên cảm giác và giai điệu tổng thể của âm nhạc, khiến nó trở thành một sáng tác hoàn chỉnh và được chế tác khéo léo.</v>
      </c>
    </row>
    <row r="1488">
      <c r="A1488" s="1" t="s">
        <v>2483</v>
      </c>
      <c r="B1488" s="1" t="s">
        <v>2484</v>
      </c>
      <c r="C1488" s="2" t="str">
        <f>IFERROR(__xludf.DUMMYFUNCTION("GoogleTranslate(B1488, ""en"", ""vi"")"),"Loại nhạc này mang đến trải nghiệm nghe đa dạng và sống động với dải cao độ trải dài [R1A2N3G4E5] [oc0ta1ve2s3]. Bài hát, đại diện cho âm thanh [G1E2N3R4E5] điển hình, có độ dài [T1M213] giây và bao gồm [[N01U12M23_34B45A56R67S78]8 b9ar0s1]. Âm thanh của "&amp;"nó được truyền qua [I1N2S3T4R5U6M7E8N9T0S1] và nhịp điệu êm dịu, nhẹ nhàng mang lại trải nghiệm nghe thư giãn.")</f>
        <v>Loại nhạc này mang đến trải nghiệm nghe đa dạng và sống động với dải cao độ trải dài [R1A2N3G4E5] [oc0ta1ve2s3]. Bài hát, đại diện cho âm thanh [G1E2N3R4E5] điển hình, có độ dài [T1M213] giây và bao gồm [[N01U12M23_34B45A56R67S78]8 b9ar0s1]. Âm thanh của nó được truyền qua [I1N2S3T4R5U6M7E8N9T0S1] và nhịp điệu êm dịu, nhẹ nhàng mang lại trải nghiệm nghe thư giãn.</v>
      </c>
    </row>
    <row r="1489">
      <c r="A1489" s="1" t="s">
        <v>2485</v>
      </c>
      <c r="B1489" s="1" t="s">
        <v>2486</v>
      </c>
      <c r="C1489" s="2" t="str">
        <f>IFERROR(__xludf.DUMMYFUNCTION("GoogleTranslate(B1489, ""en"", ""vi"")"),"Âm nhạc trong bài hát này thấm đẫm [E1M2O3T4I5O6N7] và được phát ra âm thanh thông qua [I1N2S3T4R5U6M7E8N9T0S1]. Nó có thời gian chạy là [T1M213] giây.")</f>
        <v>Âm nhạc trong bài hát này thấm đẫm [E1M2O3T4I5O6N7] và được phát ra âm thanh thông qua [I1N2S3T4R5U6M7E8N9T0S1]. Nó có thời gian chạy là [T1M213] giây.</v>
      </c>
    </row>
    <row r="1490">
      <c r="A1490" s="1" t="s">
        <v>618</v>
      </c>
      <c r="B1490" s="1" t="s">
        <v>2487</v>
      </c>
      <c r="C1490" s="2" t="str">
        <f>IFERROR(__xludf.DUMMYFUNCTION("GoogleTranslate(B1490, ""en"", ""vi"")"),"Nó tạo ra một bầu không khí yên bình và thoải mái. Giai điệu nhẹ nhàng, dễ nghe. Sự kết hợp giữa nhịp điệu nhẹ nhàng và giai điệu nhẹ nhàng tạo nên trải nghiệm nghe rất yên tĩnh. Nhìn chung, bài hát này rất phù hợp để thư giãn sau một ngày dài hoặc đơn gi"&amp;"ản chỉ là dành một chút thời gian để thư giãn và xả stress.")</f>
        <v>Nó tạo ra một bầu không khí yên bình và thoải mái. Giai điệu nhẹ nhàng, dễ nghe. Sự kết hợp giữa nhịp điệu nhẹ nhàng và giai điệu nhẹ nhàng tạo nên trải nghiệm nghe rất yên tĩnh. Nhìn chung, bài hát này rất phù hợp để thư giãn sau một ngày dài hoặc đơn giản chỉ là dành một chút thời gian để thư giãn và xả stress.</v>
      </c>
    </row>
    <row r="1491">
      <c r="A1491" s="1" t="s">
        <v>467</v>
      </c>
      <c r="B1491" s="1" t="s">
        <v>2488</v>
      </c>
      <c r="C1491" s="2" t="str">
        <f>IFERROR(__xludf.DUMMYFUNCTION("GoogleTranslate(B1491, ""en"", ""vi"")"),"Âm nhạc được phát với tốc độ nhàn nhã tạo ra trải nghiệm quyến rũ và đáng nhớ nhờ lựa chọn [[K01E12Y23]3 k4ey5]. Bài hát tiếp tục trong [T1M213] giây, cho phép người nghe có nhiều thời gian để thưởng thức và đắm mình trong âm nhạc.")</f>
        <v>Âm nhạc được phát với tốc độ nhàn nhã tạo ra trải nghiệm quyến rũ và đáng nhớ nhờ lựa chọn [[K01E12Y23]3 k4ey5]. Bài hát tiếp tục trong [T1M213] giây, cho phép người nghe có nhiều thời gian để thưởng thức và đắm mình trong âm nhạc.</v>
      </c>
    </row>
    <row r="1492">
      <c r="A1492" s="1" t="s">
        <v>723</v>
      </c>
      <c r="B1492" s="1" t="s">
        <v>2489</v>
      </c>
      <c r="C1492" s="2" t="str">
        <f>IFERROR(__xludf.DUMMYFUNCTION("GoogleTranslate(B1492, ""en"", ""vi"")"),"[ti0me1 s2ig3na4tu5re6] được chọn cho bài hát này là không chuẩn, trong khi nhạc ở mức vừa phải [te0mp1o2]. Ngoài ra, bạn sẽ không tìm thấy bất kỳ nhạc cụ cụ thể nào được sử dụng trong bài hát này, tạo ra âm thanh độc đáo và có thể là độc đáo.")</f>
        <v>[ti0me1 s2ig3na4tu5re6] được chọn cho bài hát này là không chuẩn, trong khi nhạc ở mức vừa phải [te0mp1o2]. Ngoài ra, bạn sẽ không tìm thấy bất kỳ nhạc cụ cụ thể nào được sử dụng trong bài hát này, tạo ra âm thanh độc đáo và có thể là độc đáo.</v>
      </c>
    </row>
    <row r="1493">
      <c r="A1493" s="1" t="s">
        <v>2490</v>
      </c>
      <c r="B1493" s="1" t="s">
        <v>2491</v>
      </c>
      <c r="C1493" s="2" t="str">
        <f>IFERROR(__xludf.DUMMYFUNCTION("GoogleTranslate(B1493, ""en"", ""vi"")"),"Bản nhạc thể hiện phạm vi cao độ trong [R1A2N3G4E5] [oc0ta1ve2s3], với [[K01E12Y23]3 k4ey5] mang đến âm thanh mạnh mẽ và đáng nhớ. Với độ dài [T1M213] giây, ca khúc này cuốn hút người nghe bằng nhịp điệu nhẹ nhàng và êm dịu. Âm nhạc trở nên sống động nhờ "&amp;"việc sử dụng khéo léo [I1N2S3T4R5U6M7E8N9T0S1] và dựa trên nền tảng [[T01I12M23E34_45S56I67G78N89A90T01U12R23E34]4 t5im6e 7si8gn9at0ur1e2]. Không phải là sự thể hiện điển hình của âm thanh [G1E2N3R4E5] cổ điển, bản nhạc này quyến rũ với tổng cộng [[N01U12"&amp;"M23_34B45A56R67S78]8 b9ar0s1].")</f>
        <v>Bản nhạc thể hiện phạm vi cao độ trong [R1A2N3G4E5] [oc0ta1ve2s3], với [[K01E12Y23]3 k4ey5] mang đến âm thanh mạnh mẽ và đáng nhớ. Với độ dài [T1M213] giây, ca khúc này cuốn hút người nghe bằng nhịp điệu nhẹ nhàng và êm dịu. Âm nhạc trở nên sống động nhờ việc sử dụng khéo léo [I1N2S3T4R5U6M7E8N9T0S1] và dựa trên nền tảng [[T01I12M23E34_45S56I67G78N89A90T01U12R23E34]4 t5im6e 7si8gn9at0ur1e2]. Không phải là sự thể hiện điển hình của âm thanh [G1E2N3R4E5] cổ điển, bản nhạc này quyến rũ với tổng cộng [[N01U12M23_34B45A56R67S78]8 b9ar0s1].</v>
      </c>
    </row>
    <row r="1494">
      <c r="A1494" s="1" t="s">
        <v>749</v>
      </c>
      <c r="B1494" s="1" t="s">
        <v>2492</v>
      </c>
      <c r="C1494" s="2" t="str">
        <f>IFERROR(__xludf.DUMMYFUNCTION("GoogleTranslate(B1494, ""en"", ""vi"")"),"Đoạn nhạc sử dụng phạm vi cao độ cụ thể là [R1A2N3G4E5] [oc0ta1ve2s3], tạo ra âm thanh gắn kết và thống nhất. Ngoài ra, âm nhạc có [te0mp1o2] thoải mái, góp phần tạo nên bầu không khí chung. Bài hát này bao gồm tổng cộng [[N01U12M23_34B45A56R67S78]8 b9ar0"&amp;"s1], góp phần tạo nên cấu trúc và thành phần của nó.")</f>
        <v>Đoạn nhạc sử dụng phạm vi cao độ cụ thể là [R1A2N3G4E5] [oc0ta1ve2s3], tạo ra âm thanh gắn kết và thống nhất. Ngoài ra, âm nhạc có [te0mp1o2] thoải mái, góp phần tạo nên bầu không khí chung. Bài hát này bao gồm tổng cộng [[N01U12M23_34B45A56R67S78]8 b9ar0s1], góp phần tạo nên cấu trúc và thành phần của nó.</v>
      </c>
    </row>
    <row r="1495">
      <c r="A1495" s="1" t="s">
        <v>1392</v>
      </c>
      <c r="B1495" s="1" t="s">
        <v>2493</v>
      </c>
      <c r="C1495" s="2" t="str">
        <f>IFERROR(__xludf.DUMMYFUNCTION("GoogleTranslate(B1495, ""en"", ""vi"")"),"Việc sử dụng [[K01E12Y23]3 k4ey5] trong bản nhạc này tạo ra một bảng âm thanh phong phú và sống động. Tuy nhiên, bất chấp đặc điểm đáng chú ý này, bài hát không thể hiện được đặc điểm nổi bật của phong cách [G1E2N3R4E5]. Có lẽ nó lấy từ các thể loại khác "&amp;"hoặc kết hợp các yếu tố độc đáo, nhưng dù thế nào đi nữa, nó vẫn khác biệt với các ví dụ điển hình của [G1E2N3R4E5]. Tuy nhiên, việc sử dụng [[K01E12Y23]3 k4ey5] sẽ tăng thêm chiều sâu và kết cấu cho bố cục, thể hiện tính linh hoạt trong tay nghề của nhạc"&amp;" sĩ.")</f>
        <v>Việc sử dụng [[K01E12Y23]3 k4ey5] trong bản nhạc này tạo ra một bảng âm thanh phong phú và sống động. Tuy nhiên, bất chấp đặc điểm đáng chú ý này, bài hát không thể hiện được đặc điểm nổi bật của phong cách [G1E2N3R4E5]. Có lẽ nó lấy từ các thể loại khác hoặc kết hợp các yếu tố độc đáo, nhưng dù thế nào đi nữa, nó vẫn khác biệt với các ví dụ điển hình của [G1E2N3R4E5]. Tuy nhiên, việc sử dụng [[K01E12Y23]3 k4ey5] sẽ tăng thêm chiều sâu và kết cấu cho bố cục, thể hiện tính linh hoạt trong tay nghề của nhạc sĩ.</v>
      </c>
    </row>
    <row r="1496">
      <c r="A1496" s="1" t="s">
        <v>2494</v>
      </c>
      <c r="B1496" s="1" t="s">
        <v>2495</v>
      </c>
      <c r="C1496" s="2" t="str">
        <f>IFERROR(__xludf.DUMMYFUNCTION("GoogleTranslate(B1496, ""en"", ""vi"")"),"Bài hát này có nhịp điệu rất yên bình và phạm vi cao độ hạn chế là [R1A2N3G4E5] [oc0ta1ve2s3] cho phép nhấn mạnh hơn vào các sắc thái của giai điệu và nhịp điệu. [[K01E12Y23]3 k4ey5] được sáng tác mang lại cho nó chất lượng cảm xúc đặc biệt và độ dài của "&amp;"bản nhạc là [T1M213] giây. Nhìn chung, âm nhạc tạo ra một bầu không khí thanh bình thể hiện sự tinh tế trong cả âm thanh và bố cục.")</f>
        <v>Bài hát này có nhịp điệu rất yên bình và phạm vi cao độ hạn chế là [R1A2N3G4E5] [oc0ta1ve2s3] cho phép nhấn mạnh hơn vào các sắc thái của giai điệu và nhịp điệu. [[K01E12Y23]3 k4ey5] được sáng tác mang lại cho nó chất lượng cảm xúc đặc biệt và độ dài của bản nhạc là [T1M213] giây. Nhìn chung, âm nhạc tạo ra một bầu không khí thanh bình thể hiện sự tinh tế trong cả âm thanh và bố cục.</v>
      </c>
    </row>
    <row r="1497">
      <c r="A1497" s="1" t="s">
        <v>2496</v>
      </c>
      <c r="B1497" s="1" t="s">
        <v>2497</v>
      </c>
      <c r="C1497" s="2" t="str">
        <f>IFERROR(__xludf.DUMMYFUNCTION("GoogleTranslate(B1497, ""en"", ""vi"")"),"[ti0me1 s2ig3na4tu5re6] độc đáo của bài hát này đi kèm với sự vắng mặt đáng chú ý của một số nhạc cụ. Đặc biệt, [I1N2S3T4R5U6M7E8N9T0S1] không có trong bản nhạc và [I1N2S3T4R5U6M7E8N9T0] đặc biệt vắng mặt trong bản nhạc. Bất chấp những thiếu sót này, nhạc"&amp;" vẫn được phát ở tốc độ nhanh, đẩy bài hát tiến về phía trước khi nó phát triển qua [[N01U12M23_34B45A56R67S78]8 b9ar0s1]. Nhìn chung, bố cục độc đáo của tác phẩm này thách thức những kỳ vọng về âm nhạc truyền thống và mang lại trải nghiệm nghe khác biệt.")</f>
        <v>[ti0me1 s2ig3na4tu5re6] độc đáo của bài hát này đi kèm với sự vắng mặt đáng chú ý của một số nhạc cụ. Đặc biệt, [I1N2S3T4R5U6M7E8N9T0S1] không có trong bản nhạc và [I1N2S3T4R5U6M7E8N9T0] đặc biệt vắng mặt trong bản nhạc. Bất chấp những thiếu sót này, nhạc vẫn được phát ở tốc độ nhanh, đẩy bài hát tiến về phía trước khi nó phát triển qua [[N01U12M23_34B45A56R67S78]8 b9ar0s1]. Nhìn chung, bố cục độc đáo của tác phẩm này thách thức những kỳ vọng về âm nhạc truyền thống và mang lại trải nghiệm nghe khác biệt.</v>
      </c>
    </row>
    <row r="1498">
      <c r="A1498" s="1" t="s">
        <v>1564</v>
      </c>
      <c r="B1498" s="1" t="s">
        <v>2498</v>
      </c>
      <c r="C1498" s="2" t="str">
        <f>IFERROR(__xludf.DUMMYFUNCTION("GoogleTranslate(B1498, ""en"", ""vi"")"),"Việc sử dụng dải cao độ cụ thể [R1A2N3G4E5] [oc0ta1ve2s3] tạo ra âm thanh gắn kết và thống nhất xuyên suốt bản nhạc, trong khi [[K01E12Y23]3 k4ey5] mang đến cho bản nhạc này chất lượng cảm xúc đặc biệt. Bài hát này dài [T1M213] giây và di chuyển với tốc đ"&amp;"ộ vừa phải và thú vị [te0mp1o2]. [I1N2S3T4R5U6M7E8N9T0S1] không phải là một phần của nhạc cụ trong bài hát này, theo nhịp [T1I2M3E4_5S6I7G8N9A0T1U2R3E4]. Tràn đầy [E1M2O3T4I5O6N7], âm nhạc chinh phục người nghe bằng chuyển động tiết tấu nhanh.")</f>
        <v>Việc sử dụng dải cao độ cụ thể [R1A2N3G4E5] [oc0ta1ve2s3] tạo ra âm thanh gắn kết và thống nhất xuyên suốt bản nhạc, trong khi [[K01E12Y23]3 k4ey5] mang đến cho bản nhạc này chất lượng cảm xúc đặc biệt. Bài hát này dài [T1M213] giây và di chuyển với tốc độ vừa phải và thú vị [te0mp1o2]. [I1N2S3T4R5U6M7E8N9T0S1] không phải là một phần của nhạc cụ trong bài hát này, theo nhịp [T1I2M3E4_5S6I7G8N9A0T1U2R3E4]. Tràn đầy [E1M2O3T4I5O6N7], âm nhạc chinh phục người nghe bằng chuyển động tiết tấu nhanh.</v>
      </c>
    </row>
    <row r="1499">
      <c r="A1499" s="1" t="s">
        <v>75</v>
      </c>
      <c r="B1499" s="1" t="s">
        <v>2499</v>
      </c>
      <c r="C1499" s="2" t="str">
        <f>IFERROR(__xludf.DUMMYFUNCTION("GoogleTranslate(B1499, ""en"", ""vi"")"),"Dải cao độ của [R1A2N3G4E5] [oc0ta1ve2s3] tạo thêm nét đặc biệt cho âm nhạc, nhấn mạnh chiều sâu cảm xúc của nó, trong khi việc sử dụng [[K01E12Y23]3 k4ey5] tạo ra một bảng âm thanh phong phú và sống động. Với thời lượng [T1M213] giây, bài hát chinh phục "&amp;"người nghe bằng nhịp điệu êm dịu. Việc kết hợp [I1N2S3T4R5U6M7E8N9T0S1] vào âm nhạc sẽ nâng cao bố cục tổng thể của nó. Mặc dù có [ti0me1 s2ig3na4tu5re6 o7f 8[T91I02M13E24_35S46I57G68N79A80T91U02R13E24]3], bài hát vẫn duy trì âm thanh [te0mp1o2] nhanh, bấ"&amp;"t chấp các mẫu đặc trưng của âm thanh [G1E2N3R4E5].")</f>
        <v>Dải cao độ của [R1A2N3G4E5] [oc0ta1ve2s3] tạo thêm nét đặc biệt cho âm nhạc, nhấn mạnh chiều sâu cảm xúc của nó, trong khi việc sử dụng [[K01E12Y23]3 k4ey5] tạo ra một bảng âm thanh phong phú và sống động. Với thời lượng [T1M213] giây, bài hát chinh phục người nghe bằng nhịp điệu êm dịu. Việc kết hợp [I1N2S3T4R5U6M7E8N9T0S1] vào âm nhạc sẽ nâng cao bố cục tổng thể của nó. Mặc dù có [ti0me1 s2ig3na4tu5re6 o7f 8[T91I02M13E24_35S46I57G68N79A80T91U02R13E24]3], bài hát vẫn duy trì âm thanh [te0mp1o2] nhanh, bất chấp các mẫu đặc trưng của âm thanh [G1E2N3R4E5].</v>
      </c>
    </row>
    <row r="1500">
      <c r="A1500" s="1" t="s">
        <v>2500</v>
      </c>
      <c r="B1500" s="1" t="s">
        <v>2501</v>
      </c>
      <c r="C1500" s="2" t="str">
        <f>IFERROR(__xludf.DUMMYFUNCTION("GoogleTranslate(B1500, ""en"", ""vi"")"),"Với dải cao độ trải dài [R1A2N3G4E5] [oc0ta1ve2s3], bản nhạc này mang đến trải nghiệm nghe đa dạng và sống động. Thông qua việc sử dụng [[K01E12Y23]3 k4ey5], nó truyền tải âm thanh độc đáo và vang dội, đồng thời có nhịp điệu rất êm dịu và nhẹ nhàng. Không"&amp;" có [I1N2S3T4R5U6M7E8N9T0S1], bài hát cover [[N01U12M23_34B45A56R67S78]8 b9ar0s1], tạo nên một bản nhạc lôi cuốn.")</f>
        <v>Với dải cao độ trải dài [R1A2N3G4E5] [oc0ta1ve2s3], bản nhạc này mang đến trải nghiệm nghe đa dạng và sống động. Thông qua việc sử dụng [[K01E12Y23]3 k4ey5], nó truyền tải âm thanh độc đáo và vang dội, đồng thời có nhịp điệu rất êm dịu và nhẹ nhàng. Không có [I1N2S3T4R5U6M7E8N9T0S1], bài hát cover [[N01U12M23_34B45A56R67S78]8 b9ar0s1], tạo nên một bản nhạc lôi cuốn.</v>
      </c>
    </row>
    <row r="1501">
      <c r="A1501" s="1" t="s">
        <v>367</v>
      </c>
      <c r="B1501" s="1" t="s">
        <v>2502</v>
      </c>
      <c r="C1501" s="2" t="str">
        <f>IFERROR(__xludf.DUMMYFUNCTION("GoogleTranslate(B1501, ""en"", ""vi"")"),"Việc sử dụng [[K01E12Y23]3 k4ey5] trong bản nhạc này tạo ra một bầu không khí khác biệt và được làm phong phú thêm nhờ [I1N2S3T4R5U6M7E8N9T0S1]. Sự kết hợp của những yếu tố này mang lại chất lượng độc đáo cho âm nhạc, nâng cao tác động tổng thể và sự cộng"&amp;" hưởng cảm xúc của nó. Việc lựa chọn cẩn thận và sử dụng khéo léo [ke0y1] và các nhạc cụ thể hiện tính nghệ thuật và sự sáng tạo của nhà soạn nhạc, tăng thêm chiều sâu và độ phức tạp cho bản nhạc. Dù được thưởng thức như một tác phẩm độc lập hay là một ph"&amp;"ần của bộ sưu tập lớn hơn, bản nhạc này là minh chứng cho sức mạnh biểu đạt âm nhạc và khả năng thu hút và truyền cảm hứng cho khán giả của các nhạc sĩ điêu luyện.")</f>
        <v>Việc sử dụng [[K01E12Y23]3 k4ey5] trong bản nhạc này tạo ra một bầu không khí khác biệt và được làm phong phú thêm nhờ [I1N2S3T4R5U6M7E8N9T0S1]. Sự kết hợp của những yếu tố này mang lại chất lượng độc đáo cho âm nhạc, nâng cao tác động tổng thể và sự cộng hưởng cảm xúc của nó. Việc lựa chọn cẩn thận và sử dụng khéo léo [ke0y1] và các nhạc cụ thể hiện tính nghệ thuật và sự sáng tạo của nhà soạn nhạc, tăng thêm chiều sâu và độ phức tạp cho bản nhạc. Dù được thưởng thức như một tác phẩm độc lập hay là một phần của bộ sưu tập lớn hơn, bản nhạc này là minh chứng cho sức mạnh biểu đạt âm nhạc và khả năng thu hút và truyền cảm hứng cho khán giả của các nhạc sĩ điêu luyện.</v>
      </c>
    </row>
    <row r="1502">
      <c r="A1502" s="1" t="s">
        <v>1177</v>
      </c>
      <c r="B1502" s="1" t="s">
        <v>2503</v>
      </c>
      <c r="C1502" s="2" t="str">
        <f>IFERROR(__xludf.DUMMYFUNCTION("GoogleTranslate(B1502, ""en"", ""vi"")"),"Bài hát này có nhịp điệu rất nhanh và sống động và [I1N2S3T4R5U6M7E8N9T0S1] đóng một vai trò quan trọng trong âm nhạc. Thời lượng của bài hát này là [T1M213] giây, thể hiện âm thanh sôi động và năng lượng cao. Các nhạc cụ góp phần tạo nên chất lượng sống "&amp;"động của âm nhạc, tăng thêm chiều sâu và kết cấu cho âm thanh tổng thể.")</f>
        <v>Bài hát này có nhịp điệu rất nhanh và sống động và [I1N2S3T4R5U6M7E8N9T0S1] đóng một vai trò quan trọng trong âm nhạc. Thời lượng của bài hát này là [T1M213] giây, thể hiện âm thanh sôi động và năng lượng cao. Các nhạc cụ góp phần tạo nên chất lượng sống động của âm nhạc, tăng thêm chiều sâu và kết cấu cho âm thanh tổng thể.</v>
      </c>
    </row>
    <row r="1503">
      <c r="A1503" s="1" t="s">
        <v>2504</v>
      </c>
      <c r="B1503" s="1" t="s">
        <v>2505</v>
      </c>
      <c r="C1503" s="2" t="str">
        <f>IFERROR(__xludf.DUMMYFUNCTION("GoogleTranslate(B1503, ""en"", ""vi"")"),"Phạm vi cao độ nhỏ gọn của [R1A2N3G4E5] [oc0ta1ve2s3] mang lại màn trình diễn âm nhạc tập trung và có tác động mạnh mẽ, được bổ sung bằng cách sử dụng [[K01E12Y23]3 k4ey5] của bản nhạc này, tạo ra bảng âm thanh phong phú và sống động. Thêm vào sức hấp dẫn"&amp;" của nó, bài hát còn có phần beat rất mạnh mẽ và lôi cuốn, đồng thời khác xa với quy ước với [[T01I12M23E34_45S56I67G78N89A90T01U12R23E34]4 t5im6e 7si8gn9at0ur1e2]. Được phát ở tốc độ chậm, âm nhạc gợi lên cảm giác [E1M2O3T4I5O6N7] xuyên suốt, khiến nó cà"&amp;"ng trở nên quyến rũ hơn. Bài hát này có tổng cộng [[N01U12M23_34B45A56R67S78]8 b9ar0s1].")</f>
        <v>Phạm vi cao độ nhỏ gọn của [R1A2N3G4E5] [oc0ta1ve2s3] mang lại màn trình diễn âm nhạc tập trung và có tác động mạnh mẽ, được bổ sung bằng cách sử dụng [[K01E12Y23]3 k4ey5] của bản nhạc này, tạo ra bảng âm thanh phong phú và sống động. Thêm vào sức hấp dẫn của nó, bài hát còn có phần beat rất mạnh mẽ và lôi cuốn, đồng thời khác xa với quy ước với [[T01I12M23E34_45S56I67G78N89A90T01U12R23E34]4 t5im6e 7si8gn9at0ur1e2]. Được phát ở tốc độ chậm, âm nhạc gợi lên cảm giác [E1M2O3T4I5O6N7] xuyên suốt, khiến nó càng trở nên quyến rũ hơn. Bài hát này có tổng cộng [[N01U12M23_34B45A56R67S78]8 b9ar0s1].</v>
      </c>
    </row>
    <row r="1504">
      <c r="A1504" s="1" t="s">
        <v>284</v>
      </c>
      <c r="B1504" s="1" t="s">
        <v>2506</v>
      </c>
      <c r="C1504" s="2" t="str">
        <f>IFERROR(__xludf.DUMMYFUNCTION("GoogleTranslate(B1504, ""en"", ""vi"")"),"Âm nhạc được đề cập có phạm vi cao độ [R1A2N3G4E5] [oc0ta1ve2s3] và sử dụng [[K01E12Y23]3 k4ey5] để tạo ra bảng âm thanh phong phú và sống động. Bản nhạc có [te0mp1o2] vừa phải và dài [T1M213] giây. [I1N2S3T4R5U6M7E8N9T0S1] không có trong bài hát này, bài"&amp;" hát này tuân theo nhịp [T1I2M3E4_5S6I7G8N9A0T1U2R3E4] và di chuyển ở tốc độ cân bằng. Âm nhạc gợi lên âm thanh [G1E2N3R4E5] cổ điển, mang lại trải nghiệm nghe hoài cổ và quyến rũ.")</f>
        <v>Âm nhạc được đề cập có phạm vi cao độ [R1A2N3G4E5] [oc0ta1ve2s3] và sử dụng [[K01E12Y23]3 k4ey5] để tạo ra bảng âm thanh phong phú và sống động. Bản nhạc có [te0mp1o2] vừa phải và dài [T1M213] giây. [I1N2S3T4R5U6M7E8N9T0S1] không có trong bài hát này, bài hát này tuân theo nhịp [T1I2M3E4_5S6I7G8N9A0T1U2R3E4] và di chuyển ở tốc độ cân bằng. Âm nhạc gợi lên âm thanh [G1E2N3R4E5] cổ điển, mang lại trải nghiệm nghe hoài cổ và quyến rũ.</v>
      </c>
    </row>
    <row r="1505">
      <c r="A1505" s="1" t="s">
        <v>2507</v>
      </c>
      <c r="B1505" s="1" t="s">
        <v>2508</v>
      </c>
      <c r="C1505" s="2" t="str">
        <f>IFERROR(__xludf.DUMMYFUNCTION("GoogleTranslate(B1505, ""en"", ""vi"")"),"[I1N2S3T4R5U6M7E8N9T0S1] được sử dụng trong bản nhạc này góp phần vào thành phần tổng thể của nó, trong khi [K1E2Y3] góp phần tạo nên hương vị độc đáo khiến nó trở nên khác biệt. Ngoài ra, [te0mp1o2] chậm rãi và thư giãn của bài hát tạo ra bầu không khí ê"&amp;"m dịu, khiến nó trở thành một lựa chọn tuyệt vời để thư giãn hoặc xả hơi sau một ngày dài. Nhìn chung, sự kết hợp của những yếu tố này tạo ra một bản nhạc tuyệt vời có thể được người nghe có sở thích và sở thích khác nhau thưởng thức.")</f>
        <v>[I1N2S3T4R5U6M7E8N9T0S1] được sử dụng trong bản nhạc này góp phần vào thành phần tổng thể của nó, trong khi [K1E2Y3] góp phần tạo nên hương vị độc đáo khiến nó trở nên khác biệt. Ngoài ra, [te0mp1o2] chậm rãi và thư giãn của bài hát tạo ra bầu không khí êm dịu, khiến nó trở thành một lựa chọn tuyệt vời để thư giãn hoặc xả hơi sau một ngày dài. Nhìn chung, sự kết hợp của những yếu tố này tạo ra một bản nhạc tuyệt vời có thể được người nghe có sở thích và sở thích khác nhau thưởng thức.</v>
      </c>
    </row>
    <row r="1506">
      <c r="A1506" s="1" t="s">
        <v>2509</v>
      </c>
      <c r="B1506" s="1" t="s">
        <v>2510</v>
      </c>
      <c r="C1506" s="2" t="str">
        <f>IFERROR(__xludf.DUMMYFUNCTION("GoogleTranslate(B1506, ""en"", ""vi"")"),"Bài hát này có nhịp điệu nhanh nhưng cũng rất êm dịu và không có bất kỳ nhạc cụ nào. Dù không có nhạc cụ nhưng nhịp điệu của bài hát vẫn tạo được hiệu ứng êm dịu cho người nghe. Thật là một trải nghiệm độc đáo và thú vị khi nghe một bài hát có những yếu t"&amp;"ố trái ngược nhau như vậy. Nhịp điệu nhanh nhưng êm dịu, kết hợp với việc thiếu nhạc cụ, tạo nên âm thanh đặc biệt vừa quyến rũ vừa thư giãn.")</f>
        <v>Bài hát này có nhịp điệu nhanh nhưng cũng rất êm dịu và không có bất kỳ nhạc cụ nào. Dù không có nhạc cụ nhưng nhịp điệu của bài hát vẫn tạo được hiệu ứng êm dịu cho người nghe. Thật là một trải nghiệm độc đáo và thú vị khi nghe một bài hát có những yếu tố trái ngược nhau như vậy. Nhịp điệu nhanh nhưng êm dịu, kết hợp với việc thiếu nhạc cụ, tạo nên âm thanh đặc biệt vừa quyến rũ vừa thư giãn.</v>
      </c>
    </row>
    <row r="1507">
      <c r="A1507" s="1" t="s">
        <v>2511</v>
      </c>
      <c r="B1507" s="1" t="s">
        <v>2512</v>
      </c>
      <c r="C1507" s="2" t="str">
        <f>IFERROR(__xludf.DUMMYFUNCTION("GoogleTranslate(B1507, ""en"", ""vi"")"),"Âm nhạc đang được thảo luận trong đoạn này có phạm vi cao độ giới hạn là [R1A2N3G4E5] [oc0ta1ve2s3], cho phép nhấn mạnh hơn vào các sắc thái của giai điệu và nhịp điệu. Việc sử dụng [[K01E12Y23]3 k4ey5] mang lại âm thanh mạnh mẽ và đáng nhớ góp phần thể h"&amp;"iện âm nhạc [G1E2N3R4E5] cổ điển. Ngoài ra, bài hát chạy trong [T1M213] giây và có nhịp điệu vừa phải, nhất quán, mặc dù không có [I1N2S3T4R5U6M7E8N9T0S1]. Điều thú vị là bài hát này sử dụng [ti0me1 s2ig3na4tu5re6 o7f 8[T91I02M13E24_35S46I57G68N79A80T91U0"&amp;"2R13E24]3] không phổ biến, góp phần tạo nên nhịp điệu chậm và âm thanh đặc biệt. Nhìn chung, bài hát này là một ví dụ điển hình của âm nhạc [G1E2N3R4E5] và thể hiện những nét độc đáo của thể loại này.")</f>
        <v>Âm nhạc đang được thảo luận trong đoạn này có phạm vi cao độ giới hạn là [R1A2N3G4E5] [oc0ta1ve2s3], cho phép nhấn mạnh hơn vào các sắc thái của giai điệu và nhịp điệu. Việc sử dụng [[K01E12Y23]3 k4ey5] mang lại âm thanh mạnh mẽ và đáng nhớ góp phần thể hiện âm nhạc [G1E2N3R4E5] cổ điển. Ngoài ra, bài hát chạy trong [T1M213] giây và có nhịp điệu vừa phải, nhất quán, mặc dù không có [I1N2S3T4R5U6M7E8N9T0S1]. Điều thú vị là bài hát này sử dụng [ti0me1 s2ig3na4tu5re6 o7f 8[T91I02M13E24_35S46I57G68N79A80T91U02R13E24]3] không phổ biến, góp phần tạo nên nhịp điệu chậm và âm thanh đặc biệt. Nhìn chung, bài hát này là một ví dụ điển hình của âm nhạc [G1E2N3R4E5] và thể hiện những nét độc đáo của thể loại này.</v>
      </c>
    </row>
    <row r="1508">
      <c r="A1508" s="1" t="s">
        <v>53</v>
      </c>
      <c r="B1508" s="1" t="s">
        <v>2513</v>
      </c>
      <c r="C1508" s="2" t="str">
        <f>IFERROR(__xludf.DUMMYFUNCTION("GoogleTranslate(B1508, ""en"", ""vi"")"),"Phạm vi cao độ nhỏ gọn của [R1A2N3G4E5] [oc0ta1ve2s3] được biết là mang lại màn trình diễn âm nhạc tập trung và có tác động mạnh mẽ. Ngoài ra, việc sử dụng [[K01E12Y23]3 k4ey5] trong bản nhạc này sẽ tạo thêm hương vị độc đáo cho bố cục tổng thể. Khi được "&amp;"sử dụng cùng nhau, phạm vi giới hạn và lựa chọn [ke0y1] cụ thể sẽ phối hợp hài hòa để tạo ra trải nghiệm âm nhạc đặc biệt và đáng nhớ. Cho dù đó là một buổi biểu diễn trực tiếp hay một bản nhạc được thu âm, sự kết hợp này có thể nâng cao tác động cảm xúc "&amp;"và sự cộng hưởng của âm nhạc đối với khán giả.")</f>
        <v>Phạm vi cao độ nhỏ gọn của [R1A2N3G4E5] [oc0ta1ve2s3] được biết là mang lại màn trình diễn âm nhạc tập trung và có tác động mạnh mẽ. Ngoài ra, việc sử dụng [[K01E12Y23]3 k4ey5] trong bản nhạc này sẽ tạo thêm hương vị độc đáo cho bố cục tổng thể. Khi được sử dụng cùng nhau, phạm vi giới hạn và lựa chọn [ke0y1] cụ thể sẽ phối hợp hài hòa để tạo ra trải nghiệm âm nhạc đặc biệt và đáng nhớ. Cho dù đó là một buổi biểu diễn trực tiếp hay một bản nhạc được thu âm, sự kết hợp này có thể nâng cao tác động cảm xúc và sự cộng hưởng của âm nhạc đối với khán giả.</v>
      </c>
    </row>
    <row r="1509">
      <c r="A1509" s="1" t="s">
        <v>1220</v>
      </c>
      <c r="B1509" s="1" t="s">
        <v>2514</v>
      </c>
      <c r="C1509" s="2" t="str">
        <f>IFERROR(__xludf.DUMMYFUNCTION("GoogleTranslate(B1509, ""en"", ""vi"")"),"Việc sử dụng dải cao độ cụ thể [R1A2N3G4E5] [oc0ta1ve2s3] tạo ra âm thanh gắn kết và thống nhất xuyên suốt bản nhạc, trong khi [[K01E12Y23]3 k4ey5] tạo thêm hương vị độc đáo cho bản nhạc này. Bài hát bao gồm khoảng [[N01U12M23_34B45A56R67S78]8 b9ar0s1] và"&amp;" sự kết hợp giữa cao độ và lựa chọn [ke0y1] góp phần tạo nên tâm trạng và bầu không khí tổng thể của sáng tác. Việc sử dụng nhất quán dải cao độ đã chọn sẽ giúp tạo ra cảm giác liên tục và mạch lạc, trong khi việc chọn [ke0y1] sẽ bổ sung thêm đặc tính và "&amp;"cảm xúc riêng biệt cho âm nhạc. Cùng với số lượng ô nhịp, những yếu tố này góp phần tạo nên cấu trúc và bản sắc tổng thể của bố cục.")</f>
        <v>Việc sử dụng dải cao độ cụ thể [R1A2N3G4E5] [oc0ta1ve2s3] tạo ra âm thanh gắn kết và thống nhất xuyên suốt bản nhạc, trong khi [[K01E12Y23]3 k4ey5] tạo thêm hương vị độc đáo cho bản nhạc này. Bài hát bao gồm khoảng [[N01U12M23_34B45A56R67S78]8 b9ar0s1] và sự kết hợp giữa cao độ và lựa chọn [ke0y1] góp phần tạo nên tâm trạng và bầu không khí tổng thể của sáng tác. Việc sử dụng nhất quán dải cao độ đã chọn sẽ giúp tạo ra cảm giác liên tục và mạch lạc, trong khi việc chọn [ke0y1] sẽ bổ sung thêm đặc tính và cảm xúc riêng biệt cho âm nhạc. Cùng với số lượng ô nhịp, những yếu tố này góp phần tạo nên cấu trúc và bản sắc tổng thể của bố cục.</v>
      </c>
    </row>
    <row r="1510">
      <c r="A1510" s="1" t="s">
        <v>821</v>
      </c>
      <c r="B1510" s="1" t="s">
        <v>2515</v>
      </c>
      <c r="C1510" s="2" t="str">
        <f>IFERROR(__xludf.DUMMYFUNCTION("GoogleTranslate(B1510, ""en"", ""vi"")"),"Phạm vi cao độ giới hạn của âm nhạc là [R1A2N3G4E5] [oc0ta1ve2s3] cho phép nhấn mạnh hơn vào các sắc thái của giai điệu và nhịp điệu, trong khi [[K01E12Y23]3 k4ey5] mang đến âm thanh mạnh mẽ và đáng nhớ. Chạy trong [T1M213] giây, bản nhạc này duy trì nhịp"&amp;" điệu không quá nhanh cũng không quá chậm và không bao gồm bất kỳ [I1N2S3T4R5U6M7E8N9T0S1] nào. Khác với chuẩn mực ở [ti0me1 s2ig3na4tu5re6 o7f 8[T91I02M13E24_35S46I57G68N79A80T91U02R13E24]3], loại nhạc tốc độ cao này là sự thể hiện cổ điển của âm nhạc [G"&amp;"1E2N3R4E5].")</f>
        <v>Phạm vi cao độ giới hạn của âm nhạc là [R1A2N3G4E5] [oc0ta1ve2s3] cho phép nhấn mạnh hơn vào các sắc thái của giai điệu và nhịp điệu, trong khi [[K01E12Y23]3 k4ey5] mang đến âm thanh mạnh mẽ và đáng nhớ. Chạy trong [T1M213] giây, bản nhạc này duy trì nhịp điệu không quá nhanh cũng không quá chậm và không bao gồm bất kỳ [I1N2S3T4R5U6M7E8N9T0S1] nào. Khác với chuẩn mực ở [ti0me1 s2ig3na4tu5re6 o7f 8[T91I02M13E24_35S46I57G68N79A80T91U02R13E24]3], loại nhạc tốc độ cao này là sự thể hiện cổ điển của âm nhạc [G1E2N3R4E5].</v>
      </c>
    </row>
    <row r="1511">
      <c r="A1511" s="1" t="s">
        <v>2516</v>
      </c>
      <c r="B1511" s="1" t="s">
        <v>2517</v>
      </c>
      <c r="C1511" s="2" t="str">
        <f>IFERROR(__xludf.DUMMYFUNCTION("GoogleTranslate(B1511, ""en"", ""vi"")"),"Bài hát tôi đang nhắc đến có nhịp điệu thực sự sống động và [te0mp1o2] vừa phải. Điều thú vị là bài hát đã cố tình loại bỏ các nhạc cụ, điều này càng làm tăng thêm nét độc đáo của nó. Dù thiếu nhạc cụ nhưng âm nhạc lại thấm đẫm cảm xúc mạnh mẽ khó có thể "&amp;"bỏ qua. Ngoài ra, cấu trúc của bài hát tuân theo một mẫu cụ thể, bao gồm [[N01U12M23_34B45A56R67S78]8 b9ar0s1]. Nhìn chung, sự kết hợp giữa nhịp điệu của bài hát, sự vắng mặt của nhạc cụ, chiều sâu cảm xúc và kiểu cấu trúc tạo nên trải nghiệm nghe hấp dẫn"&amp;".")</f>
        <v>Bài hát tôi đang nhắc đến có nhịp điệu thực sự sống động và [te0mp1o2] vừa phải. Điều thú vị là bài hát đã cố tình loại bỏ các nhạc cụ, điều này càng làm tăng thêm nét độc đáo của nó. Dù thiếu nhạc cụ nhưng âm nhạc lại thấm đẫm cảm xúc mạnh mẽ khó có thể bỏ qua. Ngoài ra, cấu trúc của bài hát tuân theo một mẫu cụ thể, bao gồm [[N01U12M23_34B45A56R67S78]8 b9ar0s1]. Nhìn chung, sự kết hợp giữa nhịp điệu của bài hát, sự vắng mặt của nhạc cụ, chiều sâu cảm xúc và kiểu cấu trúc tạo nên trải nghiệm nghe hấp dẫn.</v>
      </c>
    </row>
    <row r="1512">
      <c r="A1512" s="1" t="s">
        <v>354</v>
      </c>
      <c r="B1512" s="1" t="s">
        <v>2518</v>
      </c>
      <c r="C1512" s="2" t="str">
        <f>IFERROR(__xludf.DUMMYFUNCTION("GoogleTranslate(B1512, ""en"", ""vi"")"),"Việc sử dụng dải cao độ cụ thể [R1A2N3G4E5] [oc0ta1ve2s3] tạo ra âm thanh gắn kết và thống nhất xuyên suốt bản nhạc, trong khi việc sử dụng [[K01E12Y23]3 k4ey5] trong âm nhạc sẽ tạo ra một bầu không khí khác biệt. Độ dài của bản nhạc là [T1M213] giây và c"&amp;"ó nhịp điệu đặc biệt tràn đầy năng lượng. Âm nhạc phải bao gồm [I1N2S3T4R5U6M7E8N9T0S1] và được phát ở tốc độ nhanh. Ngoài ra, [ti0me1 s2ig3na4tu5re6] được sử dụng trong bài hát này không phổ biến, phản ánh nguồn gốc của nó trong các quy ước của âm nhạc ["&amp;"G1E2N3R4E5].")</f>
        <v>Việc sử dụng dải cao độ cụ thể [R1A2N3G4E5] [oc0ta1ve2s3] tạo ra âm thanh gắn kết và thống nhất xuyên suốt bản nhạc, trong khi việc sử dụng [[K01E12Y23]3 k4ey5] trong âm nhạc sẽ tạo ra một bầu không khí khác biệt. Độ dài của bản nhạc là [T1M213] giây và có nhịp điệu đặc biệt tràn đầy năng lượng. Âm nhạc phải bao gồm [I1N2S3T4R5U6M7E8N9T0S1] và được phát ở tốc độ nhanh. Ngoài ra, [ti0me1 s2ig3na4tu5re6] được sử dụng trong bài hát này không phổ biến, phản ánh nguồn gốc của nó trong các quy ước của âm nhạc [G1E2N3R4E5].</v>
      </c>
    </row>
    <row r="1513">
      <c r="A1513" s="1" t="s">
        <v>2519</v>
      </c>
      <c r="B1513" s="1" t="s">
        <v>2520</v>
      </c>
      <c r="C1513" s="2" t="str">
        <f>IFERROR(__xludf.DUMMYFUNCTION("GoogleTranslate(B1513, ""en"", ""vi"")"),"Âm nhạc thấm đẫm [E1M2O3T4I5O6N7] sử dụng [[K01E12Y23]3 k4ey5] để tạo ra bầu không khí riêng biệt bao trùm [[N01U12M23_34B45A56R67S78]8 b9ar0s1].")</f>
        <v>Âm nhạc thấm đẫm [E1M2O3T4I5O6N7] sử dụng [[K01E12Y23]3 k4ey5] để tạo ra bầu không khí riêng biệt bao trùm [[N01U12M23_34B45A56R67S78]8 b9ar0s1].</v>
      </c>
    </row>
    <row r="1514">
      <c r="A1514" s="1" t="s">
        <v>2521</v>
      </c>
      <c r="B1514" s="1" t="s">
        <v>2522</v>
      </c>
      <c r="C1514" s="2" t="str">
        <f>IFERROR(__xludf.DUMMYFUNCTION("GoogleTranslate(B1514, ""en"", ""vi"")"),"Dải cao độ [R1A2N3G4E5]-[oc0ta1ve2] được sử dụng trong màn trình diễn âm nhạc [T1M213] giây này tạo ra âm thanh tập trung và có tác động mạnh mẽ. Thêm vào sự phong phú của bảng âm thanh là việc sử dụng [[K01E12Y23]3 k4ey5]. Mặc dù là [T1I2M3E4_5S6I7G8N9A0"&amp;"T1U2R3E4] và có chiều dài [[N01U12M23_34B45A56R67 kinh nghiệm nghe ular.")</f>
        <v>Dải cao độ [R1A2N3G4E5]-[oc0ta1ve2] được sử dụng trong màn trình diễn âm nhạc [T1M213] giây này tạo ra âm thanh tập trung và có tác động mạnh mẽ. Thêm vào sự phong phú của bảng âm thanh là việc sử dụng [[K01E12Y23]3 k4ey5]. Mặc dù là [T1I2M3E4_5S6I7G8N9A0T1U2R3E4] và có chiều dài [[N01U12M23_34B45A56R67 kinh nghiệm nghe ular.</v>
      </c>
    </row>
    <row r="1515">
      <c r="A1515" s="1" t="s">
        <v>2523</v>
      </c>
      <c r="B1515" s="1" t="s">
        <v>2524</v>
      </c>
      <c r="C1515" s="2" t="str">
        <f>IFERROR(__xludf.DUMMYFUNCTION("GoogleTranslate(B1515, ""en"", ""vi"")"),"Bản nhạc này có dải cao độ [R1A2N3G4E5] [oc0ta1ve2s3] và sử dụng [[K01E12Y23]3 k4ey5] để tạo ra bầu không khí khác biệt. Bài hát có thời gian phát là [T1M213] giây và có nhịp điệu đều đặn và vừa phải, đại diện cho âm thanh [G1E2N3R4E5] điển hình. Âm nhạc "&amp;"được tạo ra âm thanh thông qua việc sử dụng [I1N2S3T4R5U6M7E8N9T0S1]. Mặc dù bài hát di chuyển ở tốc độ vừa phải nhưng [ti0me1 s2ig3na4tu5re6], [T1I2M3E4_5S6I7G8N9A0T1U2R3E4] của nó không được sử dụng phổ biến. Nhìn chung, sự kết hợp độc đáo giữa cao độ, "&amp;"[ke0y1], beat, nhạc cụ và [ti0me1 s2ig3na4tu5re6] của bài hát này đã tạo nên một bản nhạc tiêu biểu và đáng nhớ của [G1E2N3R4E5].")</f>
        <v>Bản nhạc này có dải cao độ [R1A2N3G4E5] [oc0ta1ve2s3] và sử dụng [[K01E12Y23]3 k4ey5] để tạo ra bầu không khí khác biệt. Bài hát có thời gian phát là [T1M213] giây và có nhịp điệu đều đặn và vừa phải, đại diện cho âm thanh [G1E2N3R4E5] điển hình. Âm nhạc được tạo ra âm thanh thông qua việc sử dụng [I1N2S3T4R5U6M7E8N9T0S1]. Mặc dù bài hát di chuyển ở tốc độ vừa phải nhưng [ti0me1 s2ig3na4tu5re6], [T1I2M3E4_5S6I7G8N9A0T1U2R3E4] của nó không được sử dụng phổ biến. Nhìn chung, sự kết hợp độc đáo giữa cao độ, [ke0y1], beat, nhạc cụ và [ti0me1 s2ig3na4tu5re6] của bài hát này đã tạo nên một bản nhạc tiêu biểu và đáng nhớ của [G1E2N3R4E5].</v>
      </c>
    </row>
    <row r="1516">
      <c r="A1516" s="1" t="s">
        <v>2525</v>
      </c>
      <c r="B1516" s="1" t="s">
        <v>2526</v>
      </c>
      <c r="C1516" s="2" t="str">
        <f>IFERROR(__xludf.DUMMYFUNCTION("GoogleTranslate(B1516, ""en"", ""vi"")"),"Âm nhạc được làm phong phú thêm bởi [I1N2S3T4R5U6M7E8N9T0S1] và dựa trên [[T01I12M23E34_45S56I67G78N89A90T01U12R23E34]4 t5im6e 7si8gn9at0ur1e2]. Sự kết hợp giữa các nhạc cụ và [ti0me1 s2ig3na4tu5re6] tạo ra âm thanh độc đáo và đặc biệt, khiến bản nhạc này"&amp;" trở nên khác biệt so với những bản nhạc khác. Cấu trúc nhịp điệu do [ti0me1 s2ig3na4tu5re6] cung cấp tạo nền tảng cho giai điệu và hòa âm do các nhạc cụ tạo ra. Cùng với nhau, những yếu tố này tạo nên trải nghiệm âm nhạc phong phú và phức tạp, thu hút đô"&amp;"i tai và cảm xúc của người nghe. Cho dù đó là nhịp điệu dồn dập của nhịp 4/4 [ti0me1 s2ig3na4tu5re6] hay nhịp điệu phức tạp của nhịp 7/8 [ti0me1 s2ig3na4tu5re6], sự kết hợp giữa các nhạc cụ và [ti0me1 s2ig3na4tu5re6] đều có thể tạo ra trải nghiệm âm nhạc "&amp;"mạnh mẽ và khó quên.")</f>
        <v>Âm nhạc được làm phong phú thêm bởi [I1N2S3T4R5U6M7E8N9T0S1] và dựa trên [[T01I12M23E34_45S56I67G78N89A90T01U12R23E34]4 t5im6e 7si8gn9at0ur1e2]. Sự kết hợp giữa các nhạc cụ và [ti0me1 s2ig3na4tu5re6] tạo ra âm thanh độc đáo và đặc biệt, khiến bản nhạc này trở nên khác biệt so với những bản nhạc khác. Cấu trúc nhịp điệu do [ti0me1 s2ig3na4tu5re6] cung cấp tạo nền tảng cho giai điệu và hòa âm do các nhạc cụ tạo ra. Cùng với nhau, những yếu tố này tạo nên trải nghiệm âm nhạc phong phú và phức tạp, thu hút đôi tai và cảm xúc của người nghe. Cho dù đó là nhịp điệu dồn dập của nhịp 4/4 [ti0me1 s2ig3na4tu5re6] hay nhịp điệu phức tạp của nhịp 7/8 [ti0me1 s2ig3na4tu5re6], sự kết hợp giữa các nhạc cụ và [ti0me1 s2ig3na4tu5re6] đều có thể tạo ra trải nghiệm âm nhạc mạnh mẽ và khó quên.</v>
      </c>
    </row>
    <row r="1517">
      <c r="A1517" s="1" t="s">
        <v>110</v>
      </c>
      <c r="B1517" s="1" t="s">
        <v>2527</v>
      </c>
      <c r="C1517" s="2" t="str">
        <f>IFERROR(__xludf.DUMMYFUNCTION("GoogleTranslate(B1517, ""en"", ""vi"")"),"
Phạm vi cao độ giới hạn của âm nhạc là [R1A2N3G4E5] [oc0ta1ve2s3] cho phép nhấn mạnh hơn vào các sắc thái của giai điệu và phân nhịp. Điều này là do khi số lượng nốt có sẵn ít hơn, mỗi nốt sẽ trở nên quan trọng hơn và nhạc sĩ phải tận dụng tối đa từng n"&amp;"ốt đó. Điều này có thể dẫn đến việc chơi có chủ ý và có chủ ý hơn, tập trung vào việc thể hiện cảm xúc và sự tinh tế của âm nhạc. Ngoài ra, phạm vi cao độ hạn chế cũng có thể giúp âm nhạc dễ tiếp cận hơn với những người có ít kinh nghiệm hoặc ít đào tạo h"&amp;"ơn, vì nó đòi hỏi ít kỹ năng kỹ thuật hơn để chơi nhưng vẫn mang lại mức độ biểu cảm cao.")</f>
        <v>
Phạm vi cao độ giới hạn của âm nhạc là [R1A2N3G4E5] [oc0ta1ve2s3] cho phép nhấn mạnh hơn vào các sắc thái của giai điệu và phân nhịp. Điều này là do khi số lượng nốt có sẵn ít hơn, mỗi nốt sẽ trở nên quan trọng hơn và nhạc sĩ phải tận dụng tối đa từng nốt đó. Điều này có thể dẫn đến việc chơi có chủ ý và có chủ ý hơn, tập trung vào việc thể hiện cảm xúc và sự tinh tế của âm nhạc. Ngoài ra, phạm vi cao độ hạn chế cũng có thể giúp âm nhạc dễ tiếp cận hơn với những người có ít kinh nghiệm hoặc ít đào tạo hơn, vì nó đòi hỏi ít kỹ năng kỹ thuật hơn để chơi nhưng vẫn mang lại mức độ biểu cảm cao.</v>
      </c>
    </row>
    <row r="1518">
      <c r="A1518" s="1" t="s">
        <v>11</v>
      </c>
      <c r="B1518" s="1" t="s">
        <v>2528</v>
      </c>
      <c r="C1518" s="2" t="str">
        <f>IFERROR(__xludf.DUMMYFUNCTION("GoogleTranslate(B1518, ""en"", ""vi"")"),"Bài hát có nhịp điệu rất thoải mái dựa trên [[T01I12M23E34_45S56I67G78N89A90T01U12R23E34]4 t5im6e 7si8gn9at0ur1e2]. Cấu trúc nhịp điệu của âm nhạc, được phản ánh trong [ti0me1 s2ig3na4tu5re6], góp phần tạo nên cảm giác dễ chịu và thư giãn tổng thể trong b"&amp;"ài hát. Nhịp điệu nhất quán cho phép người nghe hòa vào rãnh và tận hưởng dòng nhạc mà không cảm thấy vội vã hay mất phương hướng. [ti0me1 s2ig3na4tu5re6] cũng đóng vai trò quan trọng trong việc xác định thể loại của bài hát, vì một số thể loại nhất định "&amp;"có liên quan đến các kiểu nhịp điệu cụ thể và [ti0me1 s2ig3na4tu5re6]s. Nhìn chung, nhịp điệu thoải mái và [ti0me1 s2ig3na4tu5re6] được trau chuốt kỹ lưỡng góp phần tạo nên sức hấp dẫn âm nhạc cũng như khả năng thu hút và quyến rũ người nghe của bài hát.")</f>
        <v>Bài hát có nhịp điệu rất thoải mái dựa trên [[T01I12M23E34_45S56I67G78N89A90T01U12R23E34]4 t5im6e 7si8gn9at0ur1e2]. Cấu trúc nhịp điệu của âm nhạc, được phản ánh trong [ti0me1 s2ig3na4tu5re6], góp phần tạo nên cảm giác dễ chịu và thư giãn tổng thể trong bài hát. Nhịp điệu nhất quán cho phép người nghe hòa vào rãnh và tận hưởng dòng nhạc mà không cảm thấy vội vã hay mất phương hướng. [ti0me1 s2ig3na4tu5re6] cũng đóng vai trò quan trọng trong việc xác định thể loại của bài hát, vì một số thể loại nhất định có liên quan đến các kiểu nhịp điệu cụ thể và [ti0me1 s2ig3na4tu5re6]s. Nhìn chung, nhịp điệu thoải mái và [ti0me1 s2ig3na4tu5re6] được trau chuốt kỹ lưỡng góp phần tạo nên sức hấp dẫn âm nhạc cũng như khả năng thu hút và quyến rũ người nghe của bài hát.</v>
      </c>
    </row>
    <row r="1519">
      <c r="A1519" s="1" t="s">
        <v>2529</v>
      </c>
      <c r="B1519" s="1" t="s">
        <v>2530</v>
      </c>
      <c r="C1519" s="2" t="str">
        <f>IFERROR(__xludf.DUMMYFUNCTION("GoogleTranslate(B1519, ""en"", ""vi"")"),"Bài hát [T1M213]-giây này có [ti0me1 s2ig3na4tu5re6] độc đáo, giúp tăng thêm âm thanh độc đáo. Bất chấp [ti0me1 s2ig3na4tu5re6] độc đáo, âm nhạc truyền tải [E1M2O3T4I5O6N7] một cách hiệu quả thông qua việc sử dụng [I1N2S3T4R5U6M7E8N9T0S1]. Điều quan trọng"&amp;" là những nhạc cụ này phải được đưa vào âm nhạc để tạo ra tác động cảm xúc như mong muốn. Nhìn chung, sự kết hợp giữa [ti0me1 s2ig3na4tu5re6] độc đáo và các nhạc cụ được lựa chọn kỹ lưỡng sẽ tạo nên một bản nhạc đặc biệt và mạnh mẽ về mặt cảm xúc.")</f>
        <v>Bài hát [T1M213]-giây này có [ti0me1 s2ig3na4tu5re6] độc đáo, giúp tăng thêm âm thanh độc đáo. Bất chấp [ti0me1 s2ig3na4tu5re6] độc đáo, âm nhạc truyền tải [E1M2O3T4I5O6N7] một cách hiệu quả thông qua việc sử dụng [I1N2S3T4R5U6M7E8N9T0S1]. Điều quan trọng là những nhạc cụ này phải được đưa vào âm nhạc để tạo ra tác động cảm xúc như mong muốn. Nhìn chung, sự kết hợp giữa [ti0me1 s2ig3na4tu5re6] độc đáo và các nhạc cụ được lựa chọn kỹ lưỡng sẽ tạo nên một bản nhạc đặc biệt và mạnh mẽ về mặt cảm xúc.</v>
      </c>
    </row>
    <row r="1520">
      <c r="A1520" s="1" t="s">
        <v>233</v>
      </c>
      <c r="B1520" s="1" t="s">
        <v>2531</v>
      </c>
      <c r="C1520" s="2" t="str">
        <f>IFERROR(__xludf.DUMMYFUNCTION("GoogleTranslate(B1520,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âm nhạc được ph"&amp;"át ra bằng cách sử dụng [I1N2S3T4R5U6M7E8N9T0S1].")</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âm nhạc được phát ra bằng cách sử dụng [I1N2S3T4R5U6M7E8N9T0S1].</v>
      </c>
    </row>
    <row r="1521">
      <c r="A1521" s="1" t="s">
        <v>2177</v>
      </c>
      <c r="B1521" s="1" t="s">
        <v>2532</v>
      </c>
      <c r="C1521" s="2" t="str">
        <f>IFERROR(__xludf.DUMMYFUNCTION("GoogleTranslate(B1521, ""en"", ""vi"")"),"Phạm vi cao độ nhỏ gọn của [R1A2N3G4E5] [oc0ta1ve2s3] mang lại hiệu suất âm nhạc tập trung và ấn tượng, được tăng cường nhờ [[K01E12Y23]3 k4ey5] mang lại âm thanh mạnh mẽ và đáng nhớ. Với độ dài [T1M213] giây, bài hát chinh phục người nghe bằng nhịp điệu "&amp;"mượt mà và đều đặn, được bổ sung bằng việc thêm vào [I1N2S3T4R5U6M7E8N9T0S1]. Đặt trong [[T01I12M23E34_45S56I67G78N89A90T01U12R23E34]4 t5im6e 7si8gn9at0ur1e2], bố cục này thách thức các quy ước của phong cách [G1E2N3R4E5], thể hiện tính độc đáo của nó trê"&amp;"n khoảng [[N01U12M23_34B45A56R67S 78]8 b9ar0s1].")</f>
        <v>Phạm vi cao độ nhỏ gọn của [R1A2N3G4E5] [oc0ta1ve2s3] mang lại hiệu suất âm nhạc tập trung và ấn tượng, được tăng cường nhờ [[K01E12Y23]3 k4ey5] mang lại âm thanh mạnh mẽ và đáng nhớ. Với độ dài [T1M213] giây, bài hát chinh phục người nghe bằng nhịp điệu mượt mà và đều đặn, được bổ sung bằng việc thêm vào [I1N2S3T4R5U6M7E8N9T0S1]. Đặt trong [[T01I12M23E34_45S56I67G78N89A90T01U12R23E34]4 t5im6e 7si8gn9at0ur1e2], bố cục này thách thức các quy ước của phong cách [G1E2N3R4E5], thể hiện tính độc đáo của nó trên khoảng [[N01U12M23_34B45A56R67S 78]8 b9ar0s1].</v>
      </c>
    </row>
    <row r="1522">
      <c r="A1522" s="1" t="s">
        <v>2533</v>
      </c>
      <c r="B1522" s="1" t="s">
        <v>2534</v>
      </c>
      <c r="C1522" s="2" t="str">
        <f>IFERROR(__xludf.DUMMYFUNCTION("GoogleTranslate(B1522, ""en"", ""vi"")"),"Âm nhạc được mô tả có phạm vi cao độ giới hạn là [R1A2N3G4E5] [oc0ta1ve2s3], cho phép nhấn mạnh hơn vào các sắc thái của giai điệu và nhịp điệu. Ngoài ra, nó được chơi trong [[K01E12Y23]3 k4ey5], điều này tạo thêm hương vị độc đáo cho bản nhạc. Với độ dài"&amp;" [T1M213] giây, bài hát có tốc độ vừa phải và có nhịp cực mạnh. Mặc dù không có [I1N2S3T4R5U6M7E8N9T0S1], âm nhạc sử dụng một [ti0me1 s2ig3na4tu5re6 o7f 8[T91I02M13E24_35S46I57G68N79A80T91U02R13E24]3 khác thường. Bài hát trải dài khoảng [[N01U12M23_34B45A"&amp;"56R67S78]8 b9ar0s1] và thấm đẫm [E1M2O3T4I5O6N7]. Nhìn chung, bản nhạc này là một tác phẩm độc đáo và đầy cảm xúc, thể hiện tầm quan trọng của giai điệu, cách ngắt nhịp và nhịp điệu.")</f>
        <v>Âm nhạc được mô tả có phạm vi cao độ giới hạn là [R1A2N3G4E5] [oc0ta1ve2s3], cho phép nhấn mạnh hơn vào các sắc thái của giai điệu và nhịp điệu. Ngoài ra, nó được chơi trong [[K01E12Y23]3 k4ey5], điều này tạo thêm hương vị độc đáo cho bản nhạc. Với độ dài [T1M213] giây, bài hát có tốc độ vừa phải và có nhịp cực mạnh. Mặc dù không có [I1N2S3T4R5U6M7E8N9T0S1], âm nhạc sử dụng một [ti0me1 s2ig3na4tu5re6 o7f 8[T91I02M13E24_35S46I57G68N79A80T91U02R13E24]3 khác thường. Bài hát trải dài khoảng [[N01U12M23_34B45A56R67S78]8 b9ar0s1] và thấm đẫm [E1M2O3T4I5O6N7]. Nhìn chung, bản nhạc này là một tác phẩm độc đáo và đầy cảm xúc, thể hiện tầm quan trọng của giai điệu, cách ngắt nhịp và nhịp điệu.</v>
      </c>
    </row>
    <row r="1523">
      <c r="A1523" s="1" t="s">
        <v>352</v>
      </c>
      <c r="B1523" s="1" t="s">
        <v>2535</v>
      </c>
      <c r="C1523" s="2" t="str">
        <f>IFERROR(__xludf.DUMMYFUNCTION("GoogleTranslate(B1523, ""en"", ""vi"")"),"Bản nhạc này mang lại trải nghiệm nghe độc ​​đáo và đáng nhớ với dải cao độ [R1A2N3G4E5] [oc0ta1ve2s3] và âm thanh mạnh mẽ trong [[K01E12Y23]3 k4ey5]. Bài hát dài [T1M213] giây và có tiết tấu vừa phải, thoải mái. Nó không bao gồm bất kỳ [I1N2S3T4R5U6M7E8N"&amp;"9T0S1] nào và [ti0me1 s2ig3na4tu5re6] của nó là [T1I2M3E4_5S6I7G8N9A0T1U2R3E4]. Âm nhạc [te0mp1o2] vừa phải này truyền tải hiệu quả [E1M2O3T4I5O6N7].")</f>
        <v>Bản nhạc này mang lại trải nghiệm nghe độc ​​đáo và đáng nhớ với dải cao độ [R1A2N3G4E5] [oc0ta1ve2s3] và âm thanh mạnh mẽ trong [[K01E12Y23]3 k4ey5]. Bài hát dài [T1M213] giây và có tiết tấu vừa phải, thoải mái. Nó không bao gồm bất kỳ [I1N2S3T4R5U6M7E8N9T0S1] nào và [ti0me1 s2ig3na4tu5re6] của nó là [T1I2M3E4_5S6I7G8N9A0T1U2R3E4]. Âm nhạc [te0mp1o2] vừa phải này truyền tải hiệu quả [E1M2O3T4I5O6N7].</v>
      </c>
    </row>
    <row r="1524">
      <c r="A1524" s="1" t="s">
        <v>992</v>
      </c>
      <c r="B1524" s="1" t="s">
        <v>2536</v>
      </c>
      <c r="C1524" s="2" t="str">
        <f>IFERROR(__xludf.DUMMYFUNCTION("GoogleTranslate(B1524, ""en"", ""vi"")"),"Âm nhạc mang đến trải nghiệm nghe độc ​​đáo và đáng nhớ với dải cao độ [R1A2N3G4E5] [oc0ta1ve2s3]. Việc lựa chọn [[K01E12Y23]3 k4ey5] càng làm tăng thêm chất lượng lôi cuốn của âm nhạc, tạo ấn tượng lâu dài cho người nghe. Hơn nữa, [ti0me1 s2ig3na4tu5re6]"&amp;" của âm nhạc là [T1I2M3E4_5S6I7G8N9A0T1U2R3E4], nâng cao hơn nữa trải nghiệm âm nhạc tổng thể. Tất cả những yếu tố này kết hợp với nhau để tạo nên một hành trình thính giác thực sự khó quên, chắc chắn sẽ để lại ấn tượng lâu dài cho bất kỳ ai lắng nghe.")</f>
        <v>Âm nhạc mang đến trải nghiệm nghe độc ​​đáo và đáng nhớ với dải cao độ [R1A2N3G4E5] [oc0ta1ve2s3]. Việc lựa chọn [[K01E12Y23]3 k4ey5] càng làm tăng thêm chất lượng lôi cuốn của âm nhạc, tạo ấn tượng lâu dài cho người nghe. Hơn nữa, [ti0me1 s2ig3na4tu5re6] của âm nhạc là [T1I2M3E4_5S6I7G8N9A0T1U2R3E4], nâng cao hơn nữa trải nghiệm âm nhạc tổng thể. Tất cả những yếu tố này kết hợp với nhau để tạo nên một hành trình thính giác thực sự khó quên, chắc chắn sẽ để lại ấn tượng lâu dài cho bất kỳ ai lắng nghe.</v>
      </c>
    </row>
    <row r="1525">
      <c r="A1525" s="1" t="s">
        <v>2537</v>
      </c>
      <c r="B1525" s="1" t="s">
        <v>2538</v>
      </c>
      <c r="C1525" s="2" t="str">
        <f>IFERROR(__xludf.DUMMYFUNCTION("GoogleTranslate(B1525, ""en"", ""vi"")"),"Trải nghiệm quyến rũ và đáng nhớ mà âm nhạc này mang lại một phần là do nó lựa chọn [[K01E12Y23]3 k4ey5]. Bản thân bài hát kéo dài [T1M213] giây, nhưng điều khiến nó trở nên độc đáo hơn nữa là sự sắp xếp của nó đã cố tình bỏ qua việc sử dụng [I1N2S3T4R5U6"&amp;"M7E8N9T0S1]. Sự lựa chọn có chủ ý trong cách sắp xếp này tạo ra âm thanh khác biệt và tăng thêm tác động tổng thể của âm nhạc, khiến nó trở thành một trải nghiệm khó quên hơn nữa đối với người nghe.")</f>
        <v>Trải nghiệm quyến rũ và đáng nhớ mà âm nhạc này mang lại một phần là do nó lựa chọn [[K01E12Y23]3 k4ey5]. Bản thân bài hát kéo dài [T1M213] giây, nhưng điều khiến nó trở nên độc đáo hơn nữa là sự sắp xếp của nó đã cố tình bỏ qua việc sử dụng [I1N2S3T4R5U6M7E8N9T0S1]. Sự lựa chọn có chủ ý trong cách sắp xếp này tạo ra âm thanh khác biệt và tăng thêm tác động tổng thể của âm nhạc, khiến nó trở thành một trải nghiệm khó quên hơn nữa đối với người nghe.</v>
      </c>
    </row>
    <row r="1526">
      <c r="A1526" s="1" t="s">
        <v>1484</v>
      </c>
      <c r="B1526" s="1" t="s">
        <v>2539</v>
      </c>
      <c r="C1526" s="2" t="str">
        <f>IFERROR(__xludf.DUMMYFUNCTION("GoogleTranslate(B1526, ""en"", ""vi"")"),"Bản nhạc mà tôi đang đề cập đến chạy trong [T1M213] giây và có nhịp điệu rất sống động. Mặc dù có độ dài nhưng bài hát vẫn duy trì được mức năng lượng cao xuyên suốt, phần lớn nhờ vào tính chất năng động của nhịp điệu. Sự kết hợp giữa độ dài và năng lượng"&amp;" này khiến nó trở thành một ca khúc nổi bật, chắc chắn sẽ để lại ấn tượng lâu dài cho bất kỳ ai nghe nó.")</f>
        <v>Bản nhạc mà tôi đang đề cập đến chạy trong [T1M213] giây và có nhịp điệu rất sống động. Mặc dù có độ dài nhưng bài hát vẫn duy trì được mức năng lượng cao xuyên suốt, phần lớn nhờ vào tính chất năng động của nhịp điệu. Sự kết hợp giữa độ dài và năng lượng này khiến nó trở thành một ca khúc nổi bật, chắc chắn sẽ để lại ấn tượng lâu dài cho bất kỳ ai nghe nó.</v>
      </c>
    </row>
    <row r="1527">
      <c r="A1527" s="1" t="s">
        <v>2540</v>
      </c>
      <c r="B1527" s="1" t="s">
        <v>2541</v>
      </c>
      <c r="C1527" s="2" t="str">
        <f>IFERROR(__xludf.DUMMYFUNCTION("GoogleTranslate(B1527, ""en"", ""vi"")"),"Sự lựa chọn [[K01E12Y23]3 k4ey5] trong bài hát này tạo nên một trải nghiệm quyến rũ và đáng nhớ kéo dài [T1M213] giây. Nhịp điệu nhẹ nhàng và nhịp độ chậm của âm nhạc góp phần tạo nên bầu không khí chung của nó. Cuối cùng, âm nhạc này được xác định bởi kh"&amp;"ả năng gợi lên [E1M2O3T4I5O6N7].")</f>
        <v>Sự lựa chọn [[K01E12Y23]3 k4ey5] trong bài hát này tạo nên một trải nghiệm quyến rũ và đáng nhớ kéo dài [T1M213] giây. Nhịp điệu nhẹ nhàng và nhịp độ chậm của âm nhạc góp phần tạo nên bầu không khí chung của nó. Cuối cùng, âm nhạc này được xác định bởi khả năng gợi lên [E1M2O3T4I5O6N7].</v>
      </c>
    </row>
    <row r="1528">
      <c r="A1528" s="1" t="s">
        <v>204</v>
      </c>
      <c r="B1528" s="1" t="s">
        <v>2542</v>
      </c>
      <c r="C1528" s="2" t="str">
        <f>IFERROR(__xludf.DUMMYFUNCTION("GoogleTranslate(B1528, ""en"", ""vi"")"),"Bài hát được thiết kế để phát triển thông qua một số ô nhịp cụ thể, cung cấp khuôn khổ cho cấu trúc tổng thể của âm nhạc. Để tạo ra một bố cục hoàn chỉnh, điều quan trọng là phải bao gồm nhiều loại nhạc cụ bổ sung cho nhau và góp phần tạo nên âm thanh tổn"&amp;"g thể của bản nhạc. Cho dù đó là giai điệu, hòa âm, nhịp điệu hay sự kết hợp của cả ba, các nhạc cụ được chọn phải phối hợp với nhau để tạo ra trải nghiệm âm nhạc gắn kết và hấp dẫn cho người nghe.")</f>
        <v>Bài hát được thiết kế để phát triển thông qua một số ô nhịp cụ thể, cung cấp khuôn khổ cho cấu trúc tổng thể của âm nhạc. Để tạo ra một bố cục hoàn chỉnh, điều quan trọng là phải bao gồm nhiều loại nhạc cụ bổ sung cho nhau và góp phần tạo nên âm thanh tổng thể của bản nhạc. Cho dù đó là giai điệu, hòa âm, nhịp điệu hay sự kết hợp của cả ba, các nhạc cụ được chọn phải phối hợp với nhau để tạo ra trải nghiệm âm nhạc gắn kết và hấp dẫn cho người nghe.</v>
      </c>
    </row>
    <row r="1529">
      <c r="A1529" s="1" t="s">
        <v>2543</v>
      </c>
      <c r="B1529" s="1" t="s">
        <v>2544</v>
      </c>
      <c r="C1529" s="2" t="str">
        <f>IFERROR(__xludf.DUMMYFUNCTION("GoogleTranslate(B1529, ""en"", ""vi"")"),"Bài hát chạy trong [T1M213] giây, có [ti0me1 s2ig3na4tu5re6] khác thường. Trong quá trình biểu diễn âm nhạc, [I1N2S3T4R5U6M7E8N9T0S1] được sử dụng và bài hát được phát ở tốc độ vừa phải. Âm nhạc được đặc trưng bởi [E1M2O3T4I5O6N7], xuyên suốt toàn bộ tác "&amp;"phẩm.")</f>
        <v>Bài hát chạy trong [T1M213] giây, có [ti0me1 s2ig3na4tu5re6] khác thường. Trong quá trình biểu diễn âm nhạc, [I1N2S3T4R5U6M7E8N9T0S1] được sử dụng và bài hát được phát ở tốc độ vừa phải. Âm nhạc được đặc trưng bởi [E1M2O3T4I5O6N7], xuyên suốt toàn bộ tác phẩm.</v>
      </c>
    </row>
    <row r="1530">
      <c r="A1530" s="1" t="s">
        <v>1985</v>
      </c>
      <c r="B1530" s="1" t="s">
        <v>2545</v>
      </c>
      <c r="C1530" s="2" t="str">
        <f>IFERROR(__xludf.DUMMYFUNCTION("GoogleTranslate(B1530, ""en"", ""vi"")"),"Việc sử dụng [I1N2S3T4R5U6M7E8N9T0S1] trong buổi biểu diễn âm nhạc này, phát trong [T1M213] giây, mang lại nhịp điệu mượt mà và ổn định. Ngoài ra, dải cao độ nhỏ gọn của [R1A2N3G4E5] [oc0ta1ve2s3] giúp nâng cao tác động và sự tập trung của âm nhạc, tạo ra"&amp;" trải nghiệm thực sự ấn tượng cho người nghe.")</f>
        <v>Việc sử dụng [I1N2S3T4R5U6M7E8N9T0S1] trong buổi biểu diễn âm nhạc này, phát trong [T1M213] giây, mang lại nhịp điệu mượt mà và ổn định. Ngoài ra, dải cao độ nhỏ gọn của [R1A2N3G4E5] [oc0ta1ve2s3] giúp nâng cao tác động và sự tập trung của âm nhạc, tạo ra trải nghiệm thực sự ấn tượng cho người nghe.</v>
      </c>
    </row>
    <row r="1531">
      <c r="A1531" s="1" t="s">
        <v>2546</v>
      </c>
      <c r="B1531" s="1" t="s">
        <v>2547</v>
      </c>
      <c r="C1531" s="2" t="str">
        <f>IFERROR(__xludf.DUMMYFUNCTION("GoogleTranslate(B1531, ""en"", ""vi"")"),"Phạm vi cao độ của bài hát nằm trong [R1A2N3G4E5] [oc0ta1ve2s3] và [[K01E12Y23]3 k4ey5] mang lại cho bài hát chất lượng cảm xúc đặc biệt. Nó có thời lượng [T1M213] giây và [te0mp1o2] vừa phải, thú vị. Cố tình loại trừ [I1N2S3T4R5U6M7E8N9T0S1], bài hát này"&amp;" có [[N01U12M23_34B45A56R67S78]8 b9ar0s1] trong phần sáng tác.")</f>
        <v>Phạm vi cao độ của bài hát nằm trong [R1A2N3G4E5] [oc0ta1ve2s3] và [[K01E12Y23]3 k4ey5] mang lại cho bài hát chất lượng cảm xúc đặc biệt. Nó có thời lượng [T1M213] giây và [te0mp1o2] vừa phải, thú vị. Cố tình loại trừ [I1N2S3T4R5U6M7E8N9T0S1], bài hát này có [[N01U12M23_34B45A56R67S78]8 b9ar0s1] trong phần sáng tác.</v>
      </c>
    </row>
    <row r="1532">
      <c r="A1532" s="1" t="s">
        <v>2548</v>
      </c>
      <c r="B1532" s="1" t="s">
        <v>2549</v>
      </c>
      <c r="C1532" s="2" t="str">
        <f>IFERROR(__xludf.DUMMYFUNCTION("GoogleTranslate(B1532, ""en"", ""vi"")"),"Dải cao độ của [R1A2N3G4E5] [oc0ta1ve2s3] tạo thêm nét đặc biệt cho âm nhạc, nhấn mạnh chiều sâu cảm xúc của nó, trong khi việc lựa chọn [[K01E12Y23]3 k4ey5] mang lại trải nghiệm quyến rũ và đáng nhớ. Âm nhạc được phát ra thông qua [I1N2S3T4R5U6M7E8N9T0S1"&amp;"] và bài hát duy trì mức [te0mp1o2] vừa phải, được chia thành [[N01U12M23_34B45A56R67S78]8 b9ar0s1].")</f>
        <v>Dải cao độ của [R1A2N3G4E5] [oc0ta1ve2s3] tạo thêm nét đặc biệt cho âm nhạc, nhấn mạnh chiều sâu cảm xúc của nó, trong khi việc lựa chọn [[K01E12Y23]3 k4ey5] mang lại trải nghiệm quyến rũ và đáng nhớ. Âm nhạc được phát ra thông qua [I1N2S3T4R5U6M7E8N9T0S1] và bài hát duy trì mức [te0mp1o2] vừa phải, được chia thành [[N01U12M23_34B45A56R67S78]8 b9ar0s1].</v>
      </c>
    </row>
    <row r="1533">
      <c r="A1533" s="1" t="s">
        <v>1025</v>
      </c>
      <c r="B1533" s="1" t="s">
        <v>2550</v>
      </c>
      <c r="C1533" s="2" t="str">
        <f>IFERROR(__xludf.DUMMYFUNCTION("GoogleTranslate(B1533, ""en"", ""vi"")"),"Bài hát kéo dài trong [T1M213] giây và có nhịp điệu nhẹ nhàng, dễ nghe.")</f>
        <v>Bài hát kéo dài trong [T1M213] giây và có nhịp điệu nhẹ nhàng, dễ nghe.</v>
      </c>
    </row>
    <row r="1534">
      <c r="A1534" s="1" t="s">
        <v>1152</v>
      </c>
      <c r="B1534" s="1" t="s">
        <v>2551</v>
      </c>
      <c r="C1534" s="2" t="str">
        <f>IFERROR(__xludf.DUMMYFUNCTION("GoogleTranslate(B1534, ""en"", ""vi"")"),"Sự lựa chọn [[K01E12Y23]3 k4ey5] của bản nhạc này mang lại trải nghiệm quyến rũ và đáng nhớ, với thời lượng chạy là [T1M213] giây. Ngoài ra, [ti0me1 s2ig3na4tu5re6] của bài hát này không bình thường, càng làm tăng thêm sức hấp dẫn độc đáo của nó.")</f>
        <v>Sự lựa chọn [[K01E12Y23]3 k4ey5] của bản nhạc này mang lại trải nghiệm quyến rũ và đáng nhớ, với thời lượng chạy là [T1M213] giây. Ngoài ra, [ti0me1 s2ig3na4tu5re6] của bài hát này không bình thường, càng làm tăng thêm sức hấp dẫn độc đáo của nó.</v>
      </c>
    </row>
    <row r="1535">
      <c r="A1535" s="1" t="s">
        <v>2552</v>
      </c>
      <c r="B1535" s="1" t="s">
        <v>2553</v>
      </c>
      <c r="C1535" s="2" t="str">
        <f>IFERROR(__xludf.DUMMYFUNCTION("GoogleTranslate(B1535, ""en"", ""vi"")"),"Việc sử dụng phạm vi cao độ cụ thể của [R1A2N3G4E5] [oc0ta1ve2s3] tạo ra âm thanh gắn kết và thống nhất xuyên suốt bản nhạc giây [T1M213], có nhịp điệu vô cùng mạnh mẽ. Mặc dù có [ti0me1 s2ig3na4tu5re6 o7f 8[T91I02M13E24_35S46I57G68N79A80T91U02R13E24]3] đ"&amp;"ộc đáo, [I1N2S3T4R5U6M7E8N9T0S1] không phải là một phần nhạc cụ trong bài hát này, phong cách của nó không phản ánh các đặc điểm thông thường của [G1 thể loại E2N3R4E5].")</f>
        <v>Việc sử dụng phạm vi cao độ cụ thể của [R1A2N3G4E5] [oc0ta1ve2s3] tạo ra âm thanh gắn kết và thống nhất xuyên suốt bản nhạc giây [T1M213], có nhịp điệu vô cùng mạnh mẽ. Mặc dù có [ti0me1 s2ig3na4tu5re6 o7f 8[T91I02M13E24_35S46I57G68N79A80T91U02R13E24]3] độc đáo, [I1N2S3T4R5U6M7E8N9T0S1] không phải là một phần nhạc cụ trong bài hát này, phong cách của nó không phản ánh các đặc điểm thông thường của [G1 thể loại E2N3R4E5].</v>
      </c>
    </row>
    <row r="1536">
      <c r="A1536" s="1" t="s">
        <v>2554</v>
      </c>
      <c r="B1536" s="1" t="s">
        <v>2555</v>
      </c>
      <c r="C1536" s="2" t="str">
        <f>IFERROR(__xludf.DUMMYFUNCTION("GoogleTranslate(B1536, ""en"", ""vi"")"),"Nhịp điệu trong bài hát này rất hài hòa nhưng không phổ biến do chọn [ti0me1 s2ig3na4tu5re6]. Bất chấp [ti0me1 s2ig3na4tu5re6] khác thường, bài hát vẫn giữ được giai điệu dễ chịu và cân bằng. Quyết định sáng tạo sử dụng [ti0me1 s2ig3na4tu5re6] độc đáo đã "&amp;"bổ sung thêm một khía cạnh thú vị và độc đáo cho bố cục, khiến bố cục này nổi bật so với các tác phẩm khác cùng thể loại. Hiệu ứng tổng thể là một trải nghiệm âm nhạc năng động và đáng nhớ, thể hiện tài năng và sự sáng tạo của nhà soạn nhạc.")</f>
        <v>Nhịp điệu trong bài hát này rất hài hòa nhưng không phổ biến do chọn [ti0me1 s2ig3na4tu5re6]. Bất chấp [ti0me1 s2ig3na4tu5re6] khác thường, bài hát vẫn giữ được giai điệu dễ chịu và cân bằng. Quyết định sáng tạo sử dụng [ti0me1 s2ig3na4tu5re6] độc đáo đã bổ sung thêm một khía cạnh thú vị và độc đáo cho bố cục, khiến bố cục này nổi bật so với các tác phẩm khác cùng thể loại. Hiệu ứng tổng thể là một trải nghiệm âm nhạc năng động và đáng nhớ, thể hiện tài năng và sự sáng tạo của nhà soạn nhạc.</v>
      </c>
    </row>
    <row r="1537">
      <c r="A1537" s="1" t="s">
        <v>2556</v>
      </c>
      <c r="B1537" s="1" t="s">
        <v>2557</v>
      </c>
      <c r="C1537" s="2" t="str">
        <f>IFERROR(__xludf.DUMMYFUNCTION("GoogleTranslate(B1537, ""en"", ""vi"")"),"Bài hát có tốc độ vừa phải và có thời lượng [T1M213] giây. Nó được xác định bởi ảnh hưởng của [G1E2N3R4E5] và bao gồm [[N01U12M23_34B45A56R67S78]8 b9ar0s1]. Âm nhạc nên bao gồm [I1N2S3T4R5U6M7E8N9T0S1] để nâng cao âm thanh tổng thể.")</f>
        <v>Bài hát có tốc độ vừa phải và có thời lượng [T1M213] giây. Nó được xác định bởi ảnh hưởng của [G1E2N3R4E5] và bao gồm [[N01U12M23_34B45A56R67S78]8 b9ar0s1]. Âm nhạc nên bao gồm [I1N2S3T4R5U6M7E8N9T0S1] để nâng cao âm thanh tổng thể.</v>
      </c>
    </row>
    <row r="1538">
      <c r="A1538" s="1" t="s">
        <v>414</v>
      </c>
      <c r="B1538" s="1" t="s">
        <v>2558</v>
      </c>
      <c r="C1538" s="2" t="str">
        <f>IFERROR(__xludf.DUMMYFUNCTION("GoogleTranslate(B1538, ""en"", ""vi"")"),"Bản nhạc này mang đến trải nghiệm nghe độc ​​đáo và đáng nhớ với dải cao độ [R1A2N3G4E5] [oc0ta1ve2s3] và sử dụng [[K01E12Y23]3 k4ey5], tạo ra bầu không khí khác biệt. Ngoài ra, bản nhạc có thời lượng [T1M213] giây, giúp người nghe hoàn toàn đắm mình tron"&amp;"g âm thanh phong phú và sống động của bản nhạc.")</f>
        <v>Bản nhạc này mang đến trải nghiệm nghe độc ​​đáo và đáng nhớ với dải cao độ [R1A2N3G4E5] [oc0ta1ve2s3] và sử dụng [[K01E12Y23]3 k4ey5], tạo ra bầu không khí khác biệt. Ngoài ra, bản nhạc có thời lượng [T1M213] giây, giúp người nghe hoàn toàn đắm mình trong âm thanh phong phú và sống động của bản nhạc.</v>
      </c>
    </row>
    <row r="1539">
      <c r="A1539" s="1" t="s">
        <v>2559</v>
      </c>
      <c r="B1539" s="1" t="s">
        <v>2560</v>
      </c>
      <c r="C1539" s="2" t="str">
        <f>IFERROR(__xludf.DUMMYFUNCTION("GoogleTranslate(B1539, ""en"", ""vi"")"),"Bài hát này có [ti0me1 s2ig3na4tu5re6] độc đáo và được trình diễn chậm rãi. Ngoài ra, bài hát đã cố tình loại trừ một số nhạc cụ.")</f>
        <v>Bài hát này có [ti0me1 s2ig3na4tu5re6] độc đáo và được trình diễn chậm rãi. Ngoài ra, bài hát đã cố tình loại trừ một số nhạc cụ.</v>
      </c>
    </row>
    <row r="1540">
      <c r="A1540" s="1" t="s">
        <v>783</v>
      </c>
      <c r="B1540" s="1" t="s">
        <v>2561</v>
      </c>
      <c r="C1540" s="2" t="str">
        <f>IFERROR(__xludf.DUMMYFUNCTION("GoogleTranslate(B1540, ""en"", ""vi"")"),"Việc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bài hát thể hiện nhị"&amp;"p điệu nhẹ nhàng và dễ chịu, kèm theo sự vắng mặt đáng chú ý của [I1N2S3T4R5U6M7E8N9T0S1]. [ti0me1 s2ig3na4tu5re6], [T1I2M3E4_5S6I7G8N9A0T1U2R3E4] của nó, khác với các quy ước thông thường, trong khi vẫn duy trì mức độ vừa phải [te0mp1o2]. Phong cách độc "&amp;"đáo này thách thức những đặc điểm điển hình của thể loại [G1E2N3R4E5].")</f>
        <v>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bài hát thể hiện nhịp điệu nhẹ nhàng và dễ chịu, kèm theo sự vắng mặt đáng chú ý của [I1N2S3T4R5U6M7E8N9T0S1]. [ti0me1 s2ig3na4tu5re6], [T1I2M3E4_5S6I7G8N9A0T1U2R3E4] của nó, khác với các quy ước thông thường, trong khi vẫn duy trì mức độ vừa phải [te0mp1o2]. Phong cách độc đáo này thách thức những đặc điểm điển hình của thể loại [G1E2N3R4E5].</v>
      </c>
    </row>
    <row r="1541">
      <c r="A1541" s="1" t="s">
        <v>154</v>
      </c>
      <c r="B1541" s="1" t="s">
        <v>2562</v>
      </c>
      <c r="C1541" s="2" t="str">
        <f>IFERROR(__xludf.DUMMYFUNCTION("GoogleTranslate(B1541, ""en"", ""vi"")"),"Âm nhạc trở nên sống động thông qua việc sử dụng các nhạc cụ. Nhạc cụ là thành phần cơ bản của quá trình sản xuất âm nhạc, cung cấp kết cấu, giai điệu và nhịp điệu. Chúng có thể được chơi theo nhiều cách khác nhau, tạo ra những âm thanh độc đáo có thể gợi"&amp;" lên cảm xúc và kể chuyện. Cho dù đó là tiếng gảy đàn guitar, nhịp trống hay hòa âm của đàn piano, nhạc cụ đều đóng một vai trò quan trọng trong việc tạo ra khung cảnh âm thanh phong phú và đa dạng tạo nên thế giới âm nhạc. Nếu không có nhạc cụ, âm nhạc s"&amp;"ẽ là một loại hình nghệ thuật kém sôi động và biểu cảm hơn nhiều.")</f>
        <v>Âm nhạc trở nên sống động thông qua việc sử dụng các nhạc cụ. Nhạc cụ là thành phần cơ bản của quá trình sản xuất âm nhạc, cung cấp kết cấu, giai điệu và nhịp điệu. Chúng có thể được chơi theo nhiều cách khác nhau, tạo ra những âm thanh độc đáo có thể gợi lên cảm xúc và kể chuyện. Cho dù đó là tiếng gảy đàn guitar, nhịp trống hay hòa âm của đàn piano, nhạc cụ đều đóng một vai trò quan trọng trong việc tạo ra khung cảnh âm thanh phong phú và đa dạng tạo nên thế giới âm nhạc. Nếu không có nhạc cụ, âm nhạc sẽ là một loại hình nghệ thuật kém sôi động và biểu cảm hơn nhiều.</v>
      </c>
    </row>
    <row r="1542">
      <c r="A1542" s="1" t="s">
        <v>481</v>
      </c>
      <c r="B1542" s="1" t="s">
        <v>2563</v>
      </c>
      <c r="C1542" s="2" t="str">
        <f>IFERROR(__xludf.DUMMYFUNCTION("GoogleTranslate(B1542, ""en"", ""vi"")"),"Loại nhạc này mang lại trải nghiệm nghe độc ​​đáo và đáng nhớ với dải cao độ [R1A2N3G4E5] [oc0ta1ve2s3]. [[K01E12Y23]3 k4ey5] thêm hương vị độc đáo cho âm nhạc, trong khi nhịp điệu nặng nề và nhẹ nhàng, với thời gian chạy là [T1M213] giây, tạo nên một màn"&amp;" trình diễn âm nhạc vừa hấp dẫn vừa gợi cảm. Việc sử dụng [I1N2S3T4R5U6M7E8N9T0S1] trong hiệu suất càng làm tăng thêm sự hấp dẫn của nó, cùng với đồng hồ đo [T1I2M3E4_5S6I7G8N9A0T1U2R3E4]. Tất cả những yếu tố này kết hợp với nhau để tạo nên một ví dụ tinh"&amp;" túy về âm thanh [G1E2N3R4E5], khiến bài hát này trở thành một bài hát phải nghe đối với những ai yêu thích âm nhạc tuyệt vời.")</f>
        <v>Loại nhạc này mang lại trải nghiệm nghe độc ​​đáo và đáng nhớ với dải cao độ [R1A2N3G4E5] [oc0ta1ve2s3]. [[K01E12Y23]3 k4ey5] thêm hương vị độc đáo cho âm nhạc, trong khi nhịp điệu nặng nề và nhẹ nhàng, với thời gian chạy là [T1M213] giây, tạo nên một màn trình diễn âm nhạc vừa hấp dẫn vừa gợi cảm. Việc sử dụng [I1N2S3T4R5U6M7E8N9T0S1] trong hiệu suất càng làm tăng thêm sự hấp dẫn của nó, cùng với đồng hồ đo [T1I2M3E4_5S6I7G8N9A0T1U2R3E4]. Tất cả những yếu tố này kết hợp với nhau để tạo nên một ví dụ tinh túy về âm thanh [G1E2N3R4E5], khiến bài hát này trở thành một bài hát phải nghe đối với những ai yêu thích âm nhạc tuyệt vời.</v>
      </c>
    </row>
    <row r="1543">
      <c r="A1543" s="1" t="s">
        <v>1007</v>
      </c>
      <c r="B1543" s="1" t="s">
        <v>2564</v>
      </c>
      <c r="C1543" s="2" t="str">
        <f>IFERROR(__xludf.DUMMYFUNCTION("GoogleTranslate(B1543, ""en"", ""vi"")"),"Bài hát phát trong [T1M213] giây và nhịp điệu của bản nhạc này thoải mái và vừa phải, trong khi [[K01E12Y23]3 k4ey5] thêm hương vị độc đáo.")</f>
        <v>Bài hát phát trong [T1M213] giây và nhịp điệu của bản nhạc này thoải mái và vừa phải, trong khi [[K01E12Y23]3 k4ey5] thêm hương vị độc đáo.</v>
      </c>
    </row>
    <row r="1544">
      <c r="A1544" s="1" t="s">
        <v>2565</v>
      </c>
      <c r="B1544" s="1" t="s">
        <v>2566</v>
      </c>
      <c r="C1544" s="2" t="str">
        <f>IFERROR(__xludf.DUMMYFUNCTION("GoogleTranslate(B1544, ""en"", ""vi"")"),"Bài hát này thể hiện bản chất của âm nhạc [G1E2N3R4E5] cổ điển với dải cao độ nhỏ gọn [R1A2N3G4E5] [oc0ta1ve2s3] mang lại màn trình diễn âm nhạc tập trung và có tác động mạnh mẽ. Nó truyền tải âm thanh độc đáo và cộng hưởng thông qua việc sử dụng [[K01E12"&amp;"Y23]3 k4ey5] và có thời lượng [T1M213] giây. Âm nhạc trở nên sống động hơn nhờ sử dụng [I1N2S3T4R5U6M7E8N9T0S1], tạo ra nhịp điệu êm dịu và nhẹ nhàng. Đồng hồ đo của nhạc là [T1I2M3E4_5S6I7G8N9A0T1U2R3E4] và có tốc độ vừa phải [te0mp1o2]. Bài hát bao gồm "&amp;"khoảng [[N01U12M23_34B45A56R67S78]8 b9ar0s1], khiến nó trở thành một bản nhạc có cấu trúc tốt thể hiện vẻ đẹp và sự phức tạp của [G1E2N3R4E5].")</f>
        <v>Bài hát này thể hiện bản chất của âm nhạc [G1E2N3R4E5] cổ điển với dải cao độ nhỏ gọn [R1A2N3G4E5] [oc0ta1ve2s3] mang lại màn trình diễn âm nhạc tập trung và có tác động mạnh mẽ. Nó truyền tải âm thanh độc đáo và cộng hưởng thông qua việc sử dụng [[K01E12Y23]3 k4ey5] và có thời lượng [T1M213] giây. Âm nhạc trở nên sống động hơn nhờ sử dụng [I1N2S3T4R5U6M7E8N9T0S1], tạo ra nhịp điệu êm dịu và nhẹ nhàng. Đồng hồ đo của nhạc là [T1I2M3E4_5S6I7G8N9A0T1U2R3E4] và có tốc độ vừa phải [te0mp1o2]. Bài hát bao gồm khoảng [[N01U12M23_34B45A56R67S78]8 b9ar0s1], khiến nó trở thành một bản nhạc có cấu trúc tốt thể hiện vẻ đẹp và sự phức tạp của [G1E2N3R4E5].</v>
      </c>
    </row>
    <row r="1545">
      <c r="A1545" s="1" t="s">
        <v>1836</v>
      </c>
      <c r="B1545" s="1" t="s">
        <v>2567</v>
      </c>
      <c r="C1545" s="2" t="str">
        <f>IFERROR(__xludf.DUMMYFUNCTION("GoogleTranslate(B1545, ""en"", ""vi"")"),"Bài hát này có thời lượng chạy là [T1M213] giây và âm nhạc đại diện cho âm thanh [G1E2N3R4E5] điển hình.")</f>
        <v>Bài hát này có thời lượng chạy là [T1M213] giây và âm nhạc đại diện cho âm thanh [G1E2N3R4E5] điển hình.</v>
      </c>
    </row>
    <row r="1546">
      <c r="A1546" s="1" t="s">
        <v>2568</v>
      </c>
      <c r="B1546" s="1" t="s">
        <v>2569</v>
      </c>
      <c r="C1546" s="2" t="str">
        <f>IFERROR(__xludf.DUMMYFUNCTION("GoogleTranslate(B1546, ""en"", ""vi"")"),"Bản nhạc sử dụng dải cao độ cụ thể là [R1A2N3G4E5] [oc0ta1ve2s3], tạo ra âm thanh gắn kết và thống nhất xuyên suốt toàn bộ bản nhạc. Kết hợp với sự lựa chọn [[K01E12Y23]3 k4ey5], âm nhạc mang lại trải nghiệm quyến rũ và đáng nhớ cho người nghe. Bài hát có"&amp;" độ dài [T1M213] giây, có nhịp điệu nhẹ nhàng và êm dịu, cố tình loại trừ [I1N2S3T4R5U6M7E8N9T0S1] để củng cố thêm giai điệu cảm xúc. Nhạc được phát ở tốc độ nhanh và có [ti0me1 s2ig3na4tu5re6 o7f 8[T91I02M13E24_35S46I57G68N79A80T91U02R13E24]3], với [[N01"&amp;"U12M23_34B45A56R67S78]8 b9ar0s1], cho phép tạo ra âm thanh có cấu trúc tốt và một bản nhạc sôi động chứa đầy [E1M2O3T4I5O6N7].")</f>
        <v>Bản nhạc sử dụng dải cao độ cụ thể là [R1A2N3G4E5] [oc0ta1ve2s3], tạo ra âm thanh gắn kết và thống nhất xuyên suốt toàn bộ bản nhạc. Kết hợp với sự lựa chọn [[K01E12Y23]3 k4ey5], âm nhạc mang lại trải nghiệm quyến rũ và đáng nhớ cho người nghe. Bài hát có độ dài [T1M213] giây, có nhịp điệu nhẹ nhàng và êm dịu, cố tình loại trừ [I1N2S3T4R5U6M7E8N9T0S1] để củng cố thêm giai điệu cảm xúc. Nhạc được phát ở tốc độ nhanh và có [ti0me1 s2ig3na4tu5re6 o7f 8[T91I02M13E24_35S46I57G68N79A80T91U02R13E24]3], với [[N01U12M23_34B45A56R67S78]8 b9ar0s1], cho phép tạo ra âm thanh có cấu trúc tốt và một bản nhạc sôi động chứa đầy [E1M2O3T4I5O6N7].</v>
      </c>
    </row>
    <row r="1547">
      <c r="A1547" s="1" t="s">
        <v>2570</v>
      </c>
      <c r="B1547" s="1" t="s">
        <v>2571</v>
      </c>
      <c r="C1547" s="2" t="str">
        <f>IFERROR(__xludf.DUMMYFUNCTION("GoogleTranslate(B1547, ""en"", ""vi"")"),"Trong bản nhạc này, giai điệu không được phát bằng [I1N2S3T4R5U6M7E8N9T0]. Âm nhạc nằm trong [K1E2Y3], điều này làm tăng thêm chất lượng cảm xúc đặc biệt cho nó. Nó bao gồm [[N01U12M23_34B45A56R67S78]8 b9ar0s1] và có mét [T1I2M3E4_5S6I7G8N9A0T1U2R3E4].")</f>
        <v>Trong bản nhạc này, giai điệu không được phát bằng [I1N2S3T4R5U6M7E8N9T0]. Âm nhạc nằm trong [K1E2Y3], điều này làm tăng thêm chất lượng cảm xúc đặc biệt cho nó. Nó bao gồm [[N01U12M23_34B45A56R67S78]8 b9ar0s1] và có mét [T1I2M3E4_5S6I7G8N9A0T1U2R3E4].</v>
      </c>
    </row>
    <row r="1548">
      <c r="A1548" s="1" t="s">
        <v>1014</v>
      </c>
      <c r="B1548" s="1" t="s">
        <v>2572</v>
      </c>
      <c r="C1548" s="2" t="str">
        <f>IFERROR(__xludf.DUMMYFUNCTION("GoogleTranslate(B1548, ""en"", ""vi"")"),"Bài hát này, một bản thể hiện cổ điển của âm nhạc [G1E2N3R4E5], truyền tải âm thanh độc đáo và vang dội thông qua việc sử dụng [[K01E12Y23]3 k4ey5]. Phạm vi cao độ của nó nằm trong [R1A2N3G4E5] [oc0ta1ve2s3] và nó chạy trong [T1M213] giây, di chuyển chậm."&amp;" [te0mp1o2] của bài hát này không quá nhanh hoặc quá chậm, trong khi [I1N2S3T4R5U6M7E8N9T0S1] thêm vào phần nhạc. Ngoài ra, [ti0me1 s2ig3na4tu5re6] của bài hát không điển hình, càng nâng cao hơn nữa chất lượng đặc biệt của nó.")</f>
        <v>Bài hát này, một bản thể hiện cổ điển của âm nhạc [G1E2N3R4E5], truyền tải âm thanh độc đáo và vang dội thông qua việc sử dụng [[K01E12Y23]3 k4ey5]. Phạm vi cao độ của nó nằm trong [R1A2N3G4E5] [oc0ta1ve2s3] và nó chạy trong [T1M213] giây, di chuyển chậm. [te0mp1o2] của bài hát này không quá nhanh hoặc quá chậm, trong khi [I1N2S3T4R5U6M7E8N9T0S1] thêm vào phần nhạc. Ngoài ra, [ti0me1 s2ig3na4tu5re6] của bài hát không điển hình, càng nâng cao hơn nữa chất lượng đặc biệt của nó.</v>
      </c>
    </row>
    <row r="1549">
      <c r="A1549" s="1" t="s">
        <v>2573</v>
      </c>
      <c r="B1549" s="1" t="s">
        <v>2574</v>
      </c>
      <c r="C1549" s="2" t="str">
        <f>IFERROR(__xludf.DUMMYFUNCTION("GoogleTranslate(B1549, ""en"", ""vi"")"),"Âm nhạc thể hiện một cảm xúc cụ thể được chơi ở tốc độ chậm và phụ thuộc nhiều vào việc sử dụng các nhạc cụ cụ thể. Việc sử dụng những nhạc cụ này rất quan trọng đối với việc thể hiện tổng thể cảm xúc mà âm nhạc truyền tải.")</f>
        <v>Âm nhạc thể hiện một cảm xúc cụ thể được chơi ở tốc độ chậm và phụ thuộc nhiều vào việc sử dụng các nhạc cụ cụ thể. Việc sử dụng những nhạc cụ này rất quan trọng đối với việc thể hiện tổng thể cảm xúc mà âm nhạc truyền tải.</v>
      </c>
    </row>
    <row r="1550">
      <c r="A1550" s="1" t="s">
        <v>2575</v>
      </c>
      <c r="B1550" s="1" t="s">
        <v>2576</v>
      </c>
      <c r="C1550" s="2" t="str">
        <f>IFERROR(__xludf.DUMMYFUNCTION("GoogleTranslate(B1550, ""en"", ""vi"")"),"Phạm vi cao độ giới hạn của âm nhạc là [R1A2N3G4E5] [oc0ta1ve2s3] cho phép nhấn mạnh hơn vào các sắc thái của giai điệu và nhịp điệu, trong khi thời gian chạy của bài hát là [T1M213] giây. Âm nhạc trở nên sống động hơn nhờ sử dụng [I1N2S3T4R5U6M7E8N9T0S1]"&amp;".")</f>
        <v>Phạm vi cao độ giới hạn của âm nhạc là [R1A2N3G4E5] [oc0ta1ve2s3] cho phép nhấn mạnh hơn vào các sắc thái của giai điệu và nhịp điệu, trong khi thời gian chạy của bài hát là [T1M213] giây. Âm nhạc trở nên sống động hơn nhờ sử dụng [I1N2S3T4R5U6M7E8N9T0S1].</v>
      </c>
    </row>
    <row r="1551">
      <c r="A1551" s="1" t="s">
        <v>136</v>
      </c>
      <c r="B1551" s="1" t="s">
        <v>2577</v>
      </c>
      <c r="C1551" s="2" t="str">
        <f>IFERROR(__xludf.DUMMYFUNCTION("GoogleTranslate(B1551, ""en"", ""vi"")"),"Dải cao độ của [R1A2N3G4E5] [oc0ta1ve2s3] tạo thêm nét đặc biệt cho âm nhạc, nhấn mạnh chiều sâu cảm xúc của nó, trong khi việc sử dụng [[K01E12Y23]3 k4ey5] tạo ra một bảng âm thanh phong phú và sống động. Bắt đầu từ giây [T1M213], bài hát này quyến rũ vớ"&amp;"i nhịp điệu nhẹ nhàng và êm dịu, được làm phong phú thêm nhờ sự hòa quyện hài hòa của [I1N2S3T4R5U6M7E8N9T0S1]. Đồng hồ đo của nó, [T1I2M3E4_5S6I7G8N9A0T1U2R3E4], thiết lập nền tảng nhịp điệu, hướng dẫn bài hát khi nó chuyển động ở nhịp độ nhẹ nhàng, cuối"&amp;" cùng xác định âm nhạc bằng khả năng gợi của nó [E1M2O3T4I5O6N7].")</f>
        <v>Dải cao độ của [R1A2N3G4E5] [oc0ta1ve2s3] tạo thêm nét đặc biệt cho âm nhạc, nhấn mạnh chiều sâu cảm xúc của nó, trong khi việc sử dụng [[K01E12Y23]3 k4ey5] tạo ra một bảng âm thanh phong phú và sống động. Bắt đầu từ giây [T1M213], bài hát này quyến rũ với nhịp điệu nhẹ nhàng và êm dịu, được làm phong phú thêm nhờ sự hòa quyện hài hòa của [I1N2S3T4R5U6M7E8N9T0S1]. Đồng hồ đo của nó, [T1I2M3E4_5S6I7G8N9A0T1U2R3E4], thiết lập nền tảng nhịp điệu, hướng dẫn bài hát khi nó chuyển động ở nhịp độ nhẹ nhàng, cuối cùng xác định âm nhạc bằng khả năng gợi của nó [E1M2O3T4I5O6N7].</v>
      </c>
    </row>
    <row r="1552">
      <c r="A1552" s="1" t="s">
        <v>2578</v>
      </c>
      <c r="B1552" s="1" t="s">
        <v>2579</v>
      </c>
      <c r="C1552" s="2" t="str">
        <f>IFERROR(__xludf.DUMMYFUNCTION("GoogleTranslate(B1552, ""en"", ""vi"")"),"[[K01E12Y23]3 k4ey5] mang đến cho bản nhạc này chất lượng cảm xúc đặc biệt và bài hát chạy trong [T1M213] giây. Thật dễ dàng để nhảy theo và [[T01I12M23E34_45S56I67G78N89A90T01U12R23E34]4 t5im6e 7si8gn9at0ur1e2] được sử dụng trong âm nhạc. Ngoài ra, bản n"&amp;"hạc này khác với các mẫu âm thanh [G1E2N3R4E5] thông thường.")</f>
        <v>[[K01E12Y23]3 k4ey5] mang đến cho bản nhạc này chất lượng cảm xúc đặc biệt và bài hát chạy trong [T1M213] giây. Thật dễ dàng để nhảy theo và [[T01I12M23E34_45S56I67G78N89A90T01U12R23E34]4 t5im6e 7si8gn9at0ur1e2] được sử dụng trong âm nhạc. Ngoài ra, bản nhạc này khác với các mẫu âm thanh [G1E2N3R4E5] thông thường.</v>
      </c>
    </row>
    <row r="1553">
      <c r="A1553" s="1" t="s">
        <v>2580</v>
      </c>
      <c r="B1553" s="1" t="s">
        <v>2581</v>
      </c>
      <c r="C1553" s="2" t="str">
        <f>IFERROR(__xludf.DUMMYFUNCTION("GoogleTranslate(B1553, ""en"", ""vi"")"),"Với phạm vi cao độ kéo dài [R1A2N3G4E5] [oc0ta1ve2s3], bản nhạc này mang đến trải nghiệm nghe đa dạng và sống động kéo dài trong [T1M213] giây. Cố tình loại trừ [I1N2S3T4R5U6M7E8N9T0S1], bài hát có nhịp nhanh và thể hiện [E1M2O3T4I5O6N7]. Phạm vi độc đáo "&amp;"của nó cho phép người nghe trải nghiệm nhiều loại âm thanh và cảm xúc khác nhau trong suốt bài hát, trong khi việc cố tình loại trừ một số nhạc cụ nhất định sẽ tạo ra âm thanh khác biệt và có chủ ý khiến nó khác biệt với các loại nhạc khác. Nhìn chung, bà"&amp;"i hát này mang đến trải nghiệm âm nhạc mạnh mẽ và hấp dẫn, sẽ để lại ấn tượng lâu dài cho người nghe.")</f>
        <v>Với phạm vi cao độ kéo dài [R1A2N3G4E5] [oc0ta1ve2s3], bản nhạc này mang đến trải nghiệm nghe đa dạng và sống động kéo dài trong [T1M213] giây. Cố tình loại trừ [I1N2S3T4R5U6M7E8N9T0S1], bài hát có nhịp nhanh và thể hiện [E1M2O3T4I5O6N7]. Phạm vi độc đáo của nó cho phép người nghe trải nghiệm nhiều loại âm thanh và cảm xúc khác nhau trong suốt bài hát, trong khi việc cố tình loại trừ một số nhạc cụ nhất định sẽ tạo ra âm thanh khác biệt và có chủ ý khiến nó khác biệt với các loại nhạc khác. Nhìn chung, bài hát này mang đến trải nghiệm âm nhạc mạnh mẽ và hấp dẫn, sẽ để lại ấn tượng lâu dài cho người nghe.</v>
      </c>
    </row>
    <row r="1554">
      <c r="A1554" s="1" t="s">
        <v>59</v>
      </c>
      <c r="B1554" s="1" t="s">
        <v>2582</v>
      </c>
      <c r="C1554" s="2" t="str">
        <f>IFERROR(__xludf.DUMMYFUNCTION("GoogleTranslate(B1554, ""en"", ""vi"")"),"Loại nhạc này mang đến trải nghiệm nghe đa dạng và sống động với dải cao độ trải dài [R1A2N3G4E5] [oc0ta1ve2s3]. [[K01E12Y23]3 k4ey5] mang đến âm thanh mạnh mẽ và đáng nhớ xuyên suốt bài hát, có thời lượng [T1M213] giây và nhịp điệu mượt mà và ổn định. Sự"&amp;" vắng mặt đáng chú ý trong phần này là [I1N2S3T4R5U6M7E8N9T0S1], trong khi [ti0me1 s2ig3na4tu5re6] là khác thường với [T1I2M3E4_5S6I7G8N9A0T1U2R3E4]. Âm [te0mp1o2] chậm rãi tạo cảm giác [E1M2O3T4I5O6N7] lan tỏa xuyên suốt bản nhạc.")</f>
        <v>Loại nhạc này mang đến trải nghiệm nghe đa dạng và sống động với dải cao độ trải dài [R1A2N3G4E5] [oc0ta1ve2s3]. [[K01E12Y23]3 k4ey5] mang đến âm thanh mạnh mẽ và đáng nhớ xuyên suốt bài hát, có thời lượng [T1M213] giây và nhịp điệu mượt mà và ổn định. Sự vắng mặt đáng chú ý trong phần này là [I1N2S3T4R5U6M7E8N9T0S1], trong khi [ti0me1 s2ig3na4tu5re6] là khác thường với [T1I2M3E4_5S6I7G8N9A0T1U2R3E4]. Âm [te0mp1o2] chậm rãi tạo cảm giác [E1M2O3T4I5O6N7] lan tỏa xuyên suốt bản nhạc.</v>
      </c>
    </row>
    <row r="1555">
      <c r="A1555" s="1" t="s">
        <v>2583</v>
      </c>
      <c r="B1555" s="1" t="s">
        <v>2584</v>
      </c>
      <c r="C1555" s="2" t="str">
        <f>IFERROR(__xludf.DUMMYFUNCTION("GoogleTranslate(B1555, ""en"", ""vi"")"),"Bản nhạc mà tôi đang đề cập đến thể hiện phạm vi cao độ trong [R1A2N3G4E5] [oc0ta1ve2s3] và sử dụng [ti0me1 s2ig3na4tu5re6 o7f 8[T91I02M13E24_35S46I57G68N79A80T91U02R13E24]3]. Ngoài ra, nhịp điệu của bài hát này vừa phải, điều này càng làm tăng thêm âm th"&amp;"anh độc đáo và khác biệt. Nhìn chung, bài hát này nổi bật so với những bài khác nhờ sự kết hợp giữa [ti0me1 s2ig3na4tu5re6] khác thường, nhịp vừa phải và cao độ ấn tượng.")</f>
        <v>Bản nhạc mà tôi đang đề cập đến thể hiện phạm vi cao độ trong [R1A2N3G4E5] [oc0ta1ve2s3] và sử dụng [ti0me1 s2ig3na4tu5re6 o7f 8[T91I02M13E24_35S46I57G68N79A80T91U02R13E24]3]. Ngoài ra, nhịp điệu của bài hát này vừa phải, điều này càng làm tăng thêm âm thanh độc đáo và khác biệt. Nhìn chung, bài hát này nổi bật so với những bài khác nhờ sự kết hợp giữa [ti0me1 s2ig3na4tu5re6] khác thường, nhịp vừa phải và cao độ ấn tượng.</v>
      </c>
    </row>
    <row r="1556">
      <c r="A1556" s="1" t="s">
        <v>2585</v>
      </c>
      <c r="B1556" s="1" t="s">
        <v>2586</v>
      </c>
      <c r="C1556" s="2" t="str">
        <f>IFERROR(__xludf.DUMMYFUNCTION("GoogleTranslate(B1556, ""en"", ""vi"")"),"Phạm vi cao độ của [R1A2N3G4E5] [oc0ta1ve2s3] tạo thêm nét đặc biệt cho âm nhạc, nhấn mạnh chiều sâu cảm xúc của nó, trong khi độ dài của bài hát là [T1M213] giây và khoảng [[N01U12M23_34B45A56R67S78]8 b9ar0s1] cung cấp khuôn khổ cho sáng tác của nó. Nhịp"&amp;" điệu trong bài hát này rất sống động, được bổ sung bởi [I1N2S3T4R5U6M7E8N9T0S1], góp phần vào sự sắp xếp âm nhạc tổng thể. Với [te0mp1o2] vừa phải, âm nhạc gợi lên [E1M2O3T4I5O6N7] một cách tự nhiên.")</f>
        <v>Phạm vi cao độ của [R1A2N3G4E5] [oc0ta1ve2s3] tạo thêm nét đặc biệt cho âm nhạc, nhấn mạnh chiều sâu cảm xúc của nó, trong khi độ dài của bài hát là [T1M213] giây và khoảng [[N01U12M23_34B45A56R67S78]8 b9ar0s1] cung cấp khuôn khổ cho sáng tác của nó. Nhịp điệu trong bài hát này rất sống động, được bổ sung bởi [I1N2S3T4R5U6M7E8N9T0S1], góp phần vào sự sắp xếp âm nhạc tổng thể. Với [te0mp1o2] vừa phải, âm nhạc gợi lên [E1M2O3T4I5O6N7] một cách tự nhiên.</v>
      </c>
    </row>
    <row r="1557">
      <c r="A1557" s="1" t="s">
        <v>1130</v>
      </c>
      <c r="B1557" s="1" t="s">
        <v>2587</v>
      </c>
      <c r="C1557" s="2" t="str">
        <f>IFERROR(__xludf.DUMMYFUNCTION("GoogleTranslate(B1557, ""en"", ""vi"")"),"Phạm vi cao độ giới hạn của bản nhạc là [R1A2N3G4E5] [oc0ta1ve2s3] cho phép nhấn mạnh hơn vào các sắc thái của giai điệu và nhịp điệu, trong khi [[K01E12Y23]3 k4ey5] mang đến cho bản nhạc này chất lượng cảm xúc đặc biệt. Với độ dài [T1M213] giây, bài hát "&amp;"thể hiện nhịp điệu yên bình và phần sáng tác của nó không sử dụng [I1N2S3T4R5U6M7E8N9T0S1]. Dựa trên [[T01I12M23E34_45S56I67G78N89A90T01U12R23E34]4 t5im6e 7si8gn9at0ur1e2], âm nhạc mang âm hưởng [te0mp1o2] chậm rãi, thể hiện sự thể hiện cổ điển của âm nhạ"&amp;"c [G1E2N3R4E5].")</f>
        <v>Phạm vi cao độ giới hạn của bản nhạc là [R1A2N3G4E5] [oc0ta1ve2s3] cho phép nhấn mạnh hơn vào các sắc thái của giai điệu và nhịp điệu, trong khi [[K01E12Y23]3 k4ey5] mang đến cho bản nhạc này chất lượng cảm xúc đặc biệt. Với độ dài [T1M213] giây, bài hát thể hiện nhịp điệu yên bình và phần sáng tác của nó không sử dụng [I1N2S3T4R5U6M7E8N9T0S1]. Dựa trên [[T01I12M23E34_45S56I67G78N89A90T01U12R23E34]4 t5im6e 7si8gn9at0ur1e2], âm nhạc mang âm hưởng [te0mp1o2] chậm rãi, thể hiện sự thể hiện cổ điển của âm nhạc [G1E2N3R4E5].</v>
      </c>
    </row>
    <row r="1558">
      <c r="A1558" s="1" t="s">
        <v>217</v>
      </c>
      <c r="B1558" s="1" t="s">
        <v>2588</v>
      </c>
      <c r="C1558" s="2" t="str">
        <f>IFERROR(__xludf.DUMMYFUNCTION("GoogleTranslate(B1558, ""en"", ""vi"")"),"Âm nhạc sử dụng [[K01E12Y23]3 k4ey5] có chất lượng riêng biệt và giàu sức gợi. Điều này là do [[K01E12Y23]3 k4ey5] góp phần tạo ra âm thanh độc đáo và cộng hưởng, có thể nhận ra ngay lập tức. Bằng cách kết hợp [[K01E12Y23]3 k4ey5] vào âm nhạc của mình, cá"&amp;"c nghệ sĩ có thể tạo ra tâm trạng hoặc bầu không khí khó có thể bắt chước bằng [ke0y1] khác. Cho dù đó là một bản ballad u sầu hay một bản nhạc dance sôi động, [[K01E12Y23]3 k4ey5] đều có thể bổ sung thêm chiều hướng cho âm nhạc và nâng nó lên một tầm cao"&amp;" mới. Nhìn chung, việc sử dụng [[K01E12Y23]3 k4ey5] là một công cụ mạnh mẽ mà các nhạc sĩ có thể sử dụng để tạo ra âm nhạc gây được tiếng vang với người nghe một cách có ý nghĩa.")</f>
        <v>Âm nhạc sử dụng [[K01E12Y23]3 k4ey5] có chất lượng riêng biệt và giàu sức gợi. Điều này là do [[K01E12Y23]3 k4ey5] góp phần tạo ra âm thanh độc đáo và cộng hưởng, có thể nhận ra ngay lập tức. Bằng cách kết hợp [[K01E12Y23]3 k4ey5] vào âm nhạc của mình, các nghệ sĩ có thể tạo ra tâm trạng hoặc bầu không khí khó có thể bắt chước bằng [ke0y1] khác. Cho dù đó là một bản ballad u sầu hay một bản nhạc dance sôi động, [[K01E12Y23]3 k4ey5] đều có thể bổ sung thêm chiều hướng cho âm nhạc và nâng nó lên một tầm cao mới. Nhìn chung, việc sử dụng [[K01E12Y23]3 k4ey5] là một công cụ mạnh mẽ mà các nhạc sĩ có thể sử dụng để tạo ra âm nhạc gây được tiếng vang với người nghe một cách có ý nghĩa.</v>
      </c>
    </row>
    <row r="1559">
      <c r="A1559" s="1" t="s">
        <v>2589</v>
      </c>
      <c r="B1559" s="1" t="s">
        <v>2590</v>
      </c>
      <c r="C1559" s="2" t="str">
        <f>IFERROR(__xludf.DUMMYFUNCTION("GoogleTranslate(B1559, ""en"", ""vi"")"),"Loại nhạc này mang đến trải nghiệm nghe đa dạng và sống động với dải cao độ trải dài [R1A2N3G4E5] [oc0ta1ve2s3]. Âm thanh mạnh mẽ và đáng nhớ của [[K01E12Y23]3 k4ey5] nổi bật xuyên suốt bài hát, phát trong [T1M213] giây và phát triển đến [[N01U12M23_34B45"&amp;"A56R67S78]8 b9ar0s1]. Dù cố tình loại trừ [I1N2S3T4R5U6M7E8N9T0S1] nhưng bản nhạc lại có nhịp điệu rất mềm mại, mượt mà thấm đẫm [E1M2O3T4I5O6N7] vào bài hát. Nhìn chung, bài hát này trình bày một sáng tác âm nhạc độc đáo và hấp dẫn, thể hiện nhiều cảm xú"&amp;"c và âm sắc.")</f>
        <v>Loại nhạc này mang đến trải nghiệm nghe đa dạng và sống động với dải cao độ trải dài [R1A2N3G4E5] [oc0ta1ve2s3]. Âm thanh mạnh mẽ và đáng nhớ của [[K01E12Y23]3 k4ey5] nổi bật xuyên suốt bài hát, phát trong [T1M213] giây và phát triển đến [[N01U12M23_34B45A56R67S78]8 b9ar0s1]. Dù cố tình loại trừ [I1N2S3T4R5U6M7E8N9T0S1] nhưng bản nhạc lại có nhịp điệu rất mềm mại, mượt mà thấm đẫm [E1M2O3T4I5O6N7] vào bài hát. Nhìn chung, bài hát này trình bày một sáng tác âm nhạc độc đáo và hấp dẫn, thể hiện nhiều cảm xúc và âm sắc.</v>
      </c>
    </row>
    <row r="1560">
      <c r="A1560" s="1" t="s">
        <v>140</v>
      </c>
      <c r="B1560" s="1" t="s">
        <v>2591</v>
      </c>
      <c r="C1560" s="2" t="str">
        <f>IFERROR(__xludf.DUMMYFUNCTION("GoogleTranslate(B1560, ""en"", ""vi"")"),"Phạm vi cao độ của bản nhạc này là [R1A2N3G4E5] [oc0ta1ve2s3] mang lại trải nghiệm nghe độc ​​đáo và đáng nhớ, trong khi [[K01E12Y23]3 k4ey5] mang đến âm thanh mạnh mẽ và đáng nhớ. Với thời lượng [T1M213] giây, bài hát duy trì nhịp điệu đều đặn và vừa phả"&amp;"i. Âm nhạc kết hợp [I1N2S3T4R5U6M7E8N9T0S1] để tạo ra âm thanh đặc biệt và tuân theo nhịp điệu của [T1I2M3E4_5S6I7G8N9A0T1U2R3E4]. Mặc dù có nhịp độ chậm nhưng bài hát khác với các quy ước truyền thống của phong cách cổ điển [G1E2N3R4E5].")</f>
        <v>Phạm vi cao độ của bản nhạc này là [R1A2N3G4E5] [oc0ta1ve2s3] mang lại trải nghiệm nghe độc ​​đáo và đáng nhớ, trong khi [[K01E12Y23]3 k4ey5] mang đến âm thanh mạnh mẽ và đáng nhớ. Với thời lượng [T1M213] giây, bài hát duy trì nhịp điệu đều đặn và vừa phải. Âm nhạc kết hợp [I1N2S3T4R5U6M7E8N9T0S1] để tạo ra âm thanh đặc biệt và tuân theo nhịp điệu của [T1I2M3E4_5S6I7G8N9A0T1U2R3E4]. Mặc dù có nhịp độ chậm nhưng bài hát khác với các quy ước truyền thống của phong cách cổ điển [G1E2N3R4E5].</v>
      </c>
    </row>
    <row r="1561">
      <c r="A1561" s="1" t="s">
        <v>352</v>
      </c>
      <c r="B1561" s="1" t="s">
        <v>2592</v>
      </c>
      <c r="C1561" s="2" t="str">
        <f>IFERROR(__xludf.DUMMYFUNCTION("GoogleTranslate(B1561, ""en"", ""vi"")"),"Âm nhạc này được đặc trưng bởi phạm vi cao độ [R1A2N3G4E5] [oc0ta1ve2s3] và bầu không khí riêng biệt được tạo ra bằng cách sử dụng [[K01E12Y23]3 k4ey5]. Chạy trong [T1M213] giây, bài hát có [te0mp1o2] vừa phải và thú vị, đồng thời không có bất kỳ [I1N2S3T"&amp;"4R5U6M7E8N9T0S1] nào. Đồng hồ đo của nó là [T1I2M3E4_5S6I7G8N9A0T1U2R3E4] và nó di chuyển ở tốc độ vừa phải, tất cả đều được xác định bởi [E1M2O3T4I5O6N7] của nó.")</f>
        <v>Âm nhạc này được đặc trưng bởi phạm vi cao độ [R1A2N3G4E5] [oc0ta1ve2s3] và bầu không khí riêng biệt được tạo ra bằng cách sử dụng [[K01E12Y23]3 k4ey5]. Chạy trong [T1M213] giây, bài hát có [te0mp1o2] vừa phải và thú vị, đồng thời không có bất kỳ [I1N2S3T4R5U6M7E8N9T0S1] nào. Đồng hồ đo của nó là [T1I2M3E4_5S6I7G8N9A0T1U2R3E4] và nó di chuyển ở tốc độ vừa phải, tất cả đều được xác định bởi [E1M2O3T4I5O6N7] của nó.</v>
      </c>
    </row>
    <row r="1562">
      <c r="A1562" s="1" t="s">
        <v>2593</v>
      </c>
      <c r="B1562" s="1" t="s">
        <v>2594</v>
      </c>
      <c r="C1562" s="2" t="str">
        <f>IFERROR(__xludf.DUMMYFUNCTION("GoogleTranslate(B1562, ""en"", ""vi"")"),"Việc sử dụng [[K01E12Y23]3 k4ey5] trong bản nhạc này tạo ra một bầu không khí khác biệt với [te0mp1o2] thoải mái mang bản chất [E1M2O3T4I5O6N7]. Nhịp trong bài hát rất nặng và phải có [I1N2S3T4R5U6M7E8N9T0S1]. Nhìn chung, bài hát bao gồm khoảng [[N01U12M2"&amp;"3_34B45A56R67S78]8 b9ar0s1], góp phần tạo nên âm thanh và cảm giác độc đáo.")</f>
        <v>Việc sử dụng [[K01E12Y23]3 k4ey5] trong bản nhạc này tạo ra một bầu không khí khác biệt với [te0mp1o2] thoải mái mang bản chất [E1M2O3T4I5O6N7]. Nhịp trong bài hát rất nặng và phải có [I1N2S3T4R5U6M7E8N9T0S1]. Nhìn chung, bài hát bao gồm khoảng [[N01U12M23_34B45A56R67S78]8 b9ar0s1], góp phần tạo nên âm thanh và cảm giác độc đáo.</v>
      </c>
    </row>
    <row r="1563">
      <c r="A1563" s="1" t="s">
        <v>112</v>
      </c>
      <c r="B1563" s="1" t="s">
        <v>2595</v>
      </c>
      <c r="C1563" s="2" t="str">
        <f>IFERROR(__xludf.DUMMYFUNCTION("GoogleTranslate(B1563, ""en"", ""vi"")"),"[te0mp1o2] nhanh của bài hát được bổ sung bằng cách sử dụng các nhạc cụ tạo ra âm thanh. Những nhạc cụ này đóng một vai trò quan trọng trong việc tạo ra cảm nhận chung về âm nhạc và góp phần nâng cao trải nghiệm của người nghe. Cho dù đó là nhịp trống, ti"&amp;"ếng gảy đàn ghi-ta hay giai điệu của đàn piano, mỗi nhạc cụ đều tạo thêm kết cấu độc đáo cho bài hát, khiến bài hát trở thành một bản nhạc gắn kết và sống động. Nếu không sử dụng nhạc cụ, bài hát sẽ thiếu đi âm thanh đặc trưng và không gây được ấn tượng, "&amp;"lôi cuốn người nghe.")</f>
        <v>[te0mp1o2] nhanh của bài hát được bổ sung bằng cách sử dụng các nhạc cụ tạo ra âm thanh. Những nhạc cụ này đóng một vai trò quan trọng trong việc tạo ra cảm nhận chung về âm nhạc và góp phần nâng cao trải nghiệm của người nghe. Cho dù đó là nhịp trống, tiếng gảy đàn ghi-ta hay giai điệu của đàn piano, mỗi nhạc cụ đều tạo thêm kết cấu độc đáo cho bài hát, khiến bài hát trở thành một bản nhạc gắn kết và sống động. Nếu không sử dụng nhạc cụ, bài hát sẽ thiếu đi âm thanh đặc trưng và không gây được ấn tượng, lôi cuốn người nghe.</v>
      </c>
    </row>
    <row r="1564">
      <c r="A1564" s="1" t="s">
        <v>1142</v>
      </c>
      <c r="B1564" s="1" t="s">
        <v>2596</v>
      </c>
      <c r="C1564" s="2" t="str">
        <f>IFERROR(__xludf.DUMMYFUNCTION("GoogleTranslate(B1564, ""en"", ""vi"")"),"Âm nhạc trong bài hát này có nhịp [te0mp1o2] chậm rãi và rất chậm, tạo ra bầu không khí thư giãn. Ngoài ra, [ti0me1 s2ig3na4tu5re6] của bài hát không chuẩn, thêm một yếu tố độc đáo vào bố cục của nó.")</f>
        <v>Âm nhạc trong bài hát này có nhịp [te0mp1o2] chậm rãi và rất chậm, tạo ra bầu không khí thư giãn. Ngoài ra, [ti0me1 s2ig3na4tu5re6] của bài hát không chuẩn, thêm một yếu tố độc đáo vào bố cục của nó.</v>
      </c>
    </row>
    <row r="1565">
      <c r="A1565" s="1" t="s">
        <v>2597</v>
      </c>
      <c r="B1565" s="1" t="s">
        <v>2598</v>
      </c>
      <c r="C1565" s="2" t="str">
        <f>IFERROR(__xludf.DUMMYFUNCTION("GoogleTranslate(B1565, ""en"", ""vi"")"),"Âm nhạc trong [[K01E12Y23]3 k4ey5] với dải cao độ nhỏ gọn [R1A2N3G4E5] [oc0ta1ve2s3] mang lại màn trình diễn tập trung và ấn tượng, đồng thời cũng mang chất lượng cảm xúc đặc biệt. Bài hát [T1M213] giây có đặc điểm là [te0mp1o2] mềm mại và mượt mà và được"&amp;" tạo bằng [I1N2S3T4R5U6M7E8N9T0S1] để tạo ra âm thanh. Âm nhạc tuân theo [[T01I12M23E34_45S56I67G78N89A90T01U12R23E34]4 t5im6e 7si8gn9at0ur1e2] và thoát khỏi khuôn mẫu điển hình của thể loại [G1E2N3R4E5], thay vào đó bị ảnh hưởng bởi [A1R2T3I4S5T6]. Được "&amp;"chia thành [[N01U12M23_34B45A56R67S78]8 b9ar0s1], bài hát này mang đến trải nghiệm âm nhạc độc đáo.")</f>
        <v>Âm nhạc trong [[K01E12Y23]3 k4ey5] với dải cao độ nhỏ gọn [R1A2N3G4E5] [oc0ta1ve2s3] mang lại màn trình diễn tập trung và ấn tượng, đồng thời cũng mang chất lượng cảm xúc đặc biệt. Bài hát [T1M213] giây có đặc điểm là [te0mp1o2] mềm mại và mượt mà và được tạo bằng [I1N2S3T4R5U6M7E8N9T0S1] để tạo ra âm thanh. Âm nhạc tuân theo [[T01I12M23E34_45S56I67G78N89A90T01U12R23E34]4 t5im6e 7si8gn9at0ur1e2] và thoát khỏi khuôn mẫu điển hình của thể loại [G1E2N3R4E5], thay vào đó bị ảnh hưởng bởi [A1R2T3I4S5T6]. Được chia thành [[N01U12M23_34B45A56R67S78]8 b9ar0s1], bài hát này mang đến trải nghiệm âm nhạc độc đáo.</v>
      </c>
    </row>
    <row r="1566">
      <c r="A1566" s="1" t="s">
        <v>487</v>
      </c>
      <c r="B1566" s="1" t="s">
        <v>2599</v>
      </c>
      <c r="C1566" s="2" t="str">
        <f>IFERROR(__xludf.DUMMYFUNCTION("GoogleTranslate(B1566, ""en"", ""vi"")"),"Bài hát được trình diễn nhanh chóng.")</f>
        <v>Bài hát được trình diễn nhanh chóng.</v>
      </c>
    </row>
    <row r="1567">
      <c r="A1567" s="1" t="s">
        <v>316</v>
      </c>
      <c r="B1567" s="1" t="s">
        <v>2600</v>
      </c>
      <c r="C1567" s="2" t="str">
        <f>IFERROR(__xludf.DUMMYFUNCTION("GoogleTranslate(B1567, ""en"", ""vi"")"),"
Bài hát thuộc thể loại [G1E2N3R4E5].")</f>
        <v>
Bài hát thuộc thể loại [G1E2N3R4E5].</v>
      </c>
    </row>
    <row r="1568">
      <c r="A1568" s="1" t="s">
        <v>2601</v>
      </c>
      <c r="B1568" s="1" t="s">
        <v>2602</v>
      </c>
      <c r="C1568" s="2" t="str">
        <f>IFERROR(__xludf.DUMMYFUNCTION("GoogleTranslate(B1568, ""en"", ""vi"")"),"Bản nhạc thể hiện phạm vi cao độ trong [R1A2N3G4E5] [oc0ta1ve2s3] và có thời gian phát là [T1M213] giây. Nhịp điệu trong bài hát này cực kỳ sôi động, trong khi [ti0me1 s2ig3na4tu5re6] nổi bật không mang tính quy ước, ký hiệu là [T1I2M3E4_5S6I7G8N9A0T1U2R3"&amp;"E4]. Nó được chơi ở tốc độ vừa phải và có thể nghe thấy [[N01U12M23_34B45A56R67S78]8 b9ar0s1] trong bài hát này.")</f>
        <v>Bản nhạc thể hiện phạm vi cao độ trong [R1A2N3G4E5] [oc0ta1ve2s3] và có thời gian phát là [T1M213] giây. Nhịp điệu trong bài hát này cực kỳ sôi động, trong khi [ti0me1 s2ig3na4tu5re6] nổi bật không mang tính quy ước, ký hiệu là [T1I2M3E4_5S6I7G8N9A0T1U2R3E4]. Nó được chơi ở tốc độ vừa phải và có thể nghe thấy [[N01U12M23_34B45A56R67S78]8 b9ar0s1] trong bài hát này.</v>
      </c>
    </row>
    <row r="1569">
      <c r="A1569" s="1" t="s">
        <v>523</v>
      </c>
      <c r="B1569" s="1" t="s">
        <v>2603</v>
      </c>
      <c r="C1569" s="2" t="str">
        <f>IFERROR(__xludf.DUMMYFUNCTION("GoogleTranslate(B1569, ""en"", ""vi"")"),"Việc sử dụng [[K01E12Y23]3 k4ey5] trong bản nhạc này truyền tải âm thanh độc đáo và vang dội, âm thanh này càng được nâng cao nhờ thời lượng [T1M213] giây của bài hát.")</f>
        <v>Việc sử dụng [[K01E12Y23]3 k4ey5] trong bản nhạc này truyền tải âm thanh độc đáo và vang dội, âm thanh này càng được nâng cao nhờ thời lượng [T1M213] giây của bài hát.</v>
      </c>
    </row>
    <row r="1570">
      <c r="A1570" s="1" t="s">
        <v>2604</v>
      </c>
      <c r="B1570" s="1" t="s">
        <v>2605</v>
      </c>
      <c r="C1570" s="2" t="str">
        <f>IFERROR(__xludf.DUMMYFUNCTION("GoogleTranslate(B1570, ""en"", ""vi"")"),"Việc sử dụng [I1N2S3T4R5U6M7E8N9T0S1] trong phần trình diễn âm nhạc của bài hát này được phát ở mức cao [te0mp1o2] tiến triển qua [[N01U12M23_34B45A56R67S78]8 b9ar0s1]. Nhịp điệu cực kỳ sôi động và kết hợp với việc sử dụng [K1E2Y3], nó mang đến cho âm nhạ"&amp;"c một chất lượng cảm xúc đặc biệt.")</f>
        <v>Việc sử dụng [I1N2S3T4R5U6M7E8N9T0S1] trong phần trình diễn âm nhạc của bài hát này được phát ở mức cao [te0mp1o2] tiến triển qua [[N01U12M23_34B45A56R67S78]8 b9ar0s1]. Nhịp điệu cực kỳ sôi động và kết hợp với việc sử dụng [K1E2Y3], nó mang đến cho âm nhạc một chất lượng cảm xúc đặc biệt.</v>
      </c>
    </row>
    <row r="1571">
      <c r="A1571" s="1" t="s">
        <v>2606</v>
      </c>
      <c r="B1571" s="1" t="s">
        <v>2607</v>
      </c>
      <c r="C1571" s="2" t="str">
        <f>IFERROR(__xludf.DUMMYFUNCTION("GoogleTranslate(B1571, ""en"", ""vi"")"),"Âm nhạc đang được phát chứa đầy [E1M2O3T4I5O6N7] và được trình diễn ở mức [te0mp1o2] vừa phải. Ngoài ra, [ti0me1 s2ig3na4tu5re6] của bài hát này không thường xuyên, góp phần tạo nên âm thanh độc đáo và khác biệt.")</f>
        <v>Âm nhạc đang được phát chứa đầy [E1M2O3T4I5O6N7] và được trình diễn ở mức [te0mp1o2] vừa phải. Ngoài ra, [ti0me1 s2ig3na4tu5re6] của bài hát này không thường xuyên, góp phần tạo nên âm thanh độc đáo và khác biệt.</v>
      </c>
    </row>
    <row r="1572">
      <c r="A1572" s="1" t="s">
        <v>1057</v>
      </c>
      <c r="B1572" s="1" t="s">
        <v>2608</v>
      </c>
      <c r="C1572" s="2" t="str">
        <f>IFERROR(__xludf.DUMMYFUNCTION("GoogleTranslate(B1572, ""en"", ""vi"")"),"Phần trình diễn âm nhạc của bài hát này sử dụng [I1N2S3T4R5U6M7E8N9T0S1] và tuân theo nhịp [T1I2M3E4_5S6I7G8N9A0T1U2R3E4], với [te0mp1o2] nhanh và phạm vi cao độ trong [R1A2N3G4E5] [oc0ta1ve2s3]. Lựa chọn [[K01E12Y23]3 k4ey5] của bài hát mang lại trải ngh"&amp;"iệm quyến rũ và đáng nhớ, đồng thời thời gian chạy [T1M213] giây của bài hát cho phép duy trì nhịp điệu ổn định và vừa phải xuyên suốt. Kết quả là âm nhạc tỏa ra [E1M2O3T4I5O6N7], mang lại trải nghiệm nghe thực sự hấp dẫn.")</f>
        <v>Phần trình diễn âm nhạc của bài hát này sử dụng [I1N2S3T4R5U6M7E8N9T0S1] và tuân theo nhịp [T1I2M3E4_5S6I7G8N9A0T1U2R3E4], với [te0mp1o2] nhanh và phạm vi cao độ trong [R1A2N3G4E5] [oc0ta1ve2s3]. Lựa chọn [[K01E12Y23]3 k4ey5] của bài hát mang lại trải nghiệm quyến rũ và đáng nhớ, đồng thời thời gian chạy [T1M213] giây của bài hát cho phép duy trì nhịp điệu ổn định và vừa phải xuyên suốt. Kết quả là âm nhạc tỏa ra [E1M2O3T4I5O6N7], mang lại trải nghiệm nghe thực sự hấp dẫn.</v>
      </c>
    </row>
    <row r="1573">
      <c r="A1573" s="1" t="s">
        <v>435</v>
      </c>
      <c r="B1573" s="1" t="s">
        <v>2609</v>
      </c>
      <c r="C1573" s="2" t="str">
        <f>IFERROR(__xludf.DUMMYFUNCTION("GoogleTranslate(B1573, ""en"", ""vi"")"),"Âm nhạc được trình bày ở đây mang lại trải nghiệm nghe đa dạng và năng động, với dải cao độ trải dài [R1A2N3G4E5] [oc0ta1ve2s3]. Nó dựa trên [[T01I12M23E34_45S56I67G78N89A90T01U12R23E34]4 t5im6e 7si8gn9at0ur1e2], điều này làm tăng thêm độ phức tạp và phon"&amp;"g phú của bố cục. Cho dù bạn là người đam mê âm nhạc hay chỉ đơn giản là đang tìm kiếm thứ gì đó mới mẻ để thưởng thức, âm nhạc này chắc chắn sẽ làm say đắm đôi tai bạn và khiến bạn muốn nhiều hơn nữa. Vì vậy, hãy ngồi lại, thư giãn và để bản thân được cu"&amp;"ốn hút bởi những âm thanh độc đáo và sáng tạo của kiệt tác âm nhạc đáng kinh ngạc này.")</f>
        <v>Âm nhạc được trình bày ở đây mang lại trải nghiệm nghe đa dạng và năng động, với dải cao độ trải dài [R1A2N3G4E5] [oc0ta1ve2s3]. Nó dựa trên [[T01I12M23E34_45S56I67G78N89A90T01U12R23E34]4 t5im6e 7si8gn9at0ur1e2], điều này làm tăng thêm độ phức tạp và phong phú của bố cục. Cho dù bạn là người đam mê âm nhạc hay chỉ đơn giản là đang tìm kiếm thứ gì đó mới mẻ để thưởng thức, âm nhạc này chắc chắn sẽ làm say đắm đôi tai bạn và khiến bạn muốn nhiều hơn nữa. Vì vậy, hãy ngồi lại, thư giãn và để bản thân được cuốn hút bởi những âm thanh độc đáo và sáng tạo của kiệt tác âm nhạc đáng kinh ngạc này.</v>
      </c>
    </row>
    <row r="1574">
      <c r="A1574" s="1" t="s">
        <v>75</v>
      </c>
      <c r="B1574" s="1" t="s">
        <v>2610</v>
      </c>
      <c r="C1574" s="2" t="str">
        <f>IFERROR(__xludf.DUMMYFUNCTION("GoogleTranslate(B1574, ""en"", ""vi"")"),"Phạm vi cao độ giới hạn của âm nhạc là [R1A2N3G4E5] [oc0ta1ve2s3] cho phép nhấn mạnh hơn vào các sắc thái của giai điệu và nhịp điệu, đồng thời việc sử dụng [[K01E12Y23]3 k4ey5] tạo ra bầu không khí khác biệt. Với độ dài [T1M213] giây, nhịp điệu của bài h"&amp;"át rất nhẹ nhàng và [I1N2S3T4R5U6M7E8N9T0S1] đóng vai trò quan trọng trong âm nhạc. Một [ti0me1 s2ig3na4tu5re6], [T1I2M3E4_5S6I7G8N9A0T1U2R3E4] bất thường được sử dụng và [te0mp1o2] của bài hát có tốc độ nhanh. Bất chấp những yếu tố độc đáo này, bản nhạc "&amp;"này không có những nét cổ điển của âm thanh [G1E2N3R4E5].")</f>
        <v>Phạm vi cao độ giới hạn của âm nhạc là [R1A2N3G4E5] [oc0ta1ve2s3] cho phép nhấn mạnh hơn vào các sắc thái của giai điệu và nhịp điệu, đồng thời việc sử dụng [[K01E12Y23]3 k4ey5] tạo ra bầu không khí khác biệt. Với độ dài [T1M213] giây, nhịp điệu của bài hát rất nhẹ nhàng và [I1N2S3T4R5U6M7E8N9T0S1] đóng vai trò quan trọng trong âm nhạc. Một [ti0me1 s2ig3na4tu5re6], [T1I2M3E4_5S6I7G8N9A0T1U2R3E4] bất thường được sử dụng và [te0mp1o2] của bài hát có tốc độ nhanh. Bất chấp những yếu tố độc đáo này, bản nhạc này không có những nét cổ điển của âm thanh [G1E2N3R4E5].</v>
      </c>
    </row>
    <row r="1575">
      <c r="A1575" s="1" t="s">
        <v>1144</v>
      </c>
      <c r="B1575" s="1" t="s">
        <v>2611</v>
      </c>
      <c r="C1575" s="2" t="str">
        <f>IFERROR(__xludf.DUMMYFUNCTION("GoogleTranslate(B1575, ""en"", ""vi"")"),"Với phạm vi cao độ kéo dài [R1A2N3G4E5] [oc0ta1ve2s3], bài hát dài một giây [T1M213] này mang đến trải nghiệm nghe đa dạng và sống động trong khi [[K01E12Y23]3 k4ey5] mang đến âm thanh mạnh mẽ và đáng nhớ. Nó quyến rũ với nhịp điệu thiền định và cố tình t"&amp;"ránh kết hợp [I1N2S3T4R5U6M7E8N9T0S1], tạo ra một cảnh quan âm thanh độc đáo. Thoát khỏi quy ước, [ti0me1 s2ig3na4tu5re6] [T1I2M3E4_5S6I7G8N9A0T1U2R3E4] độc đáo càng làm tăng thêm sự khác biệt, trong khi nhịp độ chậm có chủ ý và khác biệt với âm thanh đặc"&amp;" trưng của phong cách [G1E2N3R4E5] càng làm tăng thêm sức hấp dẫn của nó.")</f>
        <v>Với phạm vi cao độ kéo dài [R1A2N3G4E5] [oc0ta1ve2s3], bài hát dài một giây [T1M213] này mang đến trải nghiệm nghe đa dạng và sống động trong khi [[K01E12Y23]3 k4ey5] mang đến âm thanh mạnh mẽ và đáng nhớ. Nó quyến rũ với nhịp điệu thiền định và cố tình tránh kết hợp [I1N2S3T4R5U6M7E8N9T0S1], tạo ra một cảnh quan âm thanh độc đáo. Thoát khỏi quy ước, [ti0me1 s2ig3na4tu5re6] [T1I2M3E4_5S6I7G8N9A0T1U2R3E4] độc đáo càng làm tăng thêm sự khác biệt, trong khi nhịp độ chậm có chủ ý và khác biệt với âm thanh đặc trưng của phong cách [G1E2N3R4E5] càng làm tăng thêm sức hấp dẫn của nó.</v>
      </c>
    </row>
    <row r="1576">
      <c r="A1576" s="1" t="s">
        <v>2612</v>
      </c>
      <c r="B1576" s="1" t="s">
        <v>2613</v>
      </c>
      <c r="C1576" s="2" t="str">
        <f>IFERROR(__xludf.DUMMYFUNCTION("GoogleTranslate(B1576, ""en"", ""vi"")"),"Nhịp điệu trong bài hát này thực sự hấp dẫn với [te0mp1o2] chậm rãi và hương vị độc đáo được thêm vào bởi [[K01E12Y23]3 k4ey5]. Khi nghe nhạc, bạn có thể đếm [[N01U12M23_34B45A56R67S78]8 b9ar0s1], điều này càng làm nổi bật nhịp điệu và phong cách của bài "&amp;"hát. Nhìn chung, sự kết hợp giữa [te0mp1o2] chậm, [ke0y1] độc đáo và số ô nhịp trong bài hát này tạo nên một trải nghiệm âm nhạc đặc biệt, vừa quyến rũ vừa đáng nhớ.")</f>
        <v>Nhịp điệu trong bài hát này thực sự hấp dẫn với [te0mp1o2] chậm rãi và hương vị độc đáo được thêm vào bởi [[K01E12Y23]3 k4ey5]. Khi nghe nhạc, bạn có thể đếm [[N01U12M23_34B45A56R67S78]8 b9ar0s1], điều này càng làm nổi bật nhịp điệu và phong cách của bài hát. Nhìn chung, sự kết hợp giữa [te0mp1o2] chậm, [ke0y1] độc đáo và số ô nhịp trong bài hát này tạo nên một trải nghiệm âm nhạc đặc biệt, vừa quyến rũ vừa đáng nhớ.</v>
      </c>
    </row>
    <row r="1577">
      <c r="A1577" s="1" t="s">
        <v>708</v>
      </c>
      <c r="B1577" s="1" t="s">
        <v>2614</v>
      </c>
      <c r="C1577" s="2" t="str">
        <f>IFERROR(__xludf.DUMMYFUNCTION("GoogleTranslate(B1577, ""en"", ""vi"")"),"Bản nhạc là một sáng tác đáng chú ý có phạm vi cao độ trải dài [R1A2N3G4E5] [oc0ta1ve2s3]. Hương vị độc đáo của âm nhạc là nhờ đặc trưng [[K01E12Y23]3 k4ey5], điều này tạo thêm nét đặc trưng cho bài hát. Bản nhạc phát trong [T1M213] giây, với [te0mp1o2] n"&amp;"ằm trong phạm vi trung bình, trong khi [I1N2S3T4R5U6M7E8N9T0S1] làm phong phú thêm âm thanh của âm nhạc. Mặc dù có [[T01I12M23E34_45S56I67G78N89A90T01U12R23E34]4 t5im6e 7si8gn9at0ur1e2] không điển hình, bài hát di chuyển với tốc độ nhanh, gợi lên cảm giác"&amp;" [E1M2O3T4I5O6N7] mạnh mẽ trong người nghe. Nhìn chung, tác phẩm âm nhạc này là một tác phẩm nghệ thuật hấp dẫn thể hiện kỹ năng của nhà soạn nhạc trong việc tạo ra nhiều yếu tố âm nhạc đa dạng kết hợp với nhau để tạo thành một trải nghiệm gắn kết và có t"&amp;"ác động mạnh mẽ về mặt cảm xúc.")</f>
        <v>Bản nhạc là một sáng tác đáng chú ý có phạm vi cao độ trải dài [R1A2N3G4E5] [oc0ta1ve2s3]. Hương vị độc đáo của âm nhạc là nhờ đặc trưng [[K01E12Y23]3 k4ey5], điều này tạo thêm nét đặc trưng cho bài hát. Bản nhạc phát trong [T1M213] giây, với [te0mp1o2] nằm trong phạm vi trung bình, trong khi [I1N2S3T4R5U6M7E8N9T0S1] làm phong phú thêm âm thanh của âm nhạc. Mặc dù có [[T01I12M23E34_45S56I67G78N89A90T01U12R23E34]4 t5im6e 7si8gn9at0ur1e2] không điển hình, bài hát di chuyển với tốc độ nhanh, gợi lên cảm giác [E1M2O3T4I5O6N7] mạnh mẽ trong người nghe. Nhìn chung, tác phẩm âm nhạc này là một tác phẩm nghệ thuật hấp dẫn thể hiện kỹ năng của nhà soạn nhạc trong việc tạo ra nhiều yếu tố âm nhạc đa dạng kết hợp với nhau để tạo thành một trải nghiệm gắn kết và có tác động mạnh mẽ về mặt cảm xúc.</v>
      </c>
    </row>
    <row r="1578">
      <c r="A1578" s="1" t="s">
        <v>2615</v>
      </c>
      <c r="B1578" s="1" t="s">
        <v>2616</v>
      </c>
      <c r="C1578" s="2" t="str">
        <f>IFERROR(__xludf.DUMMYFUNCTION("GoogleTranslate(B1578, ""en"", ""vi"")"),"Bài hát có nhịp độ nhanh này được chia thành [[N01U12M23_34B45A56R67S78]8 b9ar0s1] và có cảm giác [E1M2O3T4I5O6N7]. Độ dài của bản nhạc là [T1M213] giây, mang lại trải nghiệm nghe ngắn gọn nhưng mãnh liệt.")</f>
        <v>Bài hát có nhịp độ nhanh này được chia thành [[N01U12M23_34B45A56R67S78]8 b9ar0s1] và có cảm giác [E1M2O3T4I5O6N7]. Độ dài của bản nhạc là [T1M213] giây, mang lại trải nghiệm nghe ngắn gọn nhưng mãnh liệt.</v>
      </c>
    </row>
    <row r="1579">
      <c r="A1579" s="1" t="s">
        <v>2617</v>
      </c>
      <c r="B1579" s="1" t="s">
        <v>2618</v>
      </c>
      <c r="C1579" s="2" t="str">
        <f>IFERROR(__xludf.DUMMYFUNCTION("GoogleTranslate(B1579, ""en"", ""vi"")"),"Bài hát này có nhịp điệu nhẹ nhàng rất êm dịu và việc sử dụng [[K01E12Y23]3 k4ey5] mang lại cho bài hát một chất lượng cảm xúc đặc biệt.")</f>
        <v>Bài hát này có nhịp điệu nhẹ nhàng rất êm dịu và việc sử dụng [[K01E12Y23]3 k4ey5] mang lại cho bài hát một chất lượng cảm xúc đặc biệt.</v>
      </c>
    </row>
    <row r="1580">
      <c r="A1580" s="1" t="s">
        <v>2619</v>
      </c>
      <c r="B1580" s="1" t="s">
        <v>2620</v>
      </c>
      <c r="C1580" s="2" t="str">
        <f>IFERROR(__xludf.DUMMYFUNCTION("GoogleTranslate(B1580, ""en"", ""vi"")"),"Mặc dù [I1N2S3T4R5U6M7E8N9T0] không phải là âm thanh chủ đạo được nghe trong bản nhạc giai điệu, nhưng dải cao độ nhỏ gọn của [R1A2N3G4E5] [oc0ta1ve2s3] mang lại màn trình diễn âm nhạc tập trung và có tác động mạnh mẽ. Hơn nữa, nhịp điệu trong bài hát này"&amp;" rất êm dịu, tạo nên bầu không khí thư giãn.")</f>
        <v>Mặc dù [I1N2S3T4R5U6M7E8N9T0] không phải là âm thanh chủ đạo được nghe trong bản nhạc giai điệu, nhưng dải cao độ nhỏ gọn của [R1A2N3G4E5] [oc0ta1ve2s3] mang lại màn trình diễn âm nhạc tập trung và có tác động mạnh mẽ. Hơn nữa, nhịp điệu trong bài hát này rất êm dịu, tạo nên bầu không khí thư giãn.</v>
      </c>
    </row>
    <row r="1581">
      <c r="A1581" s="1" t="s">
        <v>2621</v>
      </c>
      <c r="B1581" s="1" t="s">
        <v>2622</v>
      </c>
      <c r="C1581" s="2" t="str">
        <f>IFERROR(__xludf.DUMMYFUNCTION("GoogleTranslate(B1581, ""en"", ""vi"")"),"Phạm vi cao độ nhỏ gọn của [R1A2N3G4E5] [oc0ta1ve2s3] mang lại màn trình diễn âm nhạc tập trung và có tác động mạnh mẽ, được bổ sung bởi bầu không khí riêng biệt được tạo ra thông qua việc sử dụng [[K01E12Y23]3 k4ey5]. Với độ dài [T1M213] giây, ca khúc nà"&amp;"y thể hiện nhịp điệu cân bằng và mạo hiểm vượt xa mức bình thường với [ti0me1 s2ig3na4tu5re6 o7f 8[T91I02M13E24_35S46I57G68N79A80T91U02R13E24]3 độc đáo. Việc đưa vào [I1N2S3T4R5U6M7E8N9T0S1] giúp nâng cao hơn nữa tác phẩm âm nhạc.")</f>
        <v>Phạm vi cao độ nhỏ gọn của [R1A2N3G4E5] [oc0ta1ve2s3] mang lại màn trình diễn âm nhạc tập trung và có tác động mạnh mẽ, được bổ sung bởi bầu không khí riêng biệt được tạo ra thông qua việc sử dụng [[K01E12Y23]3 k4ey5]. Với độ dài [T1M213] giây, ca khúc này thể hiện nhịp điệu cân bằng và mạo hiểm vượt xa mức bình thường với [ti0me1 s2ig3na4tu5re6 o7f 8[T91I02M13E24_35S46I57G68N79A80T91U02R13E24]3 độc đáo. Việc đưa vào [I1N2S3T4R5U6M7E8N9T0S1] giúp nâng cao hơn nữa tác phẩm âm nhạc.</v>
      </c>
    </row>
    <row r="1582">
      <c r="A1582" s="1" t="s">
        <v>667</v>
      </c>
      <c r="B1582" s="1" t="s">
        <v>2623</v>
      </c>
      <c r="C1582" s="2" t="str">
        <f>IFERROR(__xludf.DUMMYFUNCTION("GoogleTranslate(B1582, ""en"", ""vi"")"),"Âm nhạc được đặc trưng bởi tính chất [E1M2O3T4I5O6N7] và thời lượng của bài hát là [T1M213] giây.")</f>
        <v>Âm nhạc được đặc trưng bởi tính chất [E1M2O3T4I5O6N7] và thời lượng của bài hát là [T1M213] giây.</v>
      </c>
    </row>
    <row r="1583">
      <c r="A1583" s="1" t="s">
        <v>2624</v>
      </c>
      <c r="B1583" s="1" t="s">
        <v>2625</v>
      </c>
      <c r="C1583" s="2" t="str">
        <f>IFERROR(__xludf.DUMMYFUNCTION("GoogleTranslate(B1583, ""en"", ""vi"")"),"Âm nhạc trong bài hát này được chơi với nhịp độ nhàn nhã, nhịp điệu rõ rệt khó có thể bỏ lỡ. Sự kết hợp của cả hai tạo ra trải nghiệm nghe độc ​​đáo và dễ chịu, vì [te0mp1o2] thoải mái cho phép người nghe đánh giá đầy đủ nhịp điệu rõ ràng và các chi tiết "&amp;"phức tạp của nó. Nhìn chung, các yếu tố âm nhạc của bài hát này phối hợp với nhau để tạo ra một bản nhạc hay và hấp dẫn mà bất kỳ ai đánh giá cao âm nhạc hay đều có thể thưởng thức.")</f>
        <v>Âm nhạc trong bài hát này được chơi với nhịp độ nhàn nhã, nhịp điệu rõ rệt khó có thể bỏ lỡ. Sự kết hợp của cả hai tạo ra trải nghiệm nghe độc ​​đáo và dễ chịu, vì [te0mp1o2] thoải mái cho phép người nghe đánh giá đầy đủ nhịp điệu rõ ràng và các chi tiết phức tạp của nó. Nhìn chung, các yếu tố âm nhạc của bài hát này phối hợp với nhau để tạo ra một bản nhạc hay và hấp dẫn mà bất kỳ ai đánh giá cao âm nhạc hay đều có thể thưởng thức.</v>
      </c>
    </row>
    <row r="1584">
      <c r="A1584" s="1" t="s">
        <v>2626</v>
      </c>
      <c r="B1584" s="1" t="s">
        <v>2627</v>
      </c>
      <c r="C1584" s="2" t="str">
        <f>IFERROR(__xludf.DUMMYFUNCTION("GoogleTranslate(B1584, ""en"", ""vi"")"),"Âm nhạc trong bản nhạc này có phạm vi cao độ giới hạn là [R1A2N3G4E5] [oc0ta1ve2s3], cho phép nhấn mạnh hơn vào các sắc thái của giai điệu và nhịp điệu. Nó tuân theo đồng hồ đo [T1I2M3E4_5S6I7G8N9A0T1U2R3E4] và được chơi ở tốc độ nhàn nhã, với thời lượng "&amp;"[T1M213] giây. Bài hát bao gồm khoảng [[N01U12M23_34B45A56R67S78]8 b9ar0s1]. Nhìn chung, những đặc điểm này tạo nên một tác phẩm âm nhạc ưu tiên sự tinh tế và nhấn mạnh tầm quan trọng của từng nốt và cụm từ riêng lẻ.")</f>
        <v>Âm nhạc trong bản nhạc này có phạm vi cao độ giới hạn là [R1A2N3G4E5] [oc0ta1ve2s3], cho phép nhấn mạnh hơn vào các sắc thái của giai điệu và nhịp điệu. Nó tuân theo đồng hồ đo [T1I2M3E4_5S6I7G8N9A0T1U2R3E4] và được chơi ở tốc độ nhàn nhã, với thời lượng [T1M213] giây. Bài hát bao gồm khoảng [[N01U12M23_34B45A56R67S78]8 b9ar0s1]. Nhìn chung, những đặc điểm này tạo nên một tác phẩm âm nhạc ưu tiên sự tinh tế và nhấn mạnh tầm quan trọng của từng nốt và cụm từ riêng lẻ.</v>
      </c>
    </row>
    <row r="1585">
      <c r="A1585" s="1" t="s">
        <v>273</v>
      </c>
      <c r="B1585" s="1" t="s">
        <v>2628</v>
      </c>
      <c r="C1585" s="2" t="str">
        <f>IFERROR(__xludf.DUMMYFUNCTION("GoogleTranslate(B1585, ""en"", ""vi"")"),"[ti0me1 s2ig3na4tu5re6] của bản nhạc là ký hiệu biểu thị nhịp độ của một bản nhạc. Nó bao gồm hai số xếp chồng lên nhau theo chiều dọc, số này chồng lên số kia. Số trên cùng biểu thị số nhịp trong một ô nhịp, trong khi số dưới biểu thị loại nốt nhận được "&amp;"một nhịp. Ví dụ: [ti0me1 s2ig3na4tu5re6] là 4/4 cho biết có bốn nhịp trong mỗi ô nhịp và nốt đen nhận được một nhịp. Các [ti0me1 s2ig3na4tu5re6] phổ biến khác bao gồm 3/4, 6/8 và 2/4. [ti0me1 s2ig3na4tu5re6] là một thành phần thiết yếu của ký hiệu âm nhạc"&amp;" giúp các nhạc sĩ hiểu được nhịp điệu và thời gian của một bản nhạc.")</f>
        <v>[ti0me1 s2ig3na4tu5re6] của bản nhạc là ký hiệu biểu thị nhịp độ của một bản nhạc. Nó bao gồm hai số xếp chồng lên nhau theo chiều dọc, số này chồng lên số kia. Số trên cùng biểu thị số nhịp trong một ô nhịp, trong khi số dưới biểu thị loại nốt nhận được một nhịp. Ví dụ: [ti0me1 s2ig3na4tu5re6] là 4/4 cho biết có bốn nhịp trong mỗi ô nhịp và nốt đen nhận được một nhịp. Các [ti0me1 s2ig3na4tu5re6] phổ biến khác bao gồm 3/4, 6/8 và 2/4. [ti0me1 s2ig3na4tu5re6] là một thành phần thiết yếu của ký hiệu âm nhạc giúp các nhạc sĩ hiểu được nhịp điệu và thời gian của một bản nhạc.</v>
      </c>
    </row>
    <row r="1586">
      <c r="A1586" s="1" t="s">
        <v>708</v>
      </c>
      <c r="B1586" s="1" t="s">
        <v>2629</v>
      </c>
      <c r="C1586" s="2" t="str">
        <f>IFERROR(__xludf.DUMMYFUNCTION("GoogleTranslate(B1586, ""en"", ""vi"")"),"Với dải cao độ trải dài [R1A2N3G4E5] [oc0ta1ve2s3], bản nhạc này mang đến trải nghiệm nghe đa dạng và sống động, trong khi [[K01E12Y23]3 k4ey5] mang lại hương vị độc đáo. Thời gian phát của bài hát là [T1M213] giây, có nhịp vừa phải và sử dụng [I1N2S3T4R5"&amp;"U6M7E8N9T0S1] trong phần trình diễn âm nhạc. Mặc dù không phổ biến [ti0me1 s2ig3na4tu5re6 o7f 8[T91I02M13E24_35S46I57G68N79A80T91U02R13E24]3], bản nhạc này được phát với tốc độ nhanh và thấm nhuần [E1M2O3T4I5O6N7].")</f>
        <v>Với dải cao độ trải dài [R1A2N3G4E5] [oc0ta1ve2s3], bản nhạc này mang đến trải nghiệm nghe đa dạng và sống động, trong khi [[K01E12Y23]3 k4ey5] mang lại hương vị độc đáo. Thời gian phát của bài hát là [T1M213] giây, có nhịp vừa phải và sử dụng [I1N2S3T4R5U6M7E8N9T0S1] trong phần trình diễn âm nhạc. Mặc dù không phổ biến [ti0me1 s2ig3na4tu5re6 o7f 8[T91I02M13E24_35S46I57G68N79A80T91U02R13E24]3], bản nhạc này được phát với tốc độ nhanh và thấm nhuần [E1M2O3T4I5O6N7].</v>
      </c>
    </row>
    <row r="1587">
      <c r="A1587" s="1" t="s">
        <v>2630</v>
      </c>
      <c r="B1587" s="1" t="s">
        <v>2631</v>
      </c>
      <c r="C1587" s="2" t="str">
        <f>IFERROR(__xludf.DUMMYFUNCTION("GoogleTranslate(B1587, ""en"", ""vi"")"),"Thể loại nhạc [G1E2N3R4E5] không bám chắc vào phong cách của bài hát này, nó kéo dài trong [T1M213] giây và có nhịp điệu êm đềm, vừa phải. Tuy nhiên, bài hát này khác với [ti0me1 s2ig3na4tu5re6] thông thường, do đó tạo nên sự khác biệt với các bản nhạc kh"&amp;"ác cùng thể loại.")</f>
        <v>Thể loại nhạc [G1E2N3R4E5] không bám chắc vào phong cách của bài hát này, nó kéo dài trong [T1M213] giây và có nhịp điệu êm đềm, vừa phải. Tuy nhiên, bài hát này khác với [ti0me1 s2ig3na4tu5re6] thông thường, do đó tạo nên sự khác biệt với các bản nhạc khác cùng thể loại.</v>
      </c>
    </row>
    <row r="1588">
      <c r="A1588" s="1" t="s">
        <v>31</v>
      </c>
      <c r="B1588" s="1" t="s">
        <v>2632</v>
      </c>
      <c r="C1588" s="2" t="str">
        <f>IFERROR(__xludf.DUMMYFUNCTION("GoogleTranslate(B1588, ""en"", ""vi"")"),"Nhịp độ nhanh của bài hát kết hợp với khả năng lan tỏa của âm nhạc [E1M2O3T4I5O6N7] tạo nên trải nghiệm nghe phấn khích.")</f>
        <v>Nhịp độ nhanh của bài hát kết hợp với khả năng lan tỏa của âm nhạc [E1M2O3T4I5O6N7] tạo nên trải nghiệm nghe phấn khích.</v>
      </c>
    </row>
    <row r="1589">
      <c r="A1589" s="1" t="s">
        <v>2633</v>
      </c>
      <c r="B1589" s="1" t="s">
        <v>2634</v>
      </c>
      <c r="C1589" s="2" t="str">
        <f>IFERROR(__xludf.DUMMYFUNCTION("GoogleTranslate(B1589, ""en"", ""vi"")"),"Bài hát này có [te0mp1o2] vừa phải và kéo dài trong [T1M213] giây. Buổi biểu diễn âm nhạc sử dụng [I1N2S3T4R5U6M7E8N9T0S1].")</f>
        <v>Bài hát này có [te0mp1o2] vừa phải và kéo dài trong [T1M213] giây. Buổi biểu diễn âm nhạc sử dụng [I1N2S3T4R5U6M7E8N9T0S1].</v>
      </c>
    </row>
    <row r="1590">
      <c r="A1590" s="1" t="s">
        <v>2635</v>
      </c>
      <c r="B1590" s="1" t="s">
        <v>2636</v>
      </c>
      <c r="C1590" s="2" t="str">
        <f>IFERROR(__xludf.DUMMYFUNCTION("GoogleTranslate(B1590, ""en"", ""vi"")"),"Âm nhạc trong bài hát này truyền tải âm thanh độc đáo và vang dội thông qua việc sử dụng [[K01E12Y23]3 k4ey5]. Thời gian chạy của nó là [T1M213] giây và có nhịp điệu nhẹ nhàng và dễ dàng với đồng hồ đo [T1I2M3E4_5S6I7G8N9A0T1U2R3E4]. Phần trình diễn âm nh"&amp;"ạc sử dụng [I1N2S3T4R5U6M7E8N9T0S1] và âm nhạc bao gồm [[N01U12M23_34B45A56R67S78]8 b9ar0s1]. Nhìn chung, âm thanh, nhịp điệu và nhạc cụ đặc biệt của bài hát kết hợp với nhau để tạo ra một trải nghiệm âm nhạc đáng nhớ.")</f>
        <v>Âm nhạc trong bài hát này truyền tải âm thanh độc đáo và vang dội thông qua việc sử dụng [[K01E12Y23]3 k4ey5]. Thời gian chạy của nó là [T1M213] giây và có nhịp điệu nhẹ nhàng và dễ dàng với đồng hồ đo [T1I2M3E4_5S6I7G8N9A0T1U2R3E4]. Phần trình diễn âm nhạc sử dụng [I1N2S3T4R5U6M7E8N9T0S1] và âm nhạc bao gồm [[N01U12M23_34B45A56R67S78]8 b9ar0s1]. Nhìn chung, âm thanh, nhịp điệu và nhạc cụ đặc biệt của bài hát kết hợp với nhau để tạo ra một trải nghiệm âm nhạc đáng nhớ.</v>
      </c>
    </row>
    <row r="1591">
      <c r="A1591" s="1" t="s">
        <v>2637</v>
      </c>
      <c r="B1591" s="1" t="s">
        <v>2638</v>
      </c>
      <c r="C1591" s="2" t="str">
        <f>IFERROR(__xludf.DUMMYFUNCTION("GoogleTranslate(B1591, ""en"", ""vi"")"),"Thể loại [G1E2N3R4E5] không được thể hiện trong bản nhạc này, mặc dù nó dài [T1M213] giây với [ti0me1 s2ig3na4tu5re6 o7f 8[T91I02M13E24_35S46I57G68N79A80T91U02R13E24]3].")</f>
        <v>Thể loại [G1E2N3R4E5] không được thể hiện trong bản nhạc này, mặc dù nó dài [T1M213] giây với [ti0me1 s2ig3na4tu5re6 o7f 8[T91I02M13E24_35S46I57G68N79A80T91U02R13E24]3].</v>
      </c>
    </row>
    <row r="1592">
      <c r="A1592" s="1" t="s">
        <v>2639</v>
      </c>
      <c r="B1592" s="1" t="s">
        <v>2640</v>
      </c>
      <c r="C1592" s="2" t="str">
        <f>IFERROR(__xludf.DUMMYFUNCTION("GoogleTranslate(B1592, ""en"", ""vi"")"),"Với phạm vi cao độ nhỏ gọn [R1A2N3G4E5] [oc0ta1ve2s3], bản nhạc này mang đến màn trình diễn tập trung và ấn tượng, di chuyển nhanh chóng. Kéo dài trong [T1M213] giây, bài hát thể hiện phong cách khác với đặc điểm điển hình của thể loại [G1E2N3R4E5]. Mặc d"&amp;"ù khác xa với quy ước nhưng bài hát vẫn giữ được chất lượng đặc biệt và hấp dẫn, chắc chắn sẽ làm say lòng người nghe.")</f>
        <v>Với phạm vi cao độ nhỏ gọn [R1A2N3G4E5] [oc0ta1ve2s3], bản nhạc này mang đến màn trình diễn tập trung và ấn tượng, di chuyển nhanh chóng. Kéo dài trong [T1M213] giây, bài hát thể hiện phong cách khác với đặc điểm điển hình của thể loại [G1E2N3R4E5]. Mặc dù khác xa với quy ước nhưng bài hát vẫn giữ được chất lượng đặc biệt và hấp dẫn, chắc chắn sẽ làm say lòng người nghe.</v>
      </c>
    </row>
    <row r="1593">
      <c r="A1593" s="1" t="s">
        <v>395</v>
      </c>
      <c r="B1593" s="1" t="s">
        <v>2641</v>
      </c>
      <c r="C1593" s="2" t="str">
        <f>IFERROR(__xludf.DUMMYFUNCTION("GoogleTranslate(B1593, ""en"", ""vi"")"),"Dải cao độ của [R1A2N3G4E5] [oc0ta1ve2s3] tạo thêm nét đặc biệt cho âm nhạc, nhấn mạnh chiều sâu cảm xúc của nó, trong khi việc lựa chọn [[K01E12Y23]3 k4ey5] mang lại trải nghiệm quyến rũ và đáng nhớ. Với độ dài [T1M213] giây, bài hát thể hiện nhịp điệu c"&amp;"ân bằng và không có [I1N2S3T4R5U6M7E8N9T0S1], góp phần tạo nên sự độc đáo cho sáng tác của nó. Nó tuân theo đồng hồ đo [T1I2M3E4_5S6I7G8N9A0T1U2R3E4], tạo ra bầu không khí nhịp độ chậm xác định phong cách của nó với ảnh hưởng của [G1E2N3R4E5].")</f>
        <v>Dải cao độ của [R1A2N3G4E5] [oc0ta1ve2s3] tạo thêm nét đặc biệt cho âm nhạc, nhấn mạnh chiều sâu cảm xúc của nó, trong khi việc lựa chọn [[K01E12Y23]3 k4ey5] mang lại trải nghiệm quyến rũ và đáng nhớ. Với độ dài [T1M213] giây, bài hát thể hiện nhịp điệu cân bằng và không có [I1N2S3T4R5U6M7E8N9T0S1], góp phần tạo nên sự độc đáo cho sáng tác của nó. Nó tuân theo đồng hồ đo [T1I2M3E4_5S6I7G8N9A0T1U2R3E4], tạo ra bầu không khí nhịp độ chậm xác định phong cách của nó với ảnh hưởng của [G1E2N3R4E5].</v>
      </c>
    </row>
    <row r="1594">
      <c r="A1594" s="1" t="s">
        <v>1510</v>
      </c>
      <c r="B1594" s="1" t="s">
        <v>2642</v>
      </c>
      <c r="C1594" s="2" t="str">
        <f>IFERROR(__xludf.DUMMYFUNCTION("GoogleTranslate(B1594, ""en"", ""vi"")"),"Nhạc có tốc độ vừa phải mang lại cảm giác [E1M2O3T4I5O6N7] riêng biệt.")</f>
        <v>Nhạc có tốc độ vừa phải mang lại cảm giác [E1M2O3T4I5O6N7] riêng biệt.</v>
      </c>
    </row>
    <row r="1595">
      <c r="A1595" s="1" t="s">
        <v>1791</v>
      </c>
      <c r="B1595" s="1" t="s">
        <v>2643</v>
      </c>
      <c r="C1595" s="2" t="str">
        <f>IFERROR(__xludf.DUMMYFUNCTION("GoogleTranslate(B1595, ""en"", ""vi"")"),"Bản nhạc này có phạm vi cao độ trong [R1A2N3G4E5] [oc0ta1ve2s3] và [[K01E12Y23]3 k4ey5] thêm hương vị độc đáo cho sáng tác. Bài hát có độ dài [T1M213] giây, nhịp điệu êm đềm và vừa phải được phát ở mức [te0mp1o2] vừa phải. Buổi biểu diễn âm nhạc sử dụng ["&amp;"I1N2S3T4R5U6M7E8N9T0S1] và thước đo của âm nhạc là [T1I2M3E4_5S6I7G8N9A0T1U2R3E4]. Bố cục thể hiện [E1M2O3T4I5O6N7] và bạn có thể nghe thấy [[N01U12M23_34B45A56R67S78]8 b9ar0s1] trong bài hát, mang lại trải nghiệm nghe trọn vẹn.")</f>
        <v>Bản nhạc này có phạm vi cao độ trong [R1A2N3G4E5] [oc0ta1ve2s3] và [[K01E12Y23]3 k4ey5] thêm hương vị độc đáo cho sáng tác. Bài hát có độ dài [T1M213] giây, nhịp điệu êm đềm và vừa phải được phát ở mức [te0mp1o2] vừa phải. Buổi biểu diễn âm nhạc sử dụng [I1N2S3T4R5U6M7E8N9T0S1] và thước đo của âm nhạc là [T1I2M3E4_5S6I7G8N9A0T1U2R3E4]. Bố cục thể hiện [E1M2O3T4I5O6N7] và bạn có thể nghe thấy [[N01U12M23_34B45A56R67S78]8 b9ar0s1] trong bài hát, mang lại trải nghiệm nghe trọn vẹn.</v>
      </c>
    </row>
    <row r="1596">
      <c r="A1596" s="1" t="s">
        <v>13</v>
      </c>
      <c r="B1596" s="1" t="s">
        <v>2644</v>
      </c>
      <c r="C1596" s="2" t="str">
        <f>IFERROR(__xludf.DUMMYFUNCTION("GoogleTranslate(B1596, ""en"", ""vi"")"),"Bài hát này dài TM1 giây và nhịp điệu không quá nhanh cũng không quá chậm.")</f>
        <v>Bài hát này dài TM1 giây và nhịp điệu không quá nhanh cũng không quá chậm.</v>
      </c>
    </row>
    <row r="1597">
      <c r="A1597" s="1" t="s">
        <v>2645</v>
      </c>
      <c r="B1597" s="1" t="s">
        <v>2646</v>
      </c>
      <c r="C1597" s="2" t="str">
        <f>IFERROR(__xludf.DUMMYFUNCTION("GoogleTranslate(B1597, ""en"", ""vi"")"),"Bản nhạc này sử dụng [[K01E12Y23]3 k4ey5] tạo ra một bảng âm thanh phong phú và sống động, đi kèm với bố cục [te0mp1o2] cao được làm sống động thông qua việc sử dụng [I1N2S3T4R5U6M7E8N9T0S1]. Bài hát có thời lượng [T1M213] giây và dựa trên [[T01I12M23E34_"&amp;"45S56I67G78N89A90T01U12R23E34]4 t5im6e 7si8gn9at0ur1e2], ghi lại cảm giác [E1M2O3T4I5O6N7].")</f>
        <v>Bản nhạc này sử dụng [[K01E12Y23]3 k4ey5] tạo ra một bảng âm thanh phong phú và sống động, đi kèm với bố cục [te0mp1o2] cao được làm sống động thông qua việc sử dụng [I1N2S3T4R5U6M7E8N9T0S1]. Bài hát có thời lượng [T1M213] giây và dựa trên [[T01I12M23E34_45S56I67G78N89A90T01U12R23E34]4 t5im6e 7si8gn9at0ur1e2], ghi lại cảm giác [E1M2O3T4I5O6N7].</v>
      </c>
    </row>
    <row r="1598">
      <c r="A1598" s="1" t="s">
        <v>2647</v>
      </c>
      <c r="B1598" s="1" t="s">
        <v>2648</v>
      </c>
      <c r="C1598" s="2" t="str">
        <f>IFERROR(__xludf.DUMMYFUNCTION("GoogleTranslate(B1598, ""en"", ""vi"")"),"Bài hát là một ví dụ điển hình của phong cách [G1E2N3R4E5], với âm nhạc tuân theo nhịp [T1I2M3E4_5S6I7G8N9A0T1U2R3E4] và có nhịp điệu đều đặn và vừa phải. Tuy nhiên, phần phối khí của bài hát đã bỏ qua việc sử dụng [I1N2S3T4R5U6M7E8N9T0S1].")</f>
        <v>Bài hát là một ví dụ điển hình của phong cách [G1E2N3R4E5], với âm nhạc tuân theo nhịp [T1I2M3E4_5S6I7G8N9A0T1U2R3E4] và có nhịp điệu đều đặn và vừa phải. Tuy nhiên, phần phối khí của bài hát đã bỏ qua việc sử dụng [I1N2S3T4R5U6M7E8N9T0S1].</v>
      </c>
    </row>
    <row r="1599">
      <c r="A1599" s="1" t="s">
        <v>2649</v>
      </c>
      <c r="B1599" s="1" t="s">
        <v>2650</v>
      </c>
      <c r="C1599" s="2" t="str">
        <f>IFERROR(__xludf.DUMMYFUNCTION("GoogleTranslate(B1599, ""en"", ""vi"")"),"Âm nhạc được viết bằng [T1I2M3E4_5S6I7G8N9A0T1U2R3E4] và có [[K01E12Y23]3 k4ey5], góp phần tạo ra bầu không khí khác biệt. Bản sáng tác âm nhạc này được đặc trưng bởi [E1M2O3T4I5O6N7] và việc lựa chọn [I1N2S3T4R5U6M7E8N9T0S1] sẽ làm tăng thêm tác động tổn"&amp;"g thể của nó.")</f>
        <v>Âm nhạc được viết bằng [T1I2M3E4_5S6I7G8N9A0T1U2R3E4] và có [[K01E12Y23]3 k4ey5], góp phần tạo ra bầu không khí khác biệt. Bản sáng tác âm nhạc này được đặc trưng bởi [E1M2O3T4I5O6N7] và việc lựa chọn [I1N2S3T4R5U6M7E8N9T0S1] sẽ làm tăng thêm tác động tổng thể của nó.</v>
      </c>
    </row>
    <row r="1600">
      <c r="A1600" s="1" t="s">
        <v>2651</v>
      </c>
      <c r="B1600" s="1" t="s">
        <v>2652</v>
      </c>
      <c r="C1600" s="2" t="str">
        <f>IFERROR(__xludf.DUMMYFUNCTION("GoogleTranslate(B1600, ""en"", ""vi"")"),"Loại nhạc này mang đến trải nghiệm nghe độc ​​đáo và đáng nhớ với dải cao độ [R1A2N3G4E5] [oc0ta1ve2s3] và bầu không khí khác biệt được tạo ra bằng cách sử dụng [[K01E12Y23]3 k4ey5]. Bài hát có thời gian chạy [T1M213] giây và được phát ở mức [te0mp1o2] vừ"&amp;"a phải, đặc trưng bởi [E1M2O3T4I5O6N7] và phát ra âm thanh thông qua [I1N2S3T4R5U6M7E8N9T0S1]. [ti0me1 s2ig3na4tu5re6] của tác phẩm độc đáo này là [T1I2M3E4_5S6I7G8N9A0T1U2R3E4] và có độ dài khoảng [[N01U12M23_34B45A56R67S78]8 b9ar0s1], khiến bài hát có n"&amp;"hịp độ quá chậm để được coi là có thể nhảy được.")</f>
        <v>Loại nhạc này mang đến trải nghiệm nghe độc ​​đáo và đáng nhớ với dải cao độ [R1A2N3G4E5] [oc0ta1ve2s3] và bầu không khí khác biệt được tạo ra bằng cách sử dụng [[K01E12Y23]3 k4ey5]. Bài hát có thời gian chạy [T1M213] giây và được phát ở mức [te0mp1o2] vừa phải, đặc trưng bởi [E1M2O3T4I5O6N7] và phát ra âm thanh thông qua [I1N2S3T4R5U6M7E8N9T0S1]. [ti0me1 s2ig3na4tu5re6] của tác phẩm độc đáo này là [T1I2M3E4_5S6I7G8N9A0T1U2R3E4] và có độ dài khoảng [[N01U12M23_34B45A56R67S78]8 b9ar0s1], khiến bài hát có nhịp độ quá chậm để được coi là có thể nhảy được.</v>
      </c>
    </row>
    <row r="1601">
      <c r="A1601" s="1" t="s">
        <v>897</v>
      </c>
      <c r="B1601" s="1" t="s">
        <v>2653</v>
      </c>
      <c r="C1601" s="2" t="str">
        <f>IFERROR(__xludf.DUMMYFUNCTION("GoogleTranslate(B1601, ""en"", ""vi"")"),"Dải cao độ [R1A2N3G4E5]-[oc0ta1ve2] của bài hát [T1M213]-giây này bổ sung thêm nét đặc biệt, nhấn mạnh chiều sâu cảm xúc của nó, trong khi việc sử dụng [[K01E12Y23]3 k4ey5] truyền tải âm thanh vang và độc đáo. Mặc dù ở [[T01I12M23E34_45S56I67G78N89A90T01U"&amp;"12R23E34]4 t5im6e 7si8gn9at0ur1e2], [te0mp1o2] trong bản nhạc này rất lạc quan, mặc dù nó chậm lại khi bài hát tiến triển. Công dụng quan trọng của [I1N2S3T4R5U6M7E8N9T0S1] giúp nâng cao hơn nữa âm thanh tổng thể của âm nhạc. Tuy nhiên, cần lưu ý rằng tác"&amp;" phẩm này không phải là sự thể hiện thực sự của thể loại [G1E2N3R4E5] điển hình.")</f>
        <v>Dải cao độ [R1A2N3G4E5]-[oc0ta1ve2] của bài hát [T1M213]-giây này bổ sung thêm nét đặc biệt, nhấn mạnh chiều sâu cảm xúc của nó, trong khi việc sử dụng [[K01E12Y23]3 k4ey5] truyền tải âm thanh vang và độc đáo. Mặc dù ở [[T01I12M23E34_45S56I67G78N89A90T01U12R23E34]4 t5im6e 7si8gn9at0ur1e2], [te0mp1o2] trong bản nhạc này rất lạc quan, mặc dù nó chậm lại khi bài hát tiến triển. Công dụng quan trọng của [I1N2S3T4R5U6M7E8N9T0S1] giúp nâng cao hơn nữa âm thanh tổng thể của âm nhạc. Tuy nhiên, cần lưu ý rằng tác phẩm này không phải là sự thể hiện thực sự của thể loại [G1E2N3R4E5] điển hình.</v>
      </c>
    </row>
    <row r="1602">
      <c r="A1602" s="1" t="s">
        <v>2654</v>
      </c>
      <c r="B1602" s="1" t="s">
        <v>2655</v>
      </c>
      <c r="C1602" s="2" t="str">
        <f>IFERROR(__xludf.DUMMYFUNCTION("GoogleTranslate(B1602, ""en"", ""vi"")"),"Âm nhạc trong bài hát này rất độc đáo và quyến rũ, với [ti0me1 s2ig3na4tu5re6] không điển hình khiến nó trở nên khác biệt so với những bản nhạc khác. Vẻ đẹp của giai điệu được nâng cao nhờ việc sử dụng khéo léo các nhạc cụ khác nhau, giúp giai điệu trở nê"&amp;"n sống động và tạo ra tác động cảm xúc mạnh mẽ. Dù bạn là người yêu âm nhạc hay chỉ là người đánh giá cao tính nghệ thuật cao thì bài hát này chắc chắn sẽ để lại ấn tượng khó phai trong lòng bạn. Vì vậy, hãy ngồi lại, thư giãn và để những âm thanh mê hoặc"&amp;" của kiệt tác này đưa bạn đến một thế giới âm nhạc hạnh phúc.")</f>
        <v>Âm nhạc trong bài hát này rất độc đáo và quyến rũ, với [ti0me1 s2ig3na4tu5re6] không điển hình khiến nó trở nên khác biệt so với những bản nhạc khác. Vẻ đẹp của giai điệu được nâng cao nhờ việc sử dụng khéo léo các nhạc cụ khác nhau, giúp giai điệu trở nên sống động và tạo ra tác động cảm xúc mạnh mẽ. Dù bạn là người yêu âm nhạc hay chỉ là người đánh giá cao tính nghệ thuật cao thì bài hát này chắc chắn sẽ để lại ấn tượng khó phai trong lòng bạn. Vì vậy, hãy ngồi lại, thư giãn và để những âm thanh mê hoặc của kiệt tác này đưa bạn đến một thế giới âm nhạc hạnh phúc.</v>
      </c>
    </row>
    <row r="1603">
      <c r="A1603" s="1" t="s">
        <v>2656</v>
      </c>
      <c r="B1603" s="1" t="s">
        <v>2657</v>
      </c>
      <c r="C1603" s="2" t="str">
        <f>IFERROR(__xludf.DUMMYFUNCTION("GoogleTranslate(B1603, ""en"", ""vi"")"),"Bài hát [G1E2N3R4E5] này thể hiện bản chất của phong cách âm nhạc, với [te0mp1o2] chậm được làm phong phú nhờ sự hiện diện của nhiều nhạc cụ khác nhau. Nhịp điệu của bài hát vừa phải, thoải mái, tạo nên bầu không khí nhẹ nhàng chắc chắn sẽ làm say lòng ng"&amp;"ười nghe. Âm nhạc được nâng cao nhờ việc sử dụng khéo léo [I1N2S3T4R5U6M7E8N9T0S1], tăng thêm chiều sâu và kết cấu cho âm thanh tổng thể.")</f>
        <v>Bài hát [G1E2N3R4E5] này thể hiện bản chất của phong cách âm nhạc, với [te0mp1o2] chậm được làm phong phú nhờ sự hiện diện của nhiều nhạc cụ khác nhau. Nhịp điệu của bài hát vừa phải, thoải mái, tạo nên bầu không khí nhẹ nhàng chắc chắn sẽ làm say lòng người nghe. Âm nhạc được nâng cao nhờ việc sử dụng khéo léo [I1N2S3T4R5U6M7E8N9T0S1], tăng thêm chiều sâu và kết cấu cho âm thanh tổng thể.</v>
      </c>
    </row>
    <row r="1604">
      <c r="A1604" s="1" t="s">
        <v>2403</v>
      </c>
      <c r="B1604" s="1" t="s">
        <v>2658</v>
      </c>
      <c r="C1604" s="2" t="str">
        <f>IFERROR(__xludf.DUMMYFUNCTION("GoogleTranslate(B1604, ""en"", ""vi"")"),"Bài hát có đoạn [te0mp1o2] nhanh và nhịp điệu vô cùng kích thích. Ngoài ra, [ti0me1 s2ig3na4tu5re6] được chọn cho bài hát này không hề bình thường, càng làm tăng thêm sự độc đáo và hấp dẫn của nó.")</f>
        <v>Bài hát có đoạn [te0mp1o2] nhanh và nhịp điệu vô cùng kích thích. Ngoài ra, [ti0me1 s2ig3na4tu5re6] được chọn cho bài hát này không hề bình thường, càng làm tăng thêm sự độc đáo và hấp dẫn của nó.</v>
      </c>
    </row>
    <row r="1605">
      <c r="A1605" s="1" t="s">
        <v>2529</v>
      </c>
      <c r="B1605" s="1" t="s">
        <v>2659</v>
      </c>
      <c r="C1605" s="2" t="str">
        <f>IFERROR(__xludf.DUMMYFUNCTION("GoogleTranslate(B1605, ""en"", ""vi"")"),"[ti0me1 s2ig3na4tu5re6] được sử dụng trong bài hát này không phải là điển hình, nhưng nó là một phần không thể thiếu tạo nên nét độc đáo của nó. Âm nhạc được đặc trưng bởi cảm giác mạnh mẽ của [E1M2O3T4I5O6N7], được khuếch đại bởi [ti0me1 s2ig3na4tu5re6] "&amp;"bất thường. Bài hát có thời lượng [T1M213] giây, giúp người nghe có nhiều thời gian để hòa mình vào cảm xúc và giai điệu của âm nhạc. [I1N2S3T4R5U6M7E8N9T0S1] đóng vai trò quan trọng trong âm nhạc, góp phần tạo nên kết cấu và cảm xúc tổng thể của bài hát."&amp;" Cùng với nhau, những yếu tố này tạo nên một trải nghiệm âm nhạc mạnh mẽ, vừa quyến rũ vừa đáng nhớ.")</f>
        <v>[ti0me1 s2ig3na4tu5re6] được sử dụng trong bài hát này không phải là điển hình, nhưng nó là một phần không thể thiếu tạo nên nét độc đáo của nó. Âm nhạc được đặc trưng bởi cảm giác mạnh mẽ của [E1M2O3T4I5O6N7], được khuếch đại bởi [ti0me1 s2ig3na4tu5re6] bất thường. Bài hát có thời lượng [T1M213] giây, giúp người nghe có nhiều thời gian để hòa mình vào cảm xúc và giai điệu của âm nhạc. [I1N2S3T4R5U6M7E8N9T0S1] đóng vai trò quan trọng trong âm nhạc, góp phần tạo nên kết cấu và cảm xúc tổng thể của bài hát. Cùng với nhau, những yếu tố này tạo nên một trải nghiệm âm nhạc mạnh mẽ, vừa quyến rũ vừa đáng nhớ.</v>
      </c>
    </row>
    <row r="1606">
      <c r="A1606" s="1" t="s">
        <v>2007</v>
      </c>
      <c r="B1606" s="1" t="s">
        <v>2660</v>
      </c>
      <c r="C1606" s="2" t="str">
        <f>IFERROR(__xludf.DUMMYFUNCTION("GoogleTranslate(B1606, ""en"", ""vi"")"),"Bài hát này mang đến trải nghiệm nghe độc ​​đáo và đáng nhớ với âm vực [R1A2N3G4E5] [oc0ta1ve2s3] và nhịp điệu cực kỳ mạnh mẽ. Phạm vi cao độ tạo ra âm thanh riêng biệt thu hút sự chú ý của người nghe, trong khi nhịp điệu tạo nền tảng vững chắc giúp bài h"&amp;"át tiến về phía trước với năng lượng và cường độ. Cùng với nhau, những yếu tố này tạo nên một trải nghiệm âm nhạc thực sự quyến rũ và sẽ để lại ấn tượng lâu dài cho bất kỳ ai nghe.")</f>
        <v>Bài hát này mang đến trải nghiệm nghe độc ​​đáo và đáng nhớ với âm vực [R1A2N3G4E5] [oc0ta1ve2s3] và nhịp điệu cực kỳ mạnh mẽ. Phạm vi cao độ tạo ra âm thanh riêng biệt thu hút sự chú ý của người nghe, trong khi nhịp điệu tạo nền tảng vững chắc giúp bài hát tiến về phía trước với năng lượng và cường độ. Cùng với nhau, những yếu tố này tạo nên một trải nghiệm âm nhạc thực sự quyến rũ và sẽ để lại ấn tượng lâu dài cho bất kỳ ai nghe.</v>
      </c>
    </row>
    <row r="1607">
      <c r="A1607" s="1" t="s">
        <v>650</v>
      </c>
      <c r="B1607" s="1" t="s">
        <v>2661</v>
      </c>
      <c r="C1607" s="2" t="str">
        <f>IFERROR(__xludf.DUMMYFUNCTION("GoogleTranslate(B1607, ""en"", ""vi"")"),"[te0mp1o2] của bài hát này có cảm giác vừa phải và dựa trên [[T01I12M23E34_45S56I67G78N89A90T01U12R23E34]4 t5im6e 7si8gn9at0ur1e2]. [ti0me1 s2ig3na4tu5re6] xác định số nhịp trong mỗi ô nhịp và giá trị của từng nhịp, điều này cuối cùng ảnh hưởng đến cảm nh"&amp;"ận và nhịp điệu tổng thể của âm nhạc. Trong trường hợp này, [[T01I12M23E34_45S56I67G78N89A90T01U12R23E34]4 t5im6e 7si8gn9at0ur1e2] là nền tảng cho thời gian và nhịp độ của bài hát, góp phần tạo nên âm thanh và phong cách tổng thể của bài hát.")</f>
        <v>[te0mp1o2] của bài hát này có cảm giác vừa phải và dựa trên [[T01I12M23E34_45S56I67G78N89A90T01U12R23E34]4 t5im6e 7si8gn9at0ur1e2]. [ti0me1 s2ig3na4tu5re6] xác định số nhịp trong mỗi ô nhịp và giá trị của từng nhịp, điều này cuối cùng ảnh hưởng đến cảm nhận và nhịp điệu tổng thể của âm nhạc. Trong trường hợp này, [[T01I12M23E34_45S56I67G78N89A90T01U12R23E34]4 t5im6e 7si8gn9at0ur1e2] là nền tảng cho thời gian và nhịp độ của bài hát, góp phần tạo nên âm thanh và phong cách tổng thể của bài hát.</v>
      </c>
    </row>
    <row r="1608">
      <c r="A1608" s="1" t="s">
        <v>496</v>
      </c>
      <c r="B1608" s="1" t="s">
        <v>2662</v>
      </c>
      <c r="C1608" s="2" t="str">
        <f>IFERROR(__xludf.DUMMYFUNCTION("GoogleTranslate(B1608, ""en"", ""vi"")"),"Loại nhạc này mang lại trải nghiệm nghe độc ​​đáo và đáng nhớ với dải cao độ [R1A2N3G4E5] [oc0ta1ve2s3]. [[K01E12Y23]3 k4ey5] thêm hương vị độc đáo cho âm nhạc trong khi thời lượng của nó kéo dài [T1M213] giây. Nhịp điệu vừa phải và nhất quán, âm thanh củ"&amp;"a bản nhạc được tạo ra thông qua việc sử dụng [I1N2S3T4R5U6M7E8N9T0S1]. Nó có đồng hồ đo [T1I2M3E4_5S6I7G8N9A0T1U2R3E4] và được phát ở mức thấp [te0mp1o2]. Phong cách của bài hát được xác định bởi ảnh hưởng của [G1E2N3R4E5] và nó bao gồm tổng cộng [[N01U1"&amp;"2M23_34B45A56R67S78]8 b9ar0s1].")</f>
        <v>Loại nhạc này mang lại trải nghiệm nghe độc ​​đáo và đáng nhớ với dải cao độ [R1A2N3G4E5] [oc0ta1ve2s3]. [[K01E12Y23]3 k4ey5] thêm hương vị độc đáo cho âm nhạc trong khi thời lượng của nó kéo dài [T1M213] giây. Nhịp điệu vừa phải và nhất quán, âm thanh của bản nhạc được tạo ra thông qua việc sử dụng [I1N2S3T4R5U6M7E8N9T0S1]. Nó có đồng hồ đo [T1I2M3E4_5S6I7G8N9A0T1U2R3E4] và được phát ở mức thấp [te0mp1o2]. Phong cách của bài hát được xác định bởi ảnh hưởng của [G1E2N3R4E5] và nó bao gồm tổng cộng [[N01U12M23_34B45A56R67S78]8 b9ar0s1].</v>
      </c>
    </row>
    <row r="1609">
      <c r="A1609" s="1" t="s">
        <v>194</v>
      </c>
      <c r="B1609" s="1" t="s">
        <v>2663</v>
      </c>
      <c r="C1609" s="2" t="str">
        <f>IFERROR(__xludf.DUMMYFUNCTION("GoogleTranslate(B1609, ""en"", ""vi"")"),"Dải cao độ của [R1A2N3G4E5] [oc0ta1ve2s3] tạo thêm nét đặc biệt cho âm nhạc, nhấn mạnh chiều sâu cảm xúc của nó, trong khi việc sử dụng [[K01E12Y23]3 k4ey5] tạo ra một bảng âm thanh phong phú và sống động. Với độ dài [T1M213] giây, bài hát này thể hiện [t"&amp;"e0mp1o2] nhanh và chủ yếu dựa vào việc sử dụng [I1N2S3T4R5U6M7E8N9T0S1] quan trọng. [ti0me1 s2ig3na4tu5re6] của nó là [T1I2M3E4_5S6I7G8N9A0T1U2R3E4], đi kèm với nhịp điệu vừa phải và về tổng thể, âm nhạc toát lên bản chất [E1M2O3T4I5O6N7].")</f>
        <v>Dải cao độ của [R1A2N3G4E5] [oc0ta1ve2s3] tạo thêm nét đặc biệt cho âm nhạc, nhấn mạnh chiều sâu cảm xúc của nó, trong khi việc sử dụng [[K01E12Y23]3 k4ey5] tạo ra một bảng âm thanh phong phú và sống động. Với độ dài [T1M213] giây, bài hát này thể hiện [te0mp1o2] nhanh và chủ yếu dựa vào việc sử dụng [I1N2S3T4R5U6M7E8N9T0S1] quan trọng. [ti0me1 s2ig3na4tu5re6] của nó là [T1I2M3E4_5S6I7G8N9A0T1U2R3E4], đi kèm với nhịp điệu vừa phải và về tổng thể, âm nhạc toát lên bản chất [E1M2O3T4I5O6N7].</v>
      </c>
    </row>
    <row r="1610">
      <c r="A1610" s="1" t="s">
        <v>2664</v>
      </c>
      <c r="B1610" s="1" t="s">
        <v>2665</v>
      </c>
      <c r="C1610" s="2" t="str">
        <f>IFERROR(__xludf.DUMMYFUNCTION("GoogleTranslate(B1610, ""en"", ""vi"")"),"Với dải cao độ trải dài [R1A2N3G4E5] [oc0ta1ve2s3], bản nhạc này mang đến trải nghiệm nghe đa dạng và sống động, trong khi [[K01E12Y23]3 k4ey5] mang lại hương vị độc đáo. Bài hát có thời lượng [T1M213] giây, có nhịp vừa phải và [[T01I12M23E34_45S56I67G78N"&amp;"89A90T01U12R23E34]4 t5im6e 7si8gn9at0ur1e2], tạo nên một sáng tác đặc biệt thu hút người nghe nhờ tiết tấu nhanh.")</f>
        <v>Với dải cao độ trải dài [R1A2N3G4E5] [oc0ta1ve2s3], bản nhạc này mang đến trải nghiệm nghe đa dạng và sống động, trong khi [[K01E12Y23]3 k4ey5] mang lại hương vị độc đáo. Bài hát có thời lượng [T1M213] giây, có nhịp vừa phải và [[T01I12M23E34_45S56I67G78N89A90T01U12R23E34]4 t5im6e 7si8gn9at0ur1e2], tạo nên một sáng tác đặc biệt thu hút người nghe nhờ tiết tấu nhanh.</v>
      </c>
    </row>
    <row r="1611">
      <c r="A1611" s="1" t="s">
        <v>877</v>
      </c>
      <c r="B1611" s="1" t="s">
        <v>2666</v>
      </c>
      <c r="C1611" s="2" t="str">
        <f>IFERROR(__xludf.DUMMYFUNCTION("GoogleTranslate(B1611, ""en"", ""vi"")"),"Phạm vi cao độ của bản nhạc này nằm trong [R1A2N3G4E5] [oc0ta1ve2s3] và việc sử dụng [[K01E12Y23]3 k4ey5] của nó tạo ra một bảng âm thanh phong phú và sống động. Bài hát chạy trong [T1M213] giây và có [te0mp1o2] thư giãn. Trong bài hát này, bạn sẽ không n"&amp;"ghe thấy bất kỳ [I1N2S3T4R5U6M7E8N9T0S1] nào và sử dụng [ti0me1 s2ig3na4tu5re6] [T1I2M3E4_5S6I7G8N9A0T1U2R3E4] không phổ biến. Âm nhạc được chơi với nhịp độ cân bằng và chịu ảnh hưởng nặng nề của thể loại [G1E2N3R4E5], tạo nên âm thanh độc đáo và khác biệ"&amp;"t.")</f>
        <v>Phạm vi cao độ của bản nhạc này nằm trong [R1A2N3G4E5] [oc0ta1ve2s3] và việc sử dụng [[K01E12Y23]3 k4ey5] của nó tạo ra một bảng âm thanh phong phú và sống động. Bài hát chạy trong [T1M213] giây và có [te0mp1o2] thư giãn. Trong bài hát này, bạn sẽ không nghe thấy bất kỳ [I1N2S3T4R5U6M7E8N9T0S1] nào và sử dụng [ti0me1 s2ig3na4tu5re6] [T1I2M3E4_5S6I7G8N9A0T1U2R3E4] không phổ biến. Âm nhạc được chơi với nhịp độ cân bằng và chịu ảnh hưởng nặng nề của thể loại [G1E2N3R4E5], tạo nên âm thanh độc đáo và khác biệt.</v>
      </c>
    </row>
    <row r="1612">
      <c r="A1612" s="1" t="s">
        <v>2361</v>
      </c>
      <c r="B1612" s="1" t="s">
        <v>2667</v>
      </c>
      <c r="C1612" s="2" t="str">
        <f>IFERROR(__xludf.DUMMYFUNCTION("GoogleTranslate(B1612, ""en"", ""vi"")"),"Bài hát này có nhịp điệu rất thiền định và không điển hình [ti0me1 s2ig3na4tu5re6 o7f 8[T91I02M13E24_35S46I57G68N79A80T91U02R13E24]3]. Nó bao gồm [[N01U12M23_34B45A56R67S78]8 b9ar0s1] và có thời lượng là [T1M213] giây.")</f>
        <v>Bài hát này có nhịp điệu rất thiền định và không điển hình [ti0me1 s2ig3na4tu5re6 o7f 8[T91I02M13E24_35S46I57G68N79A80T91U02R13E24]3]. Nó bao gồm [[N01U12M23_34B45A56R67S78]8 b9ar0s1] và có thời lượng là [T1M213] giây.</v>
      </c>
    </row>
    <row r="1613">
      <c r="A1613" s="1" t="s">
        <v>2668</v>
      </c>
      <c r="B1613" s="1" t="s">
        <v>2669</v>
      </c>
      <c r="C1613" s="2" t="str">
        <f>IFERROR(__xludf.DUMMYFUNCTION("GoogleTranslate(B1613, ""en"", ""vi"")"),"Bản nhạc thể hiện phạm vi cao độ trong [R1A2N3G4E5] [oc0ta1ve2s3] và [[K01E12Y23]3 k4ey5] của nó mang lại cho bản nhạc một chất lượng cảm xúc đặc biệt. Đó là bài hát dài một giây [T1M213] được phát ở tốc độ trung bình, trong khi [te0mp1o2] vẫn có nhịp độ "&amp;"nhanh. Âm nhạc này truyền tải [E1M2O3T4I5O6N7] và tiến triển qua [[N01U12M23_34B45A56R67S78]8 b9ar0s1].")</f>
        <v>Bản nhạc thể hiện phạm vi cao độ trong [R1A2N3G4E5] [oc0ta1ve2s3] và [[K01E12Y23]3 k4ey5] của nó mang lại cho bản nhạc một chất lượng cảm xúc đặc biệt. Đó là bài hát dài một giây [T1M213] được phát ở tốc độ trung bình, trong khi [te0mp1o2] vẫn có nhịp độ nhanh. Âm nhạc này truyền tải [E1M2O3T4I5O6N7] và tiến triển qua [[N01U12M23_34B45A56R67S78]8 b9ar0s1].</v>
      </c>
    </row>
    <row r="1614">
      <c r="A1614" s="1" t="s">
        <v>2670</v>
      </c>
      <c r="B1614" s="1" t="s">
        <v>2671</v>
      </c>
      <c r="C1614" s="2" t="str">
        <f>IFERROR(__xludf.DUMMYFUNCTION("GoogleTranslate(B1614, ""en"", ""vi"")"),"Âm thanh chịu ảnh hưởng của [G1E2N3R4E5] của bản nhạc này được mang đến chất lượng cảm xúc đặc biệt bởi [[K01E12Y23]3 k4ey5]. Nhịp điệu vừa phải của bài hát rất dễ theo dõi trong suốt thời lượng [T1M213]-giây, trong khi [[T01I12M23E34_45S56I67G78N89A90T01"&amp;"U12R23E34]4 t5im6e 7si8gn9at0ur1e2] không điển hình của nó mang lại thêm một lớp thú vị. Mặc dù [I1N2S3T4R5U6M7E8N9T0S1] không được đưa vào bài hát nhưng nó được chơi ở tốc độ nhẹ nhàng giúp người nghe có thể cảm nhận trọn vẹn chất lượng giai điệu của nó."&amp;" Nhìn chung, sự kết hợp độc đáo giữa các yếu tố âm nhạc của bài hát này tạo nên trải nghiệm nghe lôi cuốn.")</f>
        <v>Âm thanh chịu ảnh hưởng của [G1E2N3R4E5] của bản nhạc này được mang đến chất lượng cảm xúc đặc biệt bởi [[K01E12Y23]3 k4ey5]. Nhịp điệu vừa phải của bài hát rất dễ theo dõi trong suốt thời lượng [T1M213]-giây, trong khi [[T01I12M23E34_45S56I67G78N89A90T01U12R23E34]4 t5im6e 7si8gn9at0ur1e2] không điển hình của nó mang lại thêm một lớp thú vị. Mặc dù [I1N2S3T4R5U6M7E8N9T0S1] không được đưa vào bài hát nhưng nó được chơi ở tốc độ nhẹ nhàng giúp người nghe có thể cảm nhận trọn vẹn chất lượng giai điệu của nó. Nhìn chung, sự kết hợp độc đáo giữa các yếu tố âm nhạc của bài hát này tạo nên trải nghiệm nghe lôi cuốn.</v>
      </c>
    </row>
    <row r="1615">
      <c r="A1615" s="1" t="s">
        <v>477</v>
      </c>
      <c r="B1615" s="1" t="s">
        <v>2672</v>
      </c>
      <c r="C1615" s="2" t="str">
        <f>IFERROR(__xludf.DUMMYFUNCTION("GoogleTranslate(B1615, ""en"", ""vi"")"),"Âm nhạc được xác định bởi [E1M2O3T4I5O6N7], có phạm vi cao độ giới hạn là [R1A2N3G4E5] [oc0ta1ve2s3], cho phép nhấn mạnh hơn vào các sắc thái của giai điệu và nhịp điệu.")</f>
        <v>Âm nhạc được xác định bởi [E1M2O3T4I5O6N7], có phạm vi cao độ giới hạn là [R1A2N3G4E5] [oc0ta1ve2s3], cho phép nhấn mạnh hơn vào các sắc thái của giai điệu và nhịp điệu.</v>
      </c>
    </row>
    <row r="1616">
      <c r="A1616" s="1" t="s">
        <v>2673</v>
      </c>
      <c r="B1616" s="1" t="s">
        <v>2674</v>
      </c>
      <c r="C1616" s="2" t="str">
        <f>IFERROR(__xludf.DUMMYFUNCTION("GoogleTranslate(B1616, ""en"", ""vi"")"),"Bài hát này độc đáo theo nhiều cách. Thứ nhất, nó có tính năng [ti0me1 s2ig3na4tu5re6] độc đáo, khiến nó khác biệt với các loại nhạc khác. Thứ hai, dải cao độ của [R1A2N3G4E5] [oc0ta1ve2s3] mang lại cho âm nhạc một nét đặc biệt và nhấn mạnh chiều sâu cảm "&amp;"xúc của nó. Thứ ba, bài hát được tạo thành từ [[N01U12M23_34B45A56R67S78]8 b9ar0s1]. Và cuối cùng, điều đáng chú ý là [I1N2S3T4R5U6M7E8N9T0S1] không có trong phần này, điều này càng làm tăng thêm tính chất độc đáo của nó. Nhìn chung, những yếu tố này kết "&amp;"hợp để tạo ra một trải nghiệm âm nhạc thực sự độc đáo và đáng nhớ.")</f>
        <v>Bài hát này độc đáo theo nhiều cách. Thứ nhất, nó có tính năng [ti0me1 s2ig3na4tu5re6] độc đáo, khiến nó khác biệt với các loại nhạc khác. Thứ hai, dải cao độ của [R1A2N3G4E5] [oc0ta1ve2s3] mang lại cho âm nhạc một nét đặc biệt và nhấn mạnh chiều sâu cảm xúc của nó. Thứ ba, bài hát được tạo thành từ [[N01U12M23_34B45A56R67S78]8 b9ar0s1]. Và cuối cùng, điều đáng chú ý là [I1N2S3T4R5U6M7E8N9T0S1] không có trong phần này, điều này càng làm tăng thêm tính chất độc đáo của nó. Nhìn chung, những yếu tố này kết hợp để tạo ra một trải nghiệm âm nhạc thực sự độc đáo và đáng nhớ.</v>
      </c>
    </row>
    <row r="1617">
      <c r="A1617" s="1" t="s">
        <v>1370</v>
      </c>
      <c r="B1617" s="1" t="s">
        <v>2675</v>
      </c>
      <c r="C1617" s="2" t="str">
        <f>IFERROR(__xludf.DUMMYFUNCTION("GoogleTranslate(B1617, ""en"", ""vi"")"),"Dải cao độ của [R1A2N3G4E5] [oc0ta1ve2s3] trong bài hát này tạo thêm nét đặc biệt và nhấn mạnh chiều sâu cảm xúc của nó. Kết hợp với [te0mp1o2] vừa phải, bài hát tạo ra tiết tấu dễ chịu cho người nghe. Độ dài [T1M213] giây của bài hát mang lại nhiều thời "&amp;"gian để các yếu tố âm nhạc bộc lộ và tạo ra trải nghiệm gắn kết cho người nghe.")</f>
        <v>Dải cao độ của [R1A2N3G4E5] [oc0ta1ve2s3] trong bài hát này tạo thêm nét đặc biệt và nhấn mạnh chiều sâu cảm xúc của nó. Kết hợp với [te0mp1o2] vừa phải, bài hát tạo ra tiết tấu dễ chịu cho người nghe. Độ dài [T1M213] giây của bài hát mang lại nhiều thời gian để các yếu tố âm nhạc bộc lộ và tạo ra trải nghiệm gắn kết cho người nghe.</v>
      </c>
    </row>
    <row r="1618">
      <c r="A1618" s="1" t="s">
        <v>2554</v>
      </c>
      <c r="B1618" s="1" t="s">
        <v>2676</v>
      </c>
      <c r="C1618" s="2" t="str">
        <f>IFERROR(__xludf.DUMMYFUNCTION("GoogleTranslate(B1618, ""en"", ""vi"")"),"Nhịp điệu trong bài hát này rất êm dịu, mặc dù thực tế là [ti0me1 s2ig3na4tu5re6] của nó không được sử dụng phổ biến. [ti0me1 s2ig3na4tu5re6] độc đáo này làm tăng thêm sự khác biệt của bài hát và mang lại cảm giác hấp dẫn cũng như phức tạp mà có thể không"&amp;" có trong các nhịp điệu thông thường hơn. Nhìn chung, sự kết hợp giữa nhịp điệu nhẹ nhàng và [ti0me1 s2ig3na4tu5re6] độc đáo mang lại trải nghiệm nghe thú vị và thú vị.")</f>
        <v>Nhịp điệu trong bài hát này rất êm dịu, mặc dù thực tế là [ti0me1 s2ig3na4tu5re6] của nó không được sử dụng phổ biến. [ti0me1 s2ig3na4tu5re6] độc đáo này làm tăng thêm sự khác biệt của bài hát và mang lại cảm giác hấp dẫn cũng như phức tạp mà có thể không có trong các nhịp điệu thông thường hơn. Nhìn chung, sự kết hợp giữa nhịp điệu nhẹ nhàng và [ti0me1 s2ig3na4tu5re6] độc đáo mang lại trải nghiệm nghe thú vị và thú vị.</v>
      </c>
    </row>
    <row r="1619">
      <c r="A1619" s="1" t="s">
        <v>2494</v>
      </c>
      <c r="B1619" s="1" t="s">
        <v>2677</v>
      </c>
      <c r="C1619" s="2" t="str">
        <f>IFERROR(__xludf.DUMMYFUNCTION("GoogleTranslate(B1619,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bài hát này cũn"&amp;"g thể hiện nhịp điệu rất thanh thản.")</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bài hát này cũng thể hiện nhịp điệu rất thanh thản.</v>
      </c>
    </row>
    <row r="1620">
      <c r="A1620" s="1" t="s">
        <v>603</v>
      </c>
      <c r="B1620" s="1" t="s">
        <v>2678</v>
      </c>
      <c r="C1620" s="2" t="str">
        <f>IFERROR(__xludf.DUMMYFUNCTION("GoogleTranslate(B1620, ""en"", ""vi"")"),"Bài hát có [te0mp1o2] vừa phải và thời lượng [T1M213] giây.")</f>
        <v>Bài hát có [te0mp1o2] vừa phải và thời lượng [T1M213] giây.</v>
      </c>
    </row>
    <row r="1621">
      <c r="A1621" s="1" t="s">
        <v>398</v>
      </c>
      <c r="B1621" s="1" t="s">
        <v>2679</v>
      </c>
      <c r="C1621" s="2" t="str">
        <f>IFERROR(__xludf.DUMMYFUNCTION("GoogleTranslate(B1621, ""en"", ""vi"")"),"Bài hát này chạy trong [T1M213] giây và âm nhạc của nó tuân theo nhịp [T1I2M3E4_5S6I7G8N9A0T1U2R3E4].")</f>
        <v>Bài hát này chạy trong [T1M213] giây và âm nhạc của nó tuân theo nhịp [T1I2M3E4_5S6I7G8N9A0T1U2R3E4].</v>
      </c>
    </row>
    <row r="1622">
      <c r="A1622" s="1" t="s">
        <v>51</v>
      </c>
      <c r="B1622" s="1" t="s">
        <v>2680</v>
      </c>
      <c r="C1622" s="2" t="str">
        <f>IFERROR(__xludf.DUMMYFUNCTION("GoogleTranslate(B1622, ""en"", ""vi"")"),"Việc sử dụng dải cao độ cụ thể [R1A2N3G4E5] [oc0ta1ve2s3] tạo ra âm thanh gắn kết và thống nhất xuyên suốt bản nhạc, trong khi việc lựa chọn [[K01E12Y23]3 k4ey5] mang lại trải nghiệm quyến rũ và đáng nhớ. Với độ dài [T1M213] giây, nhịp điệu của bài hát rấ"&amp;"t nhẹ nhàng và thư giãn, đi kèm với phần trình diễn âm nhạc sử dụng [I1N2S3T4R5U6M7E8N9T0S1]. Mặc dù [ti0me1 s2ig3na4tu5re6] khác với [T1I2M3E4_5S6I7G8N9A0T1U2R3E4] thông thường, bài hát chuyển động nhanh chóng, thể hiện phong cách [G1E2N3R4E5] bị ảnh hưở"&amp;"ng nặng nề.")</f>
        <v>Việc sử dụng dải cao độ cụ thể [R1A2N3G4E5] [oc0ta1ve2s3] tạo ra âm thanh gắn kết và thống nhất xuyên suốt bản nhạc, trong khi việc lựa chọn [[K01E12Y23]3 k4ey5] mang lại trải nghiệm quyến rũ và đáng nhớ. Với độ dài [T1M213] giây, nhịp điệu của bài hát rất nhẹ nhàng và thư giãn, đi kèm với phần trình diễn âm nhạc sử dụng [I1N2S3T4R5U6M7E8N9T0S1]. Mặc dù [ti0me1 s2ig3na4tu5re6] khác với [T1I2M3E4_5S6I7G8N9A0T1U2R3E4] thông thường, bài hát chuyển động nhanh chóng, thể hiện phong cách [G1E2N3R4E5] bị ảnh hưởng nặng nề.</v>
      </c>
    </row>
    <row r="1623">
      <c r="A1623" s="1" t="s">
        <v>2681</v>
      </c>
      <c r="B1623" s="1" t="s">
        <v>2682</v>
      </c>
      <c r="C1623" s="2" t="str">
        <f>IFERROR(__xludf.DUMMYFUNCTION("GoogleTranslate(B1623, ""en"", ""vi"")"),"Phạm vi cao độ nhỏ gọn của âm nhạc trải dài [R1A2N3G4E5] [oc0ta1ve2s3] và tạo ra màn trình diễn tập trung và có tác động mạnh mẽ, đồng thời việc sử dụng [[K01E12Y23]3 k4ey5] tạo nên bầu không khí khác biệt. Bắt đầu ở [T1M213] giây, bài hát duy trì nhịp đi"&amp;"ệu vừa phải và không kết hợp [I1N2S3T4R5U6M7E8N9T0S1] trong phần nhạc cụ của nó. Ngoài ra, nó có tính năng [[T01I12M23E34_45S56I67G78N89A90T01U12R23E34]4 t5im6e 7si8gn9at0ur1e2] không phổ biến và [I1N2S3T4R5U6M7E8N9T0] không đóng vai trò chính trong việc "&amp;"tạo giai điệu. Tốc độ [te0mp1o2] và [[N01U12M23_34B45A56R67S78]8 b9ar0s1] của bài hát đánh dấu đây là một tác phẩm thuộc thể loại [G1E2N3R4E5].")</f>
        <v>Phạm vi cao độ nhỏ gọn của âm nhạc trải dài [R1A2N3G4E5] [oc0ta1ve2s3] và tạo ra màn trình diễn tập trung và có tác động mạnh mẽ, đồng thời việc sử dụng [[K01E12Y23]3 k4ey5] tạo nên bầu không khí khác biệt. Bắt đầu ở [T1M213] giây, bài hát duy trì nhịp điệu vừa phải và không kết hợp [I1N2S3T4R5U6M7E8N9T0S1] trong phần nhạc cụ của nó. Ngoài ra, nó có tính năng [[T01I12M23E34_45S56I67G78N89A90T01U12R23E34]4 t5im6e 7si8gn9at0ur1e2] không phổ biến và [I1N2S3T4R5U6M7E8N9T0] không đóng vai trò chính trong việc tạo giai điệu. Tốc độ [te0mp1o2] và [[N01U12M23_34B45A56R67S78]8 b9ar0s1] của bài hát đánh dấu đây là một tác phẩm thuộc thể loại [G1E2N3R4E5].</v>
      </c>
    </row>
    <row r="1624">
      <c r="A1624" s="1" t="s">
        <v>849</v>
      </c>
      <c r="B1624" s="1" t="s">
        <v>2683</v>
      </c>
      <c r="C1624" s="2" t="str">
        <f>IFERROR(__xludf.DUMMYFUNCTION("GoogleTranslate(B1624, ""en"", ""vi"")"),"Việc sử dụng [[K01E12Y23]3 k4ey5] trong bản nhạc này tạo ra bầu không khí khác biệt được xác định bởi [E1M2O3T4I5O6N7]. Điều thú vị là [I1N2S3T4R5U6M7E8N9T0S1] không xuất hiện trong bài hát này, điều này càng làm tăng thêm âm thanh và phong cách độc đáo c"&amp;"ủa nó. Cùng với nhau, những yếu tố này góp phần tạo nên tác động tổng thể của âm nhạc, mang đến trải nghiệm nghe đáng nhớ cho những ai đánh giá cao cách tiếp cận sáng tạo và độc đáo của nó.")</f>
        <v>Việc sử dụng [[K01E12Y23]3 k4ey5] trong bản nhạc này tạo ra bầu không khí khác biệt được xác định bởi [E1M2O3T4I5O6N7]. Điều thú vị là [I1N2S3T4R5U6M7E8N9T0S1] không xuất hiện trong bài hát này, điều này càng làm tăng thêm âm thanh và phong cách độc đáo của nó. Cùng với nhau, những yếu tố này góp phần tạo nên tác động tổng thể của âm nhạc, mang đến trải nghiệm nghe đáng nhớ cho những ai đánh giá cao cách tiếp cận sáng tạo và độc đáo của nó.</v>
      </c>
    </row>
    <row r="1625">
      <c r="A1625" s="1" t="s">
        <v>402</v>
      </c>
      <c r="B1625" s="1" t="s">
        <v>2684</v>
      </c>
      <c r="C1625" s="2" t="str">
        <f>IFERROR(__xludf.DUMMYFUNCTION("GoogleTranslate(B1625, ""en"", ""vi"")"),"Việc lựa chọn [[K01E12Y23]3 k4ey5] trong bản nhạc này tạo ra trải nghiệm quyến rũ và đáng nhớ được khuếch đại nhờ thời lượng [T1M213] giây. Hơn nữa, nhịp điệu trong bài hát này cực kỳ mạnh mẽ, tạo thêm một lớp cường độ cho bố cục tổng thể.")</f>
        <v>Việc lựa chọn [[K01E12Y23]3 k4ey5] trong bản nhạc này tạo ra trải nghiệm quyến rũ và đáng nhớ được khuếch đại nhờ thời lượng [T1M213] giây. Hơn nữa, nhịp điệu trong bài hát này cực kỳ mạnh mẽ, tạo thêm một lớp cường độ cho bố cục tổng thể.</v>
      </c>
    </row>
    <row r="1626">
      <c r="A1626" s="1" t="s">
        <v>2685</v>
      </c>
      <c r="B1626" s="1" t="s">
        <v>2686</v>
      </c>
      <c r="C1626" s="2" t="str">
        <f>IFERROR(__xludf.DUMMYFUNCTION("GoogleTranslate(B1626, ""en"", ""vi"")"),"Loại nhạc này mang đến trải nghiệm nghe độc ​​đáo với [ti0me1 s2ig3na4tu5re6] khác thường và dải cao độ trải dài [R1A2N3G4E5] [oc0ta1ve2s3]. Mặc dù tốc độ thấp nhưng âm nhạc vẫn trở nên sống động nhờ sử dụng [I1N2S3T4R5U6M7E8N9T0S1], tạo ra âm thanh đa dạ"&amp;"ng và sống động. Nhìn chung, bài hát này mang đến sự kết hợp hấp dẫn giữa các yếu tố âm nhạc, chắc chắn sẽ thu hút sự chú ý của người nghe.")</f>
        <v>Loại nhạc này mang đến trải nghiệm nghe độc ​​đáo với [ti0me1 s2ig3na4tu5re6] khác thường và dải cao độ trải dài [R1A2N3G4E5] [oc0ta1ve2s3]. Mặc dù tốc độ thấp nhưng âm nhạc vẫn trở nên sống động nhờ sử dụng [I1N2S3T4R5U6M7E8N9T0S1], tạo ra âm thanh đa dạng và sống động. Nhìn chung, bài hát này mang đến sự kết hợp hấp dẫn giữa các yếu tố âm nhạc, chắc chắn sẽ thu hút sự chú ý của người nghe.</v>
      </c>
    </row>
    <row r="1627">
      <c r="A1627" s="1" t="s">
        <v>981</v>
      </c>
      <c r="B1627" s="1" t="s">
        <v>2687</v>
      </c>
      <c r="C1627" s="2" t="str">
        <f>IFERROR(__xludf.DUMMYFUNCTION("GoogleTranslate(B1627, ""en"", ""vi"")"),"Với dải cao độ trải dài [R1A2N3G4E5] [oc0ta1ve2s3], bản nhạc này mang đến trải nghiệm nghe đa dạng và sống động. Nó được cấu tạo trong [[K01E12Y23]3 k4ey5] và có [ti0me1 s2ig3na4tu5re6 o7f 8[T91I02M13E24_35S46I57G68N79A80T91U02R13E24]3]. Bài hát dài [T1M2"&amp;"13] giây và có nhịp cực mạnh. Điều thú vị là bài hát đã cố tình loại trừ [I1N2S3T4R5U6M7E8N9T0S1]. Mặc dù vậy, âm nhạc vẫn thể hiện được [E1M2O3T4I5O6N7] và có nhịp độ vừa phải, mang lại trải nghiệm nghe độc ​​đáo và đáng nhớ.")</f>
        <v>Với dải cao độ trải dài [R1A2N3G4E5] [oc0ta1ve2s3], bản nhạc này mang đến trải nghiệm nghe đa dạng và sống động. Nó được cấu tạo trong [[K01E12Y23]3 k4ey5] và có [ti0me1 s2ig3na4tu5re6 o7f 8[T91I02M13E24_35S46I57G68N79A80T91U02R13E24]3]. Bài hát dài [T1M213] giây và có nhịp cực mạnh. Điều thú vị là bài hát đã cố tình loại trừ [I1N2S3T4R5U6M7E8N9T0S1]. Mặc dù vậy, âm nhạc vẫn thể hiện được [E1M2O3T4I5O6N7] và có nhịp độ vừa phải, mang lại trải nghiệm nghe độc ​​đáo và đáng nhớ.</v>
      </c>
    </row>
    <row r="1628">
      <c r="A1628" s="1" t="s">
        <v>1146</v>
      </c>
      <c r="B1628" s="1" t="s">
        <v>2688</v>
      </c>
      <c r="C1628" s="2" t="str">
        <f>IFERROR(__xludf.DUMMYFUNCTION("GoogleTranslate(B1628, ""en"", ""vi"")"),"Âm nhạc sử dụng [[T01I12M23E34_45S56I67G78N89A90T01U12R23E34]4 t5im6e 7si8gn9at0ur1e2] và được sáng tác trong [[K01E12Y23]3 k4ey5], tạo ra âm thanh cộng hưởng và độc đáo. Điều thú vị là, sáng tác của bài hát này không liên quan đến việc sử dụng bất kỳ [I1"&amp;"N2S3T4R5U6M7E8N9T0S1] nào.")</f>
        <v>Âm nhạc sử dụng [[T01I12M23E34_45S56I67G78N89A90T01U12R23E34]4 t5im6e 7si8gn9at0ur1e2] và được sáng tác trong [[K01E12Y23]3 k4ey5], tạo ra âm thanh cộng hưởng và độc đáo. Điều thú vị là, sáng tác của bài hát này không liên quan đến việc sử dụng bất kỳ [I1N2S3T4R5U6M7E8N9T0S1] nào.</v>
      </c>
    </row>
    <row r="1629">
      <c r="A1629" s="1" t="s">
        <v>335</v>
      </c>
      <c r="B1629" s="1" t="s">
        <v>2689</v>
      </c>
      <c r="C1629" s="2" t="str">
        <f>IFERROR(__xludf.DUMMYFUNCTION("GoogleTranslate(B1629, ""en"", ""vi"")"),"Phạm vi cao độ của bản nhạc này là [R1A2N3G4E5] [oc0ta1ve2s3] mang đến trải nghiệm nghe độc ​​đáo và đáng nhớ, trong khi [[K01E12Y23]3 k4ey5] thêm hương vị độc đáo vào đó. Bài hát có thời lượng [T1M213] giây và [te0mp1o2] nhanh, được bổ sung bởi phần trìn"&amp;"h diễn âm nhạc có [I1N2S3T4R5U6M7E8N9T0S1]. Nhịp điệu của bản nhạc là [T1I2M3E4_5S6I7G8N9A0T1U2R3E4], tiết tấu chậm, chiếu [E1M2O3T4I5O6N7] tới người nghe. Nhìn chung, bài hát này kết hợp nhiều yếu tố khác nhau để tạo nên một trải nghiệm âm nhạc khác biệt"&amp;" và mạnh mẽ, sẽ ở lại với khán giả rất lâu sau khi bản nhạc kết thúc.")</f>
        <v>Phạm vi cao độ của bản nhạc này là [R1A2N3G4E5] [oc0ta1ve2s3] mang đến trải nghiệm nghe độc ​​đáo và đáng nhớ, trong khi [[K01E12Y23]3 k4ey5] thêm hương vị độc đáo vào đó. Bài hát có thời lượng [T1M213] giây và [te0mp1o2] nhanh, được bổ sung bởi phần trình diễn âm nhạc có [I1N2S3T4R5U6M7E8N9T0S1]. Nhịp điệu của bản nhạc là [T1I2M3E4_5S6I7G8N9A0T1U2R3E4], tiết tấu chậm, chiếu [E1M2O3T4I5O6N7] tới người nghe. Nhìn chung, bài hát này kết hợp nhiều yếu tố khác nhau để tạo nên một trải nghiệm âm nhạc khác biệt và mạnh mẽ, sẽ ở lại với khán giả rất lâu sau khi bản nhạc kết thúc.</v>
      </c>
    </row>
    <row r="1630">
      <c r="A1630" s="1" t="s">
        <v>2690</v>
      </c>
      <c r="B1630" s="1" t="s">
        <v>2691</v>
      </c>
      <c r="C1630" s="2" t="str">
        <f>IFERROR(__xludf.DUMMYFUNCTION("GoogleTranslate(B1630, ""en"", ""vi"")"),"Phần biểu diễn âm nhạc sử dụng [I1N2S3T4R5U6M7E8N9T0S1] để phát một bài hát có nhịp điệu nhẹ nhàng và tốc độ trung bình.")</f>
        <v>Phần biểu diễn âm nhạc sử dụng [I1N2S3T4R5U6M7E8N9T0S1] để phát một bài hát có nhịp điệu nhẹ nhàng và tốc độ trung bình.</v>
      </c>
    </row>
    <row r="1631">
      <c r="A1631" s="1" t="s">
        <v>136</v>
      </c>
      <c r="B1631" s="1" t="s">
        <v>2692</v>
      </c>
      <c r="C1631" s="2" t="str">
        <f>IFERROR(__xludf.DUMMYFUNCTION("GoogleTranslate(B1631, ""en"", ""vi"")"),"Phạm vi cao độ của bản nhạc này là [R1A2N3G4E5] [oc0ta1ve2s3] mang đến trải nghiệm nghe độc ​​đáo và đáng nhớ, đồng thời việc sử dụng [[K01E12Y23]3 k4ey5] tạo ra bảng âm thanh phong phú và sống động. Chạy trong [T1M213] giây, bài hát thể hiện nhịp điệu dễ"&amp;" nghe, trong đó [I1N2S3T4R5U6M7E8N9T0S1] đóng một vai trò quan trọng trong âm nhạc. Được đặt ở mức thấp [te0mp1o2], bố cục này thể hiện [E1M2O3T4I5O6N7] về bản chất và có [ti0me1 s2ig3na4tu5re6 o7f 8[T91I02M13E24_35S46I57G68N79A80T91U02R13E24]3].")</f>
        <v>Phạm vi cao độ của bản nhạc này là [R1A2N3G4E5] [oc0ta1ve2s3] mang đến trải nghiệm nghe độc ​​đáo và đáng nhớ, đồng thời việc sử dụng [[K01E12Y23]3 k4ey5] tạo ra bảng âm thanh phong phú và sống động. Chạy trong [T1M213] giây, bài hát thể hiện nhịp điệu dễ nghe, trong đó [I1N2S3T4R5U6M7E8N9T0S1] đóng một vai trò quan trọng trong âm nhạc. Được đặt ở mức thấp [te0mp1o2], bố cục này thể hiện [E1M2O3T4I5O6N7] về bản chất và có [ti0me1 s2ig3na4tu5re6 o7f 8[T91I02M13E24_35S46I57G68N79A80T91U02R13E24]3].</v>
      </c>
    </row>
    <row r="1632">
      <c r="A1632" s="1" t="s">
        <v>1235</v>
      </c>
      <c r="B1632" s="1" t="s">
        <v>2693</v>
      </c>
      <c r="C1632" s="2" t="str">
        <f>IFERROR(__xludf.DUMMYFUNCTION("GoogleTranslate(B1632, ""en"", ""vi"")"),"Nhịp độ của bài hát chậm và âm nhạc phải có một số nhạc cụ nhất định.")</f>
        <v>Nhịp độ của bài hát chậm và âm nhạc phải có một số nhạc cụ nhất định.</v>
      </c>
    </row>
    <row r="1633">
      <c r="A1633" s="1" t="s">
        <v>821</v>
      </c>
      <c r="B1633" s="1" t="s">
        <v>2694</v>
      </c>
      <c r="C1633" s="2" t="str">
        <f>IFERROR(__xludf.DUMMYFUNCTION("GoogleTranslate(B1633, ""en"", ""vi"")"),"Bài hát này mang đến trải nghiệm nghe độc ​​đáo và đáng nhớ với dải cao độ [R1A2N3G4E5] [oc0ta1ve2s3]. Việc sử dụng [[K01E12Y23]3 k4ey5] tạo ra bầu không khí khác biệt làm tăng thêm sức hấp dẫn của nó. Với thời lượng chạy [T1M213] giây, nhịp điệu của bài "&amp;"hát này vừa phải và nhất quán. Điều thú vị là không có [I1N2S3T4R5U6M7E8N9T0S1] trong bài hát này và [ti0me1 s2ig3na4tu5re6] được sử dụng là không bình thường, được đánh dấu bằng [T1I2M3E4_5S6I7G8N9A0T1U2R3E4]. Bất chấp những yếu tố độc đáo, nhịp điệu của"&amp;" bài hát nhanh và bị ảnh hưởng nặng nề bởi phong cách [G1E2N3R4E5], tạo ra âm thanh thực sự đặc biệt.")</f>
        <v>Bài hát này mang đến trải nghiệm nghe độc ​​đáo và đáng nhớ với dải cao độ [R1A2N3G4E5] [oc0ta1ve2s3]. Việc sử dụng [[K01E12Y23]3 k4ey5] tạo ra bầu không khí khác biệt làm tăng thêm sức hấp dẫn của nó. Với thời lượng chạy [T1M213] giây, nhịp điệu của bài hát này vừa phải và nhất quán. Điều thú vị là không có [I1N2S3T4R5U6M7E8N9T0S1] trong bài hát này và [ti0me1 s2ig3na4tu5re6] được sử dụng là không bình thường, được đánh dấu bằng [T1I2M3E4_5S6I7G8N9A0T1U2R3E4]. Bất chấp những yếu tố độc đáo, nhịp điệu của bài hát nhanh và bị ảnh hưởng nặng nề bởi phong cách [G1E2N3R4E5], tạo ra âm thanh thực sự đặc biệt.</v>
      </c>
    </row>
    <row r="1634">
      <c r="A1634" s="1" t="s">
        <v>110</v>
      </c>
      <c r="B1634" s="1" t="s">
        <v>2695</v>
      </c>
      <c r="C1634" s="2" t="str">
        <f>IFERROR(__xludf.DUMMYFUNCTION("GoogleTranslate(B1634, ""en"", ""vi"")"),"Loại nhạc này mang đến trải nghiệm nghe đa dạng và sống động, với dải cao độ trải dài [R1A2N3G4E5] [oc0ta1ve2s3].")</f>
        <v>Loại nhạc này mang đến trải nghiệm nghe đa dạng và sống động, với dải cao độ trải dài [R1A2N3G4E5] [oc0ta1ve2s3].</v>
      </c>
    </row>
    <row r="1635">
      <c r="A1635" s="1" t="s">
        <v>773</v>
      </c>
      <c r="B1635" s="1" t="s">
        <v>2696</v>
      </c>
      <c r="C1635" s="2" t="str">
        <f>IFERROR(__xludf.DUMMYFUNCTION("GoogleTranslate(B1635, ""en"", ""vi"")"),"Phạm vi cao độ nhỏ gọn của âm nhạc, trải dài [R1A2N3G4E5] [oc0ta1ve2s3], mang lại màn trình diễn tập trung và có tác động mạnh mẽ, được tăng cường hơn nữa nhờ sự lựa chọn quyến rũ của [[K01E12Y23]3 k4ey5]. Bấm chuông ở [T1M213] giây, độ dài của bài hát vừ"&amp;"a phải và nhịp điệu rơi vào khoảng giữa quá nhanh và quá chậm. [I1N2S3T4R5U6M7E8N9T0S1] khiến âm nhạc trở nên sống động, trong khi nhịp điệu không điển hình [[T01I12M23E34_45S56I67G78N89A90T01U12R23E34]4 t5im6e 7si8gn9at0ur1e2] và nhịp độ chậm mang đến ch"&amp;"o bản nhạc một hương vị độc đáo. Cuối cùng, tác động cảm xúc của âm nhạc là yếu tố định nghĩa nó, gợi lên [E1M2O3T4I5O6N7] ở người nghe.")</f>
        <v>Phạm vi cao độ nhỏ gọn của âm nhạc, trải dài [R1A2N3G4E5] [oc0ta1ve2s3], mang lại màn trình diễn tập trung và có tác động mạnh mẽ, được tăng cường hơn nữa nhờ sự lựa chọn quyến rũ của [[K01E12Y23]3 k4ey5]. Bấm chuông ở [T1M213] giây, độ dài của bài hát vừa phải và nhịp điệu rơi vào khoảng giữa quá nhanh và quá chậm. [I1N2S3T4R5U6M7E8N9T0S1] khiến âm nhạc trở nên sống động, trong khi nhịp điệu không điển hình [[T01I12M23E34_45S56I67G78N89A90T01U12R23E34]4 t5im6e 7si8gn9at0ur1e2] và nhịp độ chậm mang đến cho bản nhạc một hương vị độc đáo. Cuối cùng, tác động cảm xúc của âm nhạc là yếu tố định nghĩa nó, gợi lên [E1M2O3T4I5O6N7] ở người nghe.</v>
      </c>
    </row>
    <row r="1636">
      <c r="A1636" s="1" t="s">
        <v>206</v>
      </c>
      <c r="B1636" s="1" t="s">
        <v>2697</v>
      </c>
      <c r="C1636" s="2" t="str">
        <f>IFERROR(__xludf.DUMMYFUNCTION("GoogleTranslate(B1636, ""en"", ""vi"")"),"Bản nhạc thể hiện phạm vi cao độ trong [R1A2N3G4E5] [oc0ta1ve2s3] và việc lựa chọn [[K01E12Y23]3 k4ey5] mang lại trải nghiệm quyến rũ và đáng nhớ. Bắt đầu ở [T1M213] giây, nhịp điệu nhẹ nhàng của bài hát này tạo ra sự loại trừ có chủ ý đối với [I1N2S3T4R5"&amp;"U6M7E8N9T0S1]. Âm nhạc sử dụng [[T01I12M23E34_45S56I67G78N89A90T01U12R23E34]4 t5im6e 7si8gn9at0ur1e2] và được trình diễn ở tốc độ vừa phải, trong khi âm thanh bị ảnh hưởng nặng nề bởi phong cách [G1E2N3R4E5].")</f>
        <v>Bản nhạc thể hiện phạm vi cao độ trong [R1A2N3G4E5] [oc0ta1ve2s3] và việc lựa chọn [[K01E12Y23]3 k4ey5] mang lại trải nghiệm quyến rũ và đáng nhớ. Bắt đầu ở [T1M213] giây, nhịp điệu nhẹ nhàng của bài hát này tạo ra sự loại trừ có chủ ý đối với [I1N2S3T4R5U6M7E8N9T0S1]. Âm nhạc sử dụng [[T01I12M23E34_45S56I67G78N89A90T01U12R23E34]4 t5im6e 7si8gn9at0ur1e2] và được trình diễn ở tốc độ vừa phải, trong khi âm thanh bị ảnh hưởng nặng nề bởi phong cách [G1E2N3R4E5].</v>
      </c>
    </row>
    <row r="1637">
      <c r="A1637" s="1" t="s">
        <v>703</v>
      </c>
      <c r="B1637" s="1" t="s">
        <v>2698</v>
      </c>
      <c r="C1637" s="2" t="str">
        <f>IFERROR(__xludf.DUMMYFUNCTION("GoogleTranslate(B1637, ""en"", ""vi"")"),"Bài hát này sử dụng [ti0me1 s2ig3na4tu5re6] không chuẩn và được sáng tác trong [[K01E12Y23]3 k4ey5]. Việc sử dụng [ti0me1 s2ig3na4tu5re6] không chuẩn mang lại cho bài hát một cảm giác nhịp điệu độc đáo và giúp bài hát trở nên khác biệt so với các loại nhạ"&amp;"c khác. Trong khi đó, [[K01E12Y23]3 k4ey5] mang đến cho bài hát một âm sắc riêng biệt, với tập hợp hòa âm và khả năng giai điệu riêng. Cùng với nhau, những yếu tố âm nhạc này góp phần tạo nên đặc điểm và phong cách tổng thể của tác phẩm, tạo nên một tác p"&amp;"hẩm vừa thú vị vừa đáng nhớ.")</f>
        <v>Bài hát này sử dụng [ti0me1 s2ig3na4tu5re6] không chuẩn và được sáng tác trong [[K01E12Y23]3 k4ey5]. Việc sử dụng [ti0me1 s2ig3na4tu5re6] không chuẩn mang lại cho bài hát một cảm giác nhịp điệu độc đáo và giúp bài hát trở nên khác biệt so với các loại nhạc khác. Trong khi đó, [[K01E12Y23]3 k4ey5] mang đến cho bài hát một âm sắc riêng biệt, với tập hợp hòa âm và khả năng giai điệu riêng. Cùng với nhau, những yếu tố âm nhạc này góp phần tạo nên đặc điểm và phong cách tổng thể của tác phẩm, tạo nên một tác phẩm vừa thú vị vừa đáng nhớ.</v>
      </c>
    </row>
    <row r="1638">
      <c r="A1638" s="1" t="s">
        <v>2699</v>
      </c>
      <c r="B1638" s="1" t="s">
        <v>2700</v>
      </c>
      <c r="C1638" s="2" t="str">
        <f>IFERROR(__xludf.DUMMYFUNCTION("GoogleTranslate(B1638, ""en"", ""vi"")"),"Phạm vi cao độ của âm nhạc được giới hạn ở [R1A2N3G4E5] [oc0ta1ve2s3], tạo cơ hội nhấn mạnh các sắc thái của giai điệu và nhịp điệu. Tốc độ vừa phải của bài hát và chất lượng [E1M2O3T4I5O6N7] phối hợp với nhau để tạo nên một nét đặc biệt cho bài hát. [I1N"&amp;"2S3T4R5U6M7E8N9T0S1] không có trong bố cục giây [T1M213] này, cho phép duy trì sự tập trung vào việc thực hiện giai điệu một cách cẩn thận và các biến thể tinh tế trong giai điệu. Nhìn chung, sự đơn giản và sự chú ý đến từng chi tiết của âm nhạc khiến nó "&amp;"trở thành một tác phẩm quyến rũ mà bất kỳ ai đánh giá cao khả năng biểu đạt âm nhạc điêu luyện đều có thể thưởng thức.")</f>
        <v>Phạm vi cao độ của âm nhạc được giới hạn ở [R1A2N3G4E5] [oc0ta1ve2s3], tạo cơ hội nhấn mạnh các sắc thái của giai điệu và nhịp điệu. Tốc độ vừa phải của bài hát và chất lượng [E1M2O3T4I5O6N7] phối hợp với nhau để tạo nên một nét đặc biệt cho bài hát. [I1N2S3T4R5U6M7E8N9T0S1] không có trong bố cục giây [T1M213] này, cho phép duy trì sự tập trung vào việc thực hiện giai điệu một cách cẩn thận và các biến thể tinh tế trong giai điệu. Nhìn chung, sự đơn giản và sự chú ý đến từng chi tiết của âm nhạc khiến nó trở thành một tác phẩm quyến rũ mà bất kỳ ai đánh giá cao khả năng biểu đạt âm nhạc điêu luyện đều có thể thưởng thức.</v>
      </c>
    </row>
    <row r="1639">
      <c r="A1639" s="1" t="s">
        <v>108</v>
      </c>
      <c r="B1639" s="1" t="s">
        <v>2701</v>
      </c>
      <c r="C1639" s="2" t="str">
        <f>IFERROR(__xludf.DUMMYFUNCTION("GoogleTranslate(B1639, ""en"", ""vi"")"),"Âm nhạc trong bài hát này có một số đặc điểm riêng biệt góp phần tạo nên chiều sâu cảm xúc và tính cách của nó. Thứ nhất, phạm vi cao độ trải dài [R1A2N3G4E5] [oc0ta1ve2s3], giúp tăng thêm chất lượng độc đáo cho âm nhạc và nhấn mạnh chiều sâu cảm xúc của "&amp;"nó. Ngoài ra, việc sử dụng [[K01E12Y23]3 k4ey5] sẽ tăng thêm chất lượng cảm xúc đặc biệt cho bài hát. Nhịp điệu trong bài hát cũng rất sôi động, càng làm tăng thêm sức ảnh hưởng tổng thể của bản nhạc. Điều thú vị là sự sắp xếp này đã bỏ qua việc sử dụng ["&amp;"I1N2S3T4R5U6M7E8N9T0S1], tăng thêm chất lượng độc đáo cho âm thanh. [ti0me1 s2ig3na4tu5re6] được sử dụng trong bài hát cũng khác thường, tạo thêm một lớp phức tạp cho âm nhạc. Mặc dù được sắp xếp phức tạp nhưng âm nhạc được phát ở mức [te0mp1o2] cao, góp "&amp;"phần tạo nên tính chất tràn đầy năng lượng và sống động. Nhìn chung, âm nhạc mang bản chất [E1M2O3T4I5O6N7], gợi lên những cảm xúc mạnh mẽ cho người nghe.")</f>
        <v>Âm nhạc trong bài hát này có một số đặc điểm riêng biệt góp phần tạo nên chiều sâu cảm xúc và tính cách của nó. Thứ nhất, phạm vi cao độ trải dài [R1A2N3G4E5] [oc0ta1ve2s3], giúp tăng thêm chất lượng độc đáo cho âm nhạc và nhấn mạnh chiều sâu cảm xúc của nó. Ngoài ra, việc sử dụng [[K01E12Y23]3 k4ey5] sẽ tăng thêm chất lượng cảm xúc đặc biệt cho bài hát. Nhịp điệu trong bài hát cũng rất sôi động, càng làm tăng thêm sức ảnh hưởng tổng thể của bản nhạc. Điều thú vị là sự sắp xếp này đã bỏ qua việc sử dụng [I1N2S3T4R5U6M7E8N9T0S1], tăng thêm chất lượng độc đáo cho âm thanh. [ti0me1 s2ig3na4tu5re6] được sử dụng trong bài hát cũng khác thường, tạo thêm một lớp phức tạp cho âm nhạc. Mặc dù được sắp xếp phức tạp nhưng âm nhạc được phát ở mức [te0mp1o2] cao, góp phần tạo nên tính chất tràn đầy năng lượng và sống động. Nhìn chung, âm nhạc mang bản chất [E1M2O3T4I5O6N7], gợi lên những cảm xúc mạnh mẽ cho người nghe.</v>
      </c>
    </row>
    <row r="1640">
      <c r="A1640" s="1" t="s">
        <v>2702</v>
      </c>
      <c r="B1640" s="1" t="s">
        <v>2703</v>
      </c>
      <c r="C1640" s="2" t="str">
        <f>IFERROR(__xludf.DUMMYFUNCTION("GoogleTranslate(B1640, ""en"", ""vi"")"),"Phạm vi cao độ giới hạn của bản nhạc này là [R1A2N3G4E5] [oc0ta1ve2s3] cho phép nhấn mạnh hơn vào các sắc thái của giai điệu và nhịp điệu, đồng thời việc sử dụng [[K01E12Y23]3 k4ey5] tạo ra bầu không khí khác biệt. Nhịp điệu trong bài hát mạnh mẽ có độ dà"&amp;"i [T1M213] giây này rất phù hợp để nhảy. Bản nhạc giai điệu chủ yếu có [I1N2S3T4R5U6M7E8N9T0] làm âm thanh nổi bật. Nhìn chung, sự kết hợp độc đáo của dải âm vực hạn chế, lựa chọn [ke0y1], nhịp mạnh và cách sử dụng [I1N2S3T4R5U6M7E8N9T0] nổi bật của bản n"&amp;"hạc này tạo ra trải nghiệm nghe hấp dẫn.")</f>
        <v>Phạm vi cao độ giới hạn của bản nhạc này là [R1A2N3G4E5] [oc0ta1ve2s3] cho phép nhấn mạnh hơn vào các sắc thái của giai điệu và nhịp điệu, đồng thời việc sử dụng [[K01E12Y23]3 k4ey5] tạo ra bầu không khí khác biệt. Nhịp điệu trong bài hát mạnh mẽ có độ dài [T1M213] giây này rất phù hợp để nhảy. Bản nhạc giai điệu chủ yếu có [I1N2S3T4R5U6M7E8N9T0] làm âm thanh nổi bật. Nhìn chung, sự kết hợp độc đáo của dải âm vực hạn chế, lựa chọn [ke0y1], nhịp mạnh và cách sử dụng [I1N2S3T4R5U6M7E8N9T0] nổi bật của bản nhạc này tạo ra trải nghiệm nghe hấp dẫn.</v>
      </c>
    </row>
    <row r="1641">
      <c r="A1641" s="1" t="s">
        <v>2704</v>
      </c>
      <c r="B1641" s="1" t="s">
        <v>2705</v>
      </c>
      <c r="C1641" s="2" t="str">
        <f>IFERROR(__xludf.DUMMYFUNCTION("GoogleTranslate(B1641, ""en"", ""vi"")"),"Bài hát [G1E2N3R4E5] này bao gồm [[N01U12M23_34B45A56R67S78]8 b9ar0s1] và được chơi với nhịp độ nhẹ nhàng với nhịp điệu mượt mà và đều đặn trong thời gian [T1I2M3E4_5S6I7G8N9A0T1U2R3E4]. Dải cao độ nhỏ gọn của [R1A2N3G4E5] [oc0ta1ve2s3] tạo ra màn trình d"&amp;"iễn âm nhạc tập trung và có tác động, phản ánh phong cách âm nhạc truyền thống của thể loại này.")</f>
        <v>Bài hát [G1E2N3R4E5] này bao gồm [[N01U12M23_34B45A56R67S78]8 b9ar0s1] và được chơi với nhịp độ nhẹ nhàng với nhịp điệu mượt mà và đều đặn trong thời gian [T1I2M3E4_5S6I7G8N9A0T1U2R3E4]. Dải cao độ nhỏ gọn của [R1A2N3G4E5] [oc0ta1ve2s3] tạo ra màn trình diễn âm nhạc tập trung và có tác động, phản ánh phong cách âm nhạc truyền thống của thể loại này.</v>
      </c>
    </row>
    <row r="1642">
      <c r="A1642" s="1" t="s">
        <v>1931</v>
      </c>
      <c r="B1642" s="1" t="s">
        <v>2706</v>
      </c>
      <c r="C1642" s="2" t="str">
        <f>IFERROR(__xludf.DUMMYFUNCTION("GoogleTranslate(B1642, ""en"", ""vi"")"),"Bài hát có thời lượng chạy [T1M213] giây và có nhịp vừa phải, dễ theo dõi. Tuy nhiên, điều khiến bài hát này khác biệt so với những bài hát khác là [ti0me1 s2ig3na4tu5re6] khác thường của nó, đi chệch khỏi chuẩn mực. Mặc dù vậy, bài hát vẫn thú vị và hấp "&amp;"dẫn, mang đến trải nghiệm nghe độc ​​đáo cho những ai đánh giá cao âm nhạc ngoài những sản phẩm phổ thông thông thường.")</f>
        <v>Bài hát có thời lượng chạy [T1M213] giây và có nhịp vừa phải, dễ theo dõi. Tuy nhiên, điều khiến bài hát này khác biệt so với những bài hát khác là [ti0me1 s2ig3na4tu5re6] khác thường của nó, đi chệch khỏi chuẩn mực. Mặc dù vậy, bài hát vẫn thú vị và hấp dẫn, mang đến trải nghiệm nghe độc ​​đáo cho những ai đánh giá cao âm nhạc ngoài những sản phẩm phổ thông thông thường.</v>
      </c>
    </row>
    <row r="1643">
      <c r="A1643" s="1" t="s">
        <v>1011</v>
      </c>
      <c r="B1643" s="1" t="s">
        <v>2707</v>
      </c>
      <c r="C1643" s="2" t="str">
        <f>IFERROR(__xludf.DUMMYFUNCTION("GoogleTranslate(B1643, ""en"", ""vi"")"),"Bài hát có nhịp độ chậm được mang đến hương vị độc đáo bởi [[K01E12Y23]3 k4ey5].")</f>
        <v>Bài hát có nhịp độ chậm được mang đến hương vị độc đáo bởi [[K01E12Y23]3 k4ey5].</v>
      </c>
    </row>
    <row r="1644">
      <c r="A1644" s="1" t="s">
        <v>2708</v>
      </c>
      <c r="B1644" s="1" t="s">
        <v>2709</v>
      </c>
      <c r="C1644" s="2" t="str">
        <f>IFERROR(__xludf.DUMMYFUNCTION("GoogleTranslate(B1644, ""en"", ""vi"")"),"Đặc điểm riêng biệt của âm nhạc được nhấn mạnh bởi dải cao độ [R1A2N3G4E5] [oc0ta1ve2s3], giúp tăng thêm chiều sâu cảm xúc cho sáng tác. Bài hát dài một giây [T1M213] này được sáng tác trong [[K01E12Y23]3 k4ey5] và có nhịp điệu êm dịu và vừa phải. [I1N2S3"&amp;"T4R5U6M7E8N9T0S1] được sử dụng trong biểu diễn âm nhạc, với thước đo của âm nhạc là [T1I2M3E4_5S6I7G8N9A0T1U2R3E4] và [te0mp1o2] vừa phải. Bài hát tuy không mang âm hưởng đặc trưng của phong cách [G1E2N3R4E5] nhưng vẫn mang đến trải nghiệm nghe độc ​​đáo "&amp;"và hấp dẫn.")</f>
        <v>Đặc điểm riêng biệt của âm nhạc được nhấn mạnh bởi dải cao độ [R1A2N3G4E5] [oc0ta1ve2s3], giúp tăng thêm chiều sâu cảm xúc cho sáng tác. Bài hát dài một giây [T1M213] này được sáng tác trong [[K01E12Y23]3 k4ey5] và có nhịp điệu êm dịu và vừa phải. [I1N2S3T4R5U6M7E8N9T0S1] được sử dụng trong biểu diễn âm nhạc, với thước đo của âm nhạc là [T1I2M3E4_5S6I7G8N9A0T1U2R3E4] và [te0mp1o2] vừa phải. Bài hát tuy không mang âm hưởng đặc trưng của phong cách [G1E2N3R4E5] nhưng vẫn mang đến trải nghiệm nghe độc ​​đáo và hấp dẫn.</v>
      </c>
    </row>
    <row r="1645">
      <c r="A1645" s="1" t="s">
        <v>1412</v>
      </c>
      <c r="B1645" s="1" t="s">
        <v>2710</v>
      </c>
      <c r="C1645" s="2" t="str">
        <f>IFERROR(__xludf.DUMMYFUNCTION("GoogleTranslate(B1645, ""en"", ""vi"")"),"Âm nhạc của bài hát này tuân theo nhịp [T1I2M3E4_5S6I7G8N9A0T1U2R3E4] và trải dài khoảng [[N01U12M23_34B45A56R67S78]8 b9ar0s1]. Nó có thời gian chạy là [T1M213] giây. Điều thú vị là bài hát này đã chọn không kết hợp [I1N2S3T4R5U6M7E8N9T0S1], khiến nó trở "&amp;"thành một trải nghiệm nghe độc ​​đáo.")</f>
        <v>Âm nhạc của bài hát này tuân theo nhịp [T1I2M3E4_5S6I7G8N9A0T1U2R3E4] và trải dài khoảng [[N01U12M23_34B45A56R67S78]8 b9ar0s1]. Nó có thời gian chạy là [T1M213] giây. Điều thú vị là bài hát này đã chọn không kết hợp [I1N2S3T4R5U6M7E8N9T0S1], khiến nó trở thành một trải nghiệm nghe độc ​​đáo.</v>
      </c>
    </row>
    <row r="1646">
      <c r="A1646" s="1" t="s">
        <v>2711</v>
      </c>
      <c r="B1646" s="1" t="s">
        <v>2712</v>
      </c>
      <c r="C1646" s="2" t="str">
        <f>IFERROR(__xludf.DUMMYFUNCTION("GoogleTranslate(B1646, ""en"", ""vi"")"),"Âm nhạc này bắt nguồn từ các quy ước của âm nhạc [G1E2N3R4E5] và được sáng tác trong [[K01E12Y23]3 k4ey5]. Phạm vi cao độ của nó nằm trong [R1A2N3G4E5] [oc0ta1ve2s3] và nhịp rất nhẹ nhàng và êm dịu. Âm nhạc dựa trên [[T01I12M23E34_45S56I67G78N89A90T01U12R"&amp;"23E34]4 t5im6e 7si8gn9at0ur1e2] và được phát ở tốc độ vừa phải. Nhìn chung, bài hát này mang lại trải nghiệm nghe nhẹ nhàng và thư giãn, thể hiện vẻ đẹp và tính nghệ thuật của âm nhạc [G1E2N3R4E5].")</f>
        <v>Âm nhạc này bắt nguồn từ các quy ước của âm nhạc [G1E2N3R4E5] và được sáng tác trong [[K01E12Y23]3 k4ey5]. Phạm vi cao độ của nó nằm trong [R1A2N3G4E5] [oc0ta1ve2s3] và nhịp rất nhẹ nhàng và êm dịu. Âm nhạc dựa trên [[T01I12M23E34_45S56I67G78N89A90T01U12R23E34]4 t5im6e 7si8gn9at0ur1e2] và được phát ở tốc độ vừa phải. Nhìn chung, bài hát này mang lại trải nghiệm nghe nhẹ nhàng và thư giãn, thể hiện vẻ đẹp và tính nghệ thuật của âm nhạc [G1E2N3R4E5].</v>
      </c>
    </row>
    <row r="1647">
      <c r="A1647" s="1" t="s">
        <v>2713</v>
      </c>
      <c r="B1647" s="1" t="s">
        <v>2714</v>
      </c>
      <c r="C1647" s="2" t="str">
        <f>IFERROR(__xludf.DUMMYFUNCTION("GoogleTranslate(B1647, ""en"", ""vi"")"),"Đoạn giai điệu trong bản nhạc này có [te0mp1o2] vừa phải và không phụ thuộc vào việc sử dụng bất kỳ nhạc cụ cụ thể nào. Ngoài ra, [I1N2S3T4R5U6M7E8N9T0S1] không có trong phần phối khí của bài hát này.")</f>
        <v>Đoạn giai điệu trong bản nhạc này có [te0mp1o2] vừa phải và không phụ thuộc vào việc sử dụng bất kỳ nhạc cụ cụ thể nào. Ngoài ra, [I1N2S3T4R5U6M7E8N9T0S1] không có trong phần phối khí của bài hát này.</v>
      </c>
    </row>
    <row r="1648">
      <c r="A1648" s="1" t="s">
        <v>2715</v>
      </c>
      <c r="B1648" s="1" t="s">
        <v>2716</v>
      </c>
      <c r="C1648" s="2" t="str">
        <f>IFERROR(__xludf.DUMMYFUNCTION("GoogleTranslate(B1648, ""en"", ""vi"")"),"Việc sử dụng [[K01E12Y23]3 k4ey5] trong bản nhạc này tạo ra một bầu không khí khác biệt, được bổ sung thêm bằng nhịp [T1I2M3E4_5S6I7G8N9A0T1U2R3E4] của nó. Sự vắng mặt của [I1N2S3T4R5U6M7E8N9T0S1] trong bài hát này cho phép bản nhạc giai điệu, được phân b"&amp;"iệt bằng âm thanh của [I1N2S3T4R5U6M7E8N9T0], chiếm vị trí trung tâm. Tổng cộng, có thể nghe thấy [[N01U12M23_34B45A56R67S78]8 b9ar0s1] trong bản sáng tác này.")</f>
        <v>Việc sử dụng [[K01E12Y23]3 k4ey5] trong bản nhạc này tạo ra một bầu không khí khác biệt, được bổ sung thêm bằng nhịp [T1I2M3E4_5S6I7G8N9A0T1U2R3E4] của nó. Sự vắng mặt của [I1N2S3T4R5U6M7E8N9T0S1] trong bài hát này cho phép bản nhạc giai điệu, được phân biệt bằng âm thanh của [I1N2S3T4R5U6M7E8N9T0], chiếm vị trí trung tâm. Tổng cộng, có thể nghe thấy [[N01U12M23_34B45A56R67S78]8 b9ar0s1] trong bản sáng tác này.</v>
      </c>
    </row>
    <row r="1649">
      <c r="A1649" s="1" t="s">
        <v>771</v>
      </c>
      <c r="B1649" s="1" t="s">
        <v>2717</v>
      </c>
      <c r="C1649" s="2" t="str">
        <f>IFERROR(__xludf.DUMMYFUNCTION("GoogleTranslate(B1649, ""en"", ""vi"")"),"Bản nhạc [G1E2N3R4E5] thể hiện nét độc đáo thông qua việc sử dụng dải cao độ [R1A2N3G4E5]-[oc0ta1ve2], giúp nhấn mạnh chiều sâu cảm xúc của âm nhạc. Thêm vào chất lượng đặc biệt này là việc sử dụng [[K01E12Y23]3 k4ey5], giúp truyền tải bản chất cảm xúc cụ"&amp;" thể vào âm nhạc. Độ dài của bản nhạc kéo dài [T1M213] giây, trong khi [te0mp1o2] thoải mái hơn nữa góp phần tạo nên bản chất êm dịu và êm dịu của âm nhạc. Việc sử dụng [I1N2S3T4R5U6M7E8N9T0S1] rất quan trọng đối với âm thanh tổng thể của bài hát, trong k"&amp;"hi bộ đếm [T1I2M3E4_5S6I7G8N9A0T1U2R3E4] cung cấp nhịp ổn định để giữ âm nhạc lại với nhau. Bài hát này đại diện cho một ví dụ hoàn hảo về âm nhạc [G1E2N3R4E5] và âm thanh riêng biệt của nó.")</f>
        <v>Bản nhạc [G1E2N3R4E5] thể hiện nét độc đáo thông qua việc sử dụng dải cao độ [R1A2N3G4E5]-[oc0ta1ve2], giúp nhấn mạnh chiều sâu cảm xúc của âm nhạc. Thêm vào chất lượng đặc biệt này là việc sử dụng [[K01E12Y23]3 k4ey5], giúp truyền tải bản chất cảm xúc cụ thể vào âm nhạc. Độ dài của bản nhạc kéo dài [T1M213] giây, trong khi [te0mp1o2] thoải mái hơn nữa góp phần tạo nên bản chất êm dịu và êm dịu của âm nhạc. Việc sử dụng [I1N2S3T4R5U6M7E8N9T0S1] rất quan trọng đối với âm thanh tổng thể của bài hát, trong khi bộ đếm [T1I2M3E4_5S6I7G8N9A0T1U2R3E4] cung cấp nhịp ổn định để giữ âm nhạc lại với nhau. Bài hát này đại diện cho một ví dụ hoàn hảo về âm nhạc [G1E2N3R4E5] và âm thanh riêng biệt của nó.</v>
      </c>
    </row>
    <row r="1650">
      <c r="A1650" s="1" t="s">
        <v>1306</v>
      </c>
      <c r="B1650" s="1" t="s">
        <v>2718</v>
      </c>
      <c r="C1650" s="2" t="str">
        <f>IFERROR(__xludf.DUMMYFUNCTION("GoogleTranslate(B1650, ""en"", ""vi"")"),"Bài hát có tiết tấu nhanh và được sáng tác trong đoạn [[K01E12Y23]3 k4ey5].")</f>
        <v>Bài hát có tiết tấu nhanh và được sáng tác trong đoạn [[K01E12Y23]3 k4ey5].</v>
      </c>
    </row>
    <row r="1651">
      <c r="A1651" s="1" t="s">
        <v>703</v>
      </c>
      <c r="B1651" s="1" t="s">
        <v>2719</v>
      </c>
      <c r="C1651" s="2" t="str">
        <f>IFERROR(__xludf.DUMMYFUNCTION("GoogleTranslate(B1651, ""en"", ""vi"")"),"Sự lựa chọn [[K01E12Y23]3 k4ey5] trong bản nhạc này tạo nên một trải nghiệm lôi cuốn và đáng nhớ. Tuy nhiên, [ti0me1 s2ig3na4tu5re6] trong bài hát này không mang tính quy ước, điều này tạo thêm một lớp độc đáo khác cho âm nhạc. Dù không theo tiêu chuẩn [t"&amp;"i0me1 s2ig3na4tu5re6] nhưng bài hát vẫn tạo được giai điệu hài hòa, để lại ấn tượng lâu dài cho người nghe.")</f>
        <v>Sự lựa chọn [[K01E12Y23]3 k4ey5] trong bản nhạc này tạo nên một trải nghiệm lôi cuốn và đáng nhớ. Tuy nhiên, [ti0me1 s2ig3na4tu5re6] trong bài hát này không mang tính quy ước, điều này tạo thêm một lớp độc đáo khác cho âm nhạc. Dù không theo tiêu chuẩn [ti0me1 s2ig3na4tu5re6] nhưng bài hát vẫn tạo được giai điệu hài hòa, để lại ấn tượng lâu dài cho người nghe.</v>
      </c>
    </row>
    <row r="1652">
      <c r="A1652" s="1" t="s">
        <v>435</v>
      </c>
      <c r="B1652" s="1" t="s">
        <v>2720</v>
      </c>
      <c r="C1652" s="2" t="str">
        <f>IFERROR(__xludf.DUMMYFUNCTION("GoogleTranslate(B1652, ""en"", ""vi"")"),"Âm nhạc dựa trên [[T01I12M23E34_45S56I67G78N89A90T01U12R23E34]4 t5im6e 7si8gn9at0ur1e2] và phạm vi cao độ của nó nằm trong [R1A2N3G4E5] [oc0ta1ve2s3]. Điều này có nghĩa là âm nhạc tuân theo một mẫu nhịp điệu cụ thể với một số nhịp nhất định trên mỗi ô nhị"&amp;"p, trong khi phạm vi cao độ đề cập đến khoảng cách giữa các nốt thấp nhất và cao nhất trong bản nhạc. Sự kết hợp của hai yếu tố này giúp xác định âm thanh và cảm nhận tổng thể của âm nhạc, tạo ra trải nghiệm âm thanh độc đáo mà người nghe có thể thưởng th"&amp;"ức. Cho dù đó là một giai điệu đơn giản hay một sáng tác phức tạp, việc hiểu [ti0me1 s2ig3na4tu5re6] và cao độ có thể mang lại cho chúng ta những hiểu biết sâu sắc có giá trị về cấu trúc và đặc điểm của âm nhạc.")</f>
        <v>Âm nhạc dựa trên [[T01I12M23E34_45S56I67G78N89A90T01U12R23E34]4 t5im6e 7si8gn9at0ur1e2] và phạm vi cao độ của nó nằm trong [R1A2N3G4E5] [oc0ta1ve2s3]. Điều này có nghĩa là âm nhạc tuân theo một mẫu nhịp điệu cụ thể với một số nhịp nhất định trên mỗi ô nhịp, trong khi phạm vi cao độ đề cập đến khoảng cách giữa các nốt thấp nhất và cao nhất trong bản nhạc. Sự kết hợp của hai yếu tố này giúp xác định âm thanh và cảm nhận tổng thể của âm nhạc, tạo ra trải nghiệm âm thanh độc đáo mà người nghe có thể thưởng thức. Cho dù đó là một giai điệu đơn giản hay một sáng tác phức tạp, việc hiểu [ti0me1 s2ig3na4tu5re6] và cao độ có thể mang lại cho chúng ta những hiểu biết sâu sắc có giá trị về cấu trúc và đặc điểm của âm nhạc.</v>
      </c>
    </row>
    <row r="1653">
      <c r="A1653" s="1" t="s">
        <v>2721</v>
      </c>
      <c r="B1653" s="1" t="s">
        <v>2722</v>
      </c>
      <c r="C1653" s="2" t="str">
        <f>IFERROR(__xludf.DUMMYFUNCTION("GoogleTranslate(B1653, ""en"", ""vi"")"),"Dải cao độ của [R1A2N3G4E5] [oc0ta1ve2s3] trong bài hát này tạo thêm nét đặc biệt và nhấn mạnh chiều sâu cảm xúc của nó. Ngoài ra, bài hát có đoạn [ti0me1 s2ig3na4tu5re6 o7f 8[T91I02M13E24_35S46I57G68N79A80T91U02R13E24]3] không phổ biến và di chuyển ở tốc"&amp;" độ vừa phải với tiết tấu nhẹ nhàng, dễ nghe. Nhìn chung, bài hát này dài [T1M213] giây và sự kết hợp độc đáo giữa các yếu tố âm nhạc tạo nên trải nghiệm nghe lôi cuốn.")</f>
        <v>Dải cao độ của [R1A2N3G4E5] [oc0ta1ve2s3] trong bài hát này tạo thêm nét đặc biệt và nhấn mạnh chiều sâu cảm xúc của nó. Ngoài ra, bài hát có đoạn [ti0me1 s2ig3na4tu5re6 o7f 8[T91I02M13E24_35S46I57G68N79A80T91U02R13E24]3] không phổ biến và di chuyển ở tốc độ vừa phải với tiết tấu nhẹ nhàng, dễ nghe. Nhìn chung, bài hát này dài [T1M213] giây và sự kết hợp độc đáo giữa các yếu tố âm nhạc tạo nên trải nghiệm nghe lôi cuốn.</v>
      </c>
    </row>
    <row r="1654">
      <c r="A1654" s="1" t="s">
        <v>2723</v>
      </c>
      <c r="B1654" s="1" t="s">
        <v>2724</v>
      </c>
      <c r="C1654" s="2" t="str">
        <f>IFERROR(__xludf.DUMMYFUNCTION("GoogleTranslate(B1654, ""en"", ""vi"")"),"Phần trình diễn âm nhạc trong bài hát này tập trung và có tác động mạnh nhờ dải cao độ nhỏ gọn trải dài [R1A2N3G4E5] [oc0ta1ve2s3]. Hiệu ứng này được tăng cường nhờ [te0mp1o2] có nhịp độ nhanh, giúp tăng thêm cảm giác khẩn trương cho âm nhạc. Việc sử dụng"&amp;" [I1N2S3T4R5U6M7E8N9T0S1] làm cho bài hát trở nên sống động, mang lại chiều sâu và kết cấu cho âm thanh. Mặc dù [te0mp1o2] nhanh nhưng bài hát được phát ở tốc độ vừa phải, cho phép từng [[N01U12M23_34B45A56R67S78]8 b9ar0s1] được đánh giá và thưởng thức tr"&amp;"ọn vẹn.")</f>
        <v>Phần trình diễn âm nhạc trong bài hát này tập trung và có tác động mạnh nhờ dải cao độ nhỏ gọn trải dài [R1A2N3G4E5] [oc0ta1ve2s3]. Hiệu ứng này được tăng cường nhờ [te0mp1o2] có nhịp độ nhanh, giúp tăng thêm cảm giác khẩn trương cho âm nhạc. Việc sử dụng [I1N2S3T4R5U6M7E8N9T0S1] làm cho bài hát trở nên sống động, mang lại chiều sâu và kết cấu cho âm thanh. Mặc dù [te0mp1o2] nhanh nhưng bài hát được phát ở tốc độ vừa phải, cho phép từng [[N01U12M23_34B45A56R67S78]8 b9ar0s1] được đánh giá và thưởng thức trọn vẹn.</v>
      </c>
    </row>
    <row r="1655">
      <c r="A1655" s="1" t="s">
        <v>2725</v>
      </c>
      <c r="B1655" s="1" t="s">
        <v>2726</v>
      </c>
      <c r="C1655" s="2" t="str">
        <f>IFERROR(__xludf.DUMMYFUNCTION("GoogleTranslate(B1655, ""en"", ""vi"")"),"Âm nhạc này là sự pha trộn độc đáo của nhiều yếu tố khác nhau tạo nên một bảng âm thanh phong phú và sống động, đặc biệt là việc sử dụng [[K01E12Y23]3 k4ey5]. Độ dài của bản nhạc là [T1M213] giây và [ti0me1 s2ig3na4tu5re6] của nó không phải là tiêu chuẩn,"&amp;" điều này càng làm tăng thêm đặc tính độc đáo của nó. Điều thú vị là bài hát này không có bất kỳ [I1N2S3T4R5U6M7E8N9T0S1] nào, điều này góp phần tạo nên âm thanh đặc biệt của nó. Trên thực tế, âm nhạc này không tuân theo truyền thống của bất kỳ phong cách"&amp;" [G1E2N3R4E5] cụ thể nào, khiến nó trở thành một sự khởi đầu mới mẻ so với âm nhạc điển hình trong thể loại này.")</f>
        <v>Âm nhạc này là sự pha trộn độc đáo của nhiều yếu tố khác nhau tạo nên một bảng âm thanh phong phú và sống động, đặc biệt là việc sử dụng [[K01E12Y23]3 k4ey5]. Độ dài của bản nhạc là [T1M213] giây và [ti0me1 s2ig3na4tu5re6] của nó không phải là tiêu chuẩn, điều này càng làm tăng thêm đặc tính độc đáo của nó. Điều thú vị là bài hát này không có bất kỳ [I1N2S3T4R5U6M7E8N9T0S1] nào, điều này góp phần tạo nên âm thanh đặc biệt của nó. Trên thực tế, âm nhạc này không tuân theo truyền thống của bất kỳ phong cách [G1E2N3R4E5] cụ thể nào, khiến nó trở thành một sự khởi đầu mới mẻ so với âm nhạc điển hình trong thể loại này.</v>
      </c>
    </row>
    <row r="1656">
      <c r="A1656" s="1" t="s">
        <v>2727</v>
      </c>
      <c r="B1656" s="1" t="s">
        <v>2728</v>
      </c>
      <c r="C1656" s="2" t="str">
        <f>IFERROR(__xludf.DUMMYFUNCTION("GoogleTranslate(B1656, ""en"", ""vi"")"),"Thời lượng của bài hát này là [T1M213] giây và được phát ở tốc độ nhanh. Tuy nhiên, bài hát không tuân theo những tiêu chuẩn thông thường của thể loại [G1E2N3R4E5].")</f>
        <v>Thời lượng của bài hát này là [T1M213] giây và được phát ở tốc độ nhanh. Tuy nhiên, bài hát không tuân theo những tiêu chuẩn thông thường của thể loại [G1E2N3R4E5].</v>
      </c>
    </row>
    <row r="1657">
      <c r="A1657" s="1" t="s">
        <v>1016</v>
      </c>
      <c r="B1657" s="1" t="s">
        <v>2729</v>
      </c>
      <c r="C1657" s="2" t="str">
        <f>IFERROR(__xludf.DUMMYFUNCTION("GoogleTranslate(B1657, ""en"", ""vi"")"),"Âm nhạc được mô tả mang lại trải nghiệm nghe độc ​​đáo và đáng nhớ với dải cao độ [R1A2N3G4E5] [oc0ta1ve2s3]. Việc sử dụng [[K01E12Y23]3 k4ey5] tạo ra một bầu không khí khác biệt được bổ sung bởi nhịp độ nhẹ nhàng khi phát bài hát. [te0mp1o2] của [T1M213]"&amp;" giây vừa phải và được tăng cường hơn nữa bằng cách đưa vào [I1N2S3T4R5U6M7E8N9T0S1]. Âm nhạc tuân theo nhịp [T1I2M3E4_5S6I7G8N9A0T1U2R3E4], điều này làm tăng thêm sức hấp dẫn tổng thể của nó. Quan trọng nhất, âm nhạc thể hiện [E1M2O3T4I5O6N7], tạo nên tá"&amp;"c động cảm xúc mạnh mẽ cho người nghe.")</f>
        <v>Âm nhạc được mô tả mang lại trải nghiệm nghe độc ​​đáo và đáng nhớ với dải cao độ [R1A2N3G4E5] [oc0ta1ve2s3]. Việc sử dụng [[K01E12Y23]3 k4ey5] tạo ra một bầu không khí khác biệt được bổ sung bởi nhịp độ nhẹ nhàng khi phát bài hát. [te0mp1o2] của [T1M213] giây vừa phải và được tăng cường hơn nữa bằng cách đưa vào [I1N2S3T4R5U6M7E8N9T0S1]. Âm nhạc tuân theo nhịp [T1I2M3E4_5S6I7G8N9A0T1U2R3E4], điều này làm tăng thêm sức hấp dẫn tổng thể của nó. Quan trọng nhất, âm nhạc thể hiện [E1M2O3T4I5O6N7], tạo nên tác động cảm xúc mạnh mẽ cho người nghe.</v>
      </c>
    </row>
    <row r="1658">
      <c r="A1658" s="1" t="s">
        <v>2730</v>
      </c>
      <c r="B1658" s="1" t="s">
        <v>2731</v>
      </c>
      <c r="C1658" s="2" t="str">
        <f>IFERROR(__xludf.DUMMYFUNCTION("GoogleTranslate(B1658, ""en"", ""vi"")"),"Âm nhạc sử dụng dải cao độ cụ thể là [R1A2N3G4E5] [oc0ta1ve2s3], tạo ra âm thanh gắn kết và thống nhất xuyên suốt bản nhạc. Ngoài ra, việc sử dụng [[K01E12Y23]3 k4ey5] tạo ra bầu không khí khác biệt, trong khi nhịp điệu êm dịu sẽ nâng cao hơn nữa trải ngh"&amp;"iệm tổng thể. Sự vắng mặt của [I1N2S3T4R5U6M7E8N9T0S1] trong bài hát, được chơi ở mức [te0mp1o2] thấp, góp phần tạo nên bản chất nội tâm của âm nhạc, gợi lên cảm giác [E1M2O3T4I5O6N7] mạnh mẽ.")</f>
        <v>Âm nhạc sử dụng dải cao độ cụ thể là [R1A2N3G4E5] [oc0ta1ve2s3], tạo ra âm thanh gắn kết và thống nhất xuyên suốt bản nhạc. Ngoài ra, việc sử dụng [[K01E12Y23]3 k4ey5] tạo ra bầu không khí khác biệt, trong khi nhịp điệu êm dịu sẽ nâng cao hơn nữa trải nghiệm tổng thể. Sự vắng mặt của [I1N2S3T4R5U6M7E8N9T0S1] trong bài hát, được chơi ở mức [te0mp1o2] thấp, góp phần tạo nên bản chất nội tâm của âm nhạc, gợi lên cảm giác [E1M2O3T4I5O6N7] mạnh mẽ.</v>
      </c>
    </row>
    <row r="1659">
      <c r="A1659" s="1" t="s">
        <v>2732</v>
      </c>
      <c r="B1659" s="1" t="s">
        <v>2733</v>
      </c>
      <c r="C1659" s="2" t="str">
        <f>IFERROR(__xludf.DUMMYFUNCTION("GoogleTranslate(B1659, ""en"", ""vi"")"),"Bài hát này mang đến trải nghiệm nghe độc ​​đáo vì nó khác với tiêu chuẩn về [ti0me1 s2ig3na4tu5re6]. Nhịp điệu nhanh, kết hợp với dải cao độ trải dài [R1A2N3G4E5] [oc0ta1ve2s3], tạo ra âm thanh đa dạng và sống động. Hơn nữa, việc cố tình loại trừ [I1N2S3"&amp;"T4R5U6M7E8N9T0S1] đã tạo thêm điểm nhấn thú vị cho âm nhạc, khiến nó trở nên nổi bật hơn nữa. Nhìn chung, cách tiếp cận sáng tác âm nhạc độc đáo của bài hát này khiến nó trở thành một bài hát phải nghe đối với những ai đang tìm kiếm thứ gì đó mới mẻ và th"&amp;"ú vị.")</f>
        <v>Bài hát này mang đến trải nghiệm nghe độc ​​đáo vì nó khác với tiêu chuẩn về [ti0me1 s2ig3na4tu5re6]. Nhịp điệu nhanh, kết hợp với dải cao độ trải dài [R1A2N3G4E5] [oc0ta1ve2s3], tạo ra âm thanh đa dạng và sống động. Hơn nữa, việc cố tình loại trừ [I1N2S3T4R5U6M7E8N9T0S1] đã tạo thêm điểm nhấn thú vị cho âm nhạc, khiến nó trở nên nổi bật hơn nữa. Nhìn chung, cách tiếp cận sáng tác âm nhạc độc đáo của bài hát này khiến nó trở thành một bài hát phải nghe đối với những ai đang tìm kiếm thứ gì đó mới mẻ và thú vị.</v>
      </c>
    </row>
    <row r="1660">
      <c r="A1660" s="1" t="s">
        <v>2734</v>
      </c>
      <c r="B1660" s="1" t="s">
        <v>2735</v>
      </c>
      <c r="C1660" s="2" t="str">
        <f>IFERROR(__xludf.DUMMYFUNCTION("GoogleTranslate(B1660, ""en"", ""vi"")"),"Sự lựa chọn [[K01E12Y23]3 k4ey5] của bản nhạc này mang lại trải nghiệm quyến rũ và đáng nhớ, trong khi [T1I2M3E4_5S6I7G8N9A0T1U2R3E4] là thước đo của âm nhạc. Trong bài hát này, bạn sẽ không nghe thấy bất kỳ [I1N2S3T4R5U6M7E8N9T0S1] nào, nhưng nhạc có [te"&amp;"0mp1o2] nhanh và chứa đầy [E1M2O3T4I5O6N7].")</f>
        <v>Sự lựa chọn [[K01E12Y23]3 k4ey5] của bản nhạc này mang lại trải nghiệm quyến rũ và đáng nhớ, trong khi [T1I2M3E4_5S6I7G8N9A0T1U2R3E4] là thước đo của âm nhạc. Trong bài hát này, bạn sẽ không nghe thấy bất kỳ [I1N2S3T4R5U6M7E8N9T0S1] nào, nhưng nhạc có [te0mp1o2] nhanh và chứa đầy [E1M2O3T4I5O6N7].</v>
      </c>
    </row>
    <row r="1661">
      <c r="A1661" s="1" t="s">
        <v>2736</v>
      </c>
      <c r="B1661" s="1" t="s">
        <v>2737</v>
      </c>
      <c r="C1661" s="2" t="str">
        <f>IFERROR(__xludf.DUMMYFUNCTION("GoogleTranslate(B1661, ""en"", ""vi"")"),"Phạm vi cao độ của bản nhạc này là [R1A2N3G4E5] [oc0ta1ve2s3] mang đến trải nghiệm nghe độc ​​đáo và đáng nhớ, với [te0mp1o2] không quá nhanh hoặc quá chậm. [I1N2S3T4R5U6M7E8N9T0S1] nên được đưa vào âm nhạc, góp phần tạo nên nhịp độ chậm và sự phóng khoán"&amp;"g của nó [E1M2O3T4I5O6N7].")</f>
        <v>Phạm vi cao độ của bản nhạc này là [R1A2N3G4E5] [oc0ta1ve2s3] mang đến trải nghiệm nghe độc ​​đáo và đáng nhớ, với [te0mp1o2] không quá nhanh hoặc quá chậm. [I1N2S3T4R5U6M7E8N9T0S1] nên được đưa vào âm nhạc, góp phần tạo nên nhịp độ chậm và sự phóng khoáng của nó [E1M2O3T4I5O6N7].</v>
      </c>
    </row>
    <row r="1662">
      <c r="A1662" s="1" t="s">
        <v>310</v>
      </c>
      <c r="B1662" s="1" t="s">
        <v>2738</v>
      </c>
      <c r="C1662" s="2" t="str">
        <f>IFERROR(__xludf.DUMMYFUNCTION("GoogleTranslate(B1662, ""en"", ""vi"")"),"Bài hát này, không dễ nhận ra theo phong cách [G1E2N3R4E5], có cao độ trong [R1A2N3G4E5] [oc0ta1ve2s3] và [[K01E12Y23]3 k4ey5] mang lại chất lượng cảm xúc đặc biệt. Với thời lượng [T1M213] giây, nhịp điệu của bài hát không quá nhanh cũng không quá chậm. S"&amp;"ự sắp xếp của nó cố tình bỏ qua việc sử dụng [I1N2S3T4R5U6M7E8N9T0S1] và [ti0me1 s2ig3na4tu5re6] không phải là tiêu chuẩn, được biểu thị bằng [T1I2M3E4_5S6I7G8N9A0T1U2R3E4]. Bất chấp những biến thể này, âm nhạc vẫn duy trì mức cao-[te0mp1o2] xuyên suốt.")</f>
        <v>Bài hát này, không dễ nhận ra theo phong cách [G1E2N3R4E5], có cao độ trong [R1A2N3G4E5] [oc0ta1ve2s3] và [[K01E12Y23]3 k4ey5] mang lại chất lượng cảm xúc đặc biệt. Với thời lượng [T1M213] giây, nhịp điệu của bài hát không quá nhanh cũng không quá chậm. Sự sắp xếp của nó cố tình bỏ qua việc sử dụng [I1N2S3T4R5U6M7E8N9T0S1] và [ti0me1 s2ig3na4tu5re6] không phải là tiêu chuẩn, được biểu thị bằng [T1I2M3E4_5S6I7G8N9A0T1U2R3E4]. Bất chấp những biến thể này, âm nhạc vẫn duy trì mức cao-[te0mp1o2] xuyên suốt.</v>
      </c>
    </row>
    <row r="1663">
      <c r="A1663" s="1" t="s">
        <v>110</v>
      </c>
      <c r="B1663" s="1" t="s">
        <v>2739</v>
      </c>
      <c r="C1663" s="2" t="str">
        <f>IFERROR(__xludf.DUMMYFUNCTION("GoogleTranslate(B1663, ""en"", ""vi"")"),"Đoạn nhạc thể hiện phạm vi cao độ trong [R1A2N3G4E5] [oc0ta1ve2s3]. Phạm vi cao độ này cho phép tạo ra nhiều giai điệu và hòa âm khác nhau, cũng như tạo cơ hội thể hiện âm nhạc và chiều sâu cảm xúc. Việc sử dụng các nhạc cụ và âm vực khác nhau cũng có thể"&amp;" làm tăng thêm độ phức tạp và phong phú của bản nhạc, làm nổi bật tính linh hoạt và sáng tạo của nhà soạn nhạc. Nhìn chung, dải cao độ của bản nhạc đóng một vai trò quan trọng trong việc hình thành đặc điểm tổng thể và tác động của nó đến người nghe.")</f>
        <v>Đoạn nhạc thể hiện phạm vi cao độ trong [R1A2N3G4E5] [oc0ta1ve2s3]. Phạm vi cao độ này cho phép tạo ra nhiều giai điệu và hòa âm khác nhau, cũng như tạo cơ hội thể hiện âm nhạc và chiều sâu cảm xúc. Việc sử dụng các nhạc cụ và âm vực khác nhau cũng có thể làm tăng thêm độ phức tạp và phong phú của bản nhạc, làm nổi bật tính linh hoạt và sáng tạo của nhà soạn nhạc. Nhìn chung, dải cao độ của bản nhạc đóng một vai trò quan trọng trong việc hình thành đặc điểm tổng thể và tác động của nó đến người nghe.</v>
      </c>
    </row>
    <row r="1664">
      <c r="A1664" s="1" t="s">
        <v>2740</v>
      </c>
      <c r="B1664" s="1" t="s">
        <v>2741</v>
      </c>
      <c r="C1664" s="2" t="str">
        <f>IFERROR(__xludf.DUMMYFUNCTION("GoogleTranslate(B1664, ""en"", ""vi"")"),"Phạm vi cao độ nhỏ gọn của [R1A2N3G4E5] [oc0ta1ve2s3] mang lại màn trình diễn âm nhạc tập trung và có tác động mạnh mẽ. Bài hát bao gồm [[N01U12M23_34B45A56R67S78]8 b9ar0s1] và có thời lượng chạy là [T1M213] giây. [I1N2S3T4R5U6M7E8N9T0S1] đóng vai trò qua"&amp;"n trọng trong bản nhạc, góp phần tạo nên âm thanh và phong cách tổng thể của bản nhạc. Với phạm vi hạn chế, các nhạc cụ có thể tạo ra cảm giác mạch lạc và thống nhất xuyên suốt bài hát, nâng cao trải nghiệm của người nghe và để lại ấn tượng lâu dài.")</f>
        <v>Phạm vi cao độ nhỏ gọn của [R1A2N3G4E5] [oc0ta1ve2s3] mang lại màn trình diễn âm nhạc tập trung và có tác động mạnh mẽ. Bài hát bao gồm [[N01U12M23_34B45A56R67S78]8 b9ar0s1] và có thời lượng chạy là [T1M213] giây. [I1N2S3T4R5U6M7E8N9T0S1] đóng vai trò quan trọng trong bản nhạc, góp phần tạo nên âm thanh và phong cách tổng thể của bản nhạc. Với phạm vi hạn chế, các nhạc cụ có thể tạo ra cảm giác mạch lạc và thống nhất xuyên suốt bài hát, nâng cao trải nghiệm của người nghe và để lại ấn tượng lâu dài.</v>
      </c>
    </row>
    <row r="1665">
      <c r="A1665" s="1" t="s">
        <v>2742</v>
      </c>
      <c r="B1665" s="1" t="s">
        <v>2743</v>
      </c>
      <c r="C1665" s="2" t="str">
        <f>IFERROR(__xludf.DUMMYFUNCTION("GoogleTranslate(B1665, ""en"", ""vi"")"),"Với phạm vi cao độ giới hạn là [R1A2N3G4E5] [oc0ta1ve2s3], âm nhạc cho phép nhấn mạnh hơn vào các sắc thái của giai điệu và nhịp điệu, tạo ra trải nghiệm âm nhạc độc đáo. Bài hát này có độ dài [T1M213] giây, có nhịp điệu êm dịu giúp nâng cao hơn nữa bầu k"&amp;"hông khí chung của âm nhạc. Việc bổ sung [I1N2S3T4R5U6M7E8N9T0S1] vào bản nhạc góp phần tạo nên sự khác biệt và tăng thêm sức hấp dẫn cho bản nhạc.")</f>
        <v>Với phạm vi cao độ giới hạn là [R1A2N3G4E5] [oc0ta1ve2s3], âm nhạc cho phép nhấn mạnh hơn vào các sắc thái của giai điệu và nhịp điệu, tạo ra trải nghiệm âm nhạc độc đáo. Bài hát này có độ dài [T1M213] giây, có nhịp điệu êm dịu giúp nâng cao hơn nữa bầu không khí chung của âm nhạc. Việc bổ sung [I1N2S3T4R5U6M7E8N9T0S1] vào bản nhạc góp phần tạo nên sự khác biệt và tăng thêm sức hấp dẫn cho bản nhạc.</v>
      </c>
    </row>
    <row r="1666">
      <c r="A1666" s="1" t="s">
        <v>416</v>
      </c>
      <c r="B1666" s="1" t="s">
        <v>2744</v>
      </c>
      <c r="C1666" s="2" t="str">
        <f>IFERROR(__xludf.DUMMYFUNCTION("GoogleTranslate(B1666, ""en"", ""vi"")"),"Việc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bài hát chinh phục ngư"&amp;"ời nghe bằng nhịp điệu tràn đầy năng lượng và sự vắng mặt đặc biệt của [I1N2S3T4R5U6M7E8N9T0S1]. Được hỗ trợ bởi [ti0me1 s2ig3na4tu5re6 o7f 8[T91I02M13E24_35S46I57G68N79A80T91U02R13E24]3] và [te0mp1o2] tốc độ, âm nhạc được đặc trưng bởi [E1M2O3T4I5O6N7].")</f>
        <v>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bài hát chinh phục người nghe bằng nhịp điệu tràn đầy năng lượng và sự vắng mặt đặc biệt của [I1N2S3T4R5U6M7E8N9T0S1]. Được hỗ trợ bởi [ti0me1 s2ig3na4tu5re6 o7f 8[T91I02M13E24_35S46I57G68N79A80T91U02R13E24]3] và [te0mp1o2] tốc độ, âm nhạc được đặc trưng bởi [E1M2O3T4I5O6N7].</v>
      </c>
    </row>
    <row r="1667">
      <c r="A1667" s="1" t="s">
        <v>1183</v>
      </c>
      <c r="B1667" s="1" t="s">
        <v>2745</v>
      </c>
      <c r="C1667" s="2" t="str">
        <f>IFERROR(__xludf.DUMMYFUNCTION("GoogleTranslate(B1667, ""en"", ""vi"")"),"Âm nhạc trong bài hát này chuyển động với nhịp độ cân bằng, tỏa ra cảm giác [E1M2O3T4I5O6N7] mạnh mẽ. Thời gian chạy của nó là [T1M213] giây, cho phép người nghe hoàn toàn đắm mình vào hành trình cảm xúc của âm nhạc.")</f>
        <v>Âm nhạc trong bài hát này chuyển động với nhịp độ cân bằng, tỏa ra cảm giác [E1M2O3T4I5O6N7] mạnh mẽ. Thời gian chạy của nó là [T1M213] giây, cho phép người nghe hoàn toàn đắm mình vào hành trình cảm xúc của âm nhạc.</v>
      </c>
    </row>
    <row r="1668">
      <c r="A1668" s="1" t="s">
        <v>284</v>
      </c>
      <c r="B1668" s="1" t="s">
        <v>2746</v>
      </c>
      <c r="C1668" s="2" t="str">
        <f>IFERROR(__xludf.DUMMYFUNCTION("GoogleTranslate(B1668, ""en"", ""vi"")"),"Đặc điểm không thể nhầm lẫn của loại nhạc này được xác định bởi một số đặc điểm [ke0y1]. Thứ nhất, phạm vi cao độ giới hạn của nó là [R1A2N3G4E5] [oc0ta1ve2s3] tạo ra một không gian trong đó các sắc thái của âm sắc và ngữ điệu được nhấn mạnh hơn. Ngoài ra"&amp;", việc sử dụng [[K01E12Y23]3 k4ey5] tạo ra bảng âm thanh phong phú và sống động, góp phần tạo nên kết cấu tổng thể của âm nhạc. Với thời gian chạy [T1M213] giây, nhịp điệu vừa phải và nhất quán sẽ di chuyển ở tốc độ cân bằng, trong khi [I1N2S3T4R5U6M7E8N9"&amp;"T0S1] lại vắng mặt một cách đáng chú ý. Nền tảng của âm nhạc này được xây dựng trên [[T01I12M23E34_45S56I67G78N89A90T01U12R23E34]4 t5im6e 7si8gn9at0ur1e2], càng làm tăng thêm phong cách và âm thanh độc đáo của nó. Nhìn chung, âm nhạc này là một ví dụ điển"&amp;" hình về những phẩm chất đặc biệt của thể loại này và thể hiện khả năng truyền tải cảm xúc thông qua một sáng tác có chủ ý và được trau chuốt kỹ lưỡng.")</f>
        <v>Đặc điểm không thể nhầm lẫn của loại nhạc này được xác định bởi một số đặc điểm [ke0y1]. Thứ nhất, phạm vi cao độ giới hạn của nó là [R1A2N3G4E5] [oc0ta1ve2s3] tạo ra một không gian trong đó các sắc thái của âm sắc và ngữ điệu được nhấn mạnh hơn. Ngoài ra, việc sử dụng [[K01E12Y23]3 k4ey5] tạo ra bảng âm thanh phong phú và sống động, góp phần tạo nên kết cấu tổng thể của âm nhạc. Với thời gian chạy [T1M213] giây, nhịp điệu vừa phải và nhất quán sẽ di chuyển ở tốc độ cân bằng, trong khi [I1N2S3T4R5U6M7E8N9T0S1] lại vắng mặt một cách đáng chú ý. Nền tảng của âm nhạc này được xây dựng trên [[T01I12M23E34_45S56I67G78N89A90T01U12R23E34]4 t5im6e 7si8gn9at0ur1e2], càng làm tăng thêm phong cách và âm thanh độc đáo của nó. Nhìn chung, âm nhạc này là một ví dụ điển hình về những phẩm chất đặc biệt của thể loại này và thể hiện khả năng truyền tải cảm xúc thông qua một sáng tác có chủ ý và được trau chuốt kỹ lưỡng.</v>
      </c>
    </row>
    <row r="1669">
      <c r="A1669" s="1" t="s">
        <v>2747</v>
      </c>
      <c r="B1669" s="1" t="s">
        <v>2748</v>
      </c>
      <c r="C1669" s="2" t="str">
        <f>IFERROR(__xludf.DUMMYFUNCTION("GoogleTranslate(B1669, ""en"", ""vi"")"),"Phạm vi cao độ giới hạn của âm nhạc là [R1A2N3G4E5] [oc0ta1ve2s3] cho phép nhấn mạnh hơn vào các sắc thái của giai điệu và phân nhịp, trong khi việc sử dụng [[K01E12Y23]3 k4ey5] tạo ra một bảng âm thanh phong phú và sống động. Chạy trong [T1M213] giây, bà"&amp;"i hát này có nhịp điệu êm đềm và vừa phải, không có bất kỳ [I1N2S3T4R5U6M7E8N9T0S1] nào và [ti0me1 s2ig3na4tu5re6 o7f 8[T91I02M13E24_35S46I57G68N79A80T91U02R13E24]3] độc đáo của nó nhân vật độc đáo. Mặc dù nó không thể hiện bản chất của thể loại [G1E2N3R4"&amp;"E5], nhưng bản nhạc này lại mang hơi hướng [A1R2T3I4S5T6].")</f>
        <v>Phạm vi cao độ giới hạn của âm nhạc là [R1A2N3G4E5] [oc0ta1ve2s3] cho phép nhấn mạnh hơn vào các sắc thái của giai điệu và phân nhịp, trong khi việc sử dụng [[K01E12Y23]3 k4ey5] tạo ra một bảng âm thanh phong phú và sống động. Chạy trong [T1M213] giây, bài hát này có nhịp điệu êm đềm và vừa phải, không có bất kỳ [I1N2S3T4R5U6M7E8N9T0S1] nào và [ti0me1 s2ig3na4tu5re6 o7f 8[T91I02M13E24_35S46I57G68N79A80T91U02R13E24]3] độc đáo của nó nhân vật độc đáo. Mặc dù nó không thể hiện bản chất của thể loại [G1E2N3R4E5], nhưng bản nhạc này lại mang hơi hướng [A1R2T3I4S5T6].</v>
      </c>
    </row>
    <row r="1670">
      <c r="A1670" s="1" t="s">
        <v>2749</v>
      </c>
      <c r="B1670" s="1" t="s">
        <v>2750</v>
      </c>
      <c r="C1670" s="2" t="str">
        <f>IFERROR(__xludf.DUMMYFUNCTION("GoogleTranslate(B1670, ""en"", ""vi"")"),"Phạm vi cao độ của bài hát này nằm trong [R1A2N3G4E5] [oc0ta1ve2s3] và [[K01E12Y23]3 k4ey5] tạo thêm hương vị độc đáo cho âm nhạc. Bài hát chạy trong [T1M213] giây và nhịp điệu của nó rất dễ nghe. Ngoài ra, [ti0me1 s2ig3na4tu5re6] của bài hát là duy nhất,"&amp;" với [T1I2M3E4_5S6I7G8N9A0T1U2R3E4] và được chia thành [[N01U12M23_34B45A56R67S78]8 b9ar0s1].")</f>
        <v>Phạm vi cao độ của bài hát này nằm trong [R1A2N3G4E5] [oc0ta1ve2s3] và [[K01E12Y23]3 k4ey5] tạo thêm hương vị độc đáo cho âm nhạc. Bài hát chạy trong [T1M213] giây và nhịp điệu của nó rất dễ nghe. Ngoài ra, [ti0me1 s2ig3na4tu5re6] của bài hát là duy nhất, với [T1I2M3E4_5S6I7G8N9A0T1U2R3E4] và được chia thành [[N01U12M23_34B45A56R67S78]8 b9ar0s1].</v>
      </c>
    </row>
    <row r="1671">
      <c r="A1671" s="1" t="s">
        <v>2751</v>
      </c>
      <c r="B1671" s="1" t="s">
        <v>2752</v>
      </c>
      <c r="C1671" s="2" t="str">
        <f>IFERROR(__xludf.DUMMYFUNCTION("GoogleTranslate(B1671, ""en"", ""vi"")"),"Việc sử dụng [[K01E12Y23]3 k4ey5] mang lại cho bản nhạc này âm thanh độc đáo và vang dội, trong khi bài hát thể hiện bản chất của âm nhạc [G1E2N3R4E5] cổ điển. Ngoài ra, bài hát còn có nhịp điệu đặc biệt tràn đầy năng lượng và [[T01I12M23E34_45S56I67G78N8"&amp;"9A90T01U12R23E34]4 t5im6e 7si8gn9at0ur1e2]. Cùng với nhau, những yếu tố này tạo nên trải nghiệm âm nhạc đặc biệt và đáng nhớ, tạo nên sự khác biệt cho bài hát này.")</f>
        <v>Việc sử dụng [[K01E12Y23]3 k4ey5] mang lại cho bản nhạc này âm thanh độc đáo và vang dội, trong khi bài hát thể hiện bản chất của âm nhạc [G1E2N3R4E5] cổ điển. Ngoài ra, bài hát còn có nhịp điệu đặc biệt tràn đầy năng lượng và [[T01I12M23E34_45S56I67G78N89A90T01U12R23E34]4 t5im6e 7si8gn9at0ur1e2]. Cùng với nhau, những yếu tố này tạo nên trải nghiệm âm nhạc đặc biệt và đáng nhớ, tạo nên sự khác biệt cho bài hát này.</v>
      </c>
    </row>
    <row r="1672">
      <c r="A1672" s="1" t="s">
        <v>2753</v>
      </c>
      <c r="B1672" s="1" t="s">
        <v>2754</v>
      </c>
      <c r="C1672" s="2" t="str">
        <f>IFERROR(__xludf.DUMMYFUNCTION("GoogleTranslate(B1672, ""en"", ""vi"")"),"Bài hát này có một số đặc điểm độc đáo góp phần tạo nên tác động cảm xúc của nó. Thứ nhất, phạm vi cao độ của nó nằm trong [R1A2N3G4E5] [oc0ta1ve2s3], mang lại kết cấu âm thanh riêng biệt. Ngoài ra, việc sử dụng [[K01E12Y23]3 k4ey5] sẽ tăng thêm chất lượn"&amp;"g cảm xúc đặc biệt cho tác phẩm. Thời lượng chạy của bài hát là [T1M213] giây, giúp bài hát có không gian cần thiết để phát triển đầy đủ ý tưởng của mình. Một tính năng đáng chú ý khác là việc sử dụng [ti0me1 s2ig3na4tu5re6] không chuẩn, [T1I2M3E4_5S6I7G8"&amp;"N9A0T1U2R3E4], điều này làm tăng thêm độ phức tạp và thú vị của bài hát. Thông qua những yếu tố này, âm nhạc truyền tải [E1M2O3T4I5O6N7], gợi lên phản ứng cảm xúc mạnh mẽ từ người nghe.")</f>
        <v>Bài hát này có một số đặc điểm độc đáo góp phần tạo nên tác động cảm xúc của nó. Thứ nhất, phạm vi cao độ của nó nằm trong [R1A2N3G4E5] [oc0ta1ve2s3], mang lại kết cấu âm thanh riêng biệt. Ngoài ra, việc sử dụng [[K01E12Y23]3 k4ey5] sẽ tăng thêm chất lượng cảm xúc đặc biệt cho tác phẩm. Thời lượng chạy của bài hát là [T1M213] giây, giúp bài hát có không gian cần thiết để phát triển đầy đủ ý tưởng của mình. Một tính năng đáng chú ý khác là việc sử dụng [ti0me1 s2ig3na4tu5re6] không chuẩn, [T1I2M3E4_5S6I7G8N9A0T1U2R3E4], điều này làm tăng thêm độ phức tạp và thú vị của bài hát. Thông qua những yếu tố này, âm nhạc truyền tải [E1M2O3T4I5O6N7], gợi lên phản ứng cảm xúc mạnh mẽ từ người nghe.</v>
      </c>
    </row>
    <row r="1673">
      <c r="A1673" s="1" t="s">
        <v>2755</v>
      </c>
      <c r="B1673" s="1" t="s">
        <v>2756</v>
      </c>
      <c r="C1673" s="2" t="str">
        <f>IFERROR(__xludf.DUMMYFUNCTION("GoogleTranslate(B1673, ""en"", ""vi"")"),"Bài hát này có thời lượng chạy là [T1M213] giây và kéo dài khoảng [[N01U12M23_34B45A56R67S78]8 b9ar0s1]. Âm nhạc thấm đẫm [E1M2O3T4I5O6N7] và có nhịp điệu rất nặng.")</f>
        <v>Bài hát này có thời lượng chạy là [T1M213] giây và kéo dài khoảng [[N01U12M23_34B45A56R67S78]8 b9ar0s1]. Âm nhạc thấm đẫm [E1M2O3T4I5O6N7] và có nhịp điệu rất nặng.</v>
      </c>
    </row>
    <row r="1674">
      <c r="A1674" s="1" t="s">
        <v>194</v>
      </c>
      <c r="B1674" s="1" t="s">
        <v>2757</v>
      </c>
      <c r="C1674" s="2" t="str">
        <f>IFERROR(__xludf.DUMMYFUNCTION("GoogleTranslate(B1674, ""en"", ""vi"")"),"Với phạm vi cao độ trải dài [R1A2N3G4E5] [oc0ta1ve2s3], bản nhạc này mang đến trải nghiệm nghe đa dạng và sống động trong [K1E2Y3], mang lại chất lượng cảm xúc đặc biệt. Với thời lượng [T1M213] giây, bài hát thu hút người nghe bằng nhịp điệu đặc biệt tràn"&amp;" đầy năng lượng và khả năng sử dụng điêu luyện [I1N2S3T4R5U6M7E8N9T0S1]. Đặt ở máy đo [T1I2M3E4_5S6I7G8N9A0T1U2R3E4] và phát ở mức [te0mp1o2] vừa phải, bản nhạc này thể hiện [E1M2O3T4I5O6N7] khi nó thể hiện bản thân thông qua giai điệu và hòa âm quyến rũ.")</f>
        <v>Với phạm vi cao độ trải dài [R1A2N3G4E5] [oc0ta1ve2s3], bản nhạc này mang đến trải nghiệm nghe đa dạng và sống động trong [K1E2Y3], mang lại chất lượng cảm xúc đặc biệt. Với thời lượng [T1M213] giây, bài hát thu hút người nghe bằng nhịp điệu đặc biệt tràn đầy năng lượng và khả năng sử dụng điêu luyện [I1N2S3T4R5U6M7E8N9T0S1]. Đặt ở máy đo [T1I2M3E4_5S6I7G8N9A0T1U2R3E4] và phát ở mức [te0mp1o2] vừa phải, bản nhạc này thể hiện [E1M2O3T4I5O6N7] khi nó thể hiện bản thân thông qua giai điệu và hòa âm quyến rũ.</v>
      </c>
    </row>
    <row r="1675">
      <c r="A1675" s="1" t="s">
        <v>1331</v>
      </c>
      <c r="B1675" s="1" t="s">
        <v>2758</v>
      </c>
      <c r="C1675" s="2" t="str">
        <f>IFERROR(__xludf.DUMMYFUNCTION("GoogleTranslate(B1675, ""en"", ""vi"")"),"Phần trình diễn âm nhạc trong bài hát này tập trung và có tác động mạnh nhờ dải cao độ nhỏ gọn trải dài [R1A2N3G4E5] [oc0ta1ve2s3]. Việc sử dụng [[K01E12Y23]3 k4ey5] làm tăng thêm sự phong phú và năng động của bảng âm thanh. Bắt nhịp ở [T1M213] giây, bài "&amp;"hát có nhịp điệu rất thoải mái, cố tình loại trừ một số nhạc cụ nhất định để đạt được nhịp điệu cân bằng. Không chuẩn [[T01I12M23E34_45S56I67G78N89A90T01U12R23E34]4 t5im6e 7si8gn9at0ur1e2] mang đến cho âm nhạc một nét độc đáo và khác biệt. Nhìn chung, bài"&amp;" hát truyền tải cảm giác [E1M2O3T4I5O6N7], mang lại trải nghiệm nghe lôi cuốn.")</f>
        <v>Phần trình diễn âm nhạc trong bài hát này tập trung và có tác động mạnh nhờ dải cao độ nhỏ gọn trải dài [R1A2N3G4E5] [oc0ta1ve2s3]. Việc sử dụng [[K01E12Y23]3 k4ey5] làm tăng thêm sự phong phú và năng động của bảng âm thanh. Bắt nhịp ở [T1M213] giây, bài hát có nhịp điệu rất thoải mái, cố tình loại trừ một số nhạc cụ nhất định để đạt được nhịp điệu cân bằng. Không chuẩn [[T01I12M23E34_45S56I67G78N89A90T01U12R23E34]4 t5im6e 7si8gn9at0ur1e2] mang đến cho âm nhạc một nét độc đáo và khác biệt. Nhìn chung, bài hát truyền tải cảm giác [E1M2O3T4I5O6N7], mang lại trải nghiệm nghe lôi cuốn.</v>
      </c>
    </row>
    <row r="1676">
      <c r="A1676" s="1" t="s">
        <v>2759</v>
      </c>
      <c r="B1676" s="1" t="s">
        <v>2760</v>
      </c>
      <c r="C1676" s="2" t="str">
        <f>IFERROR(__xludf.DUMMYFUNCTION("GoogleTranslate(B1676, ""en"", ""vi"")"),"Bản nhạc đầy cảm xúc này được sáng tác trong [[K01E12Y23]3 k4ey5] và có thời lượng [[N01U12M23_34B45A56R67S78]8 b9ar0s1]. Nó có đồng hồ đo [T1I2M3E4_5S6I7G8N9A0T1U2R3E4], làm tăng thêm độ phức tạp và độ sâu của nó. Âm nhạc nắm bắt được bản chất của [E1M2O"&amp;"3T4I5O6N7], khơi gợi cảm xúc và cảm xúc mạnh mẽ trong người nghe. [ke0y1] và [ti0me1 s2ig3na4tu5re6] được lựa chọn cẩn thận góp phần tạo nên ấn tượng tổng thể của tác phẩm, làm nổi bật kỹ năng và chủ ý của người soạn nhạc.")</f>
        <v>Bản nhạc đầy cảm xúc này được sáng tác trong [[K01E12Y23]3 k4ey5] và có thời lượng [[N01U12M23_34B45A56R67S78]8 b9ar0s1]. Nó có đồng hồ đo [T1I2M3E4_5S6I7G8N9A0T1U2R3E4], làm tăng thêm độ phức tạp và độ sâu của nó. Âm nhạc nắm bắt được bản chất của [E1M2O3T4I5O6N7], khơi gợi cảm xúc và cảm xúc mạnh mẽ trong người nghe. [ke0y1] và [ti0me1 s2ig3na4tu5re6] được lựa chọn cẩn thận góp phần tạo nên ấn tượng tổng thể của tác phẩm, làm nổi bật kỹ năng và chủ ý của người soạn nhạc.</v>
      </c>
    </row>
    <row r="1677">
      <c r="A1677" s="1" t="s">
        <v>825</v>
      </c>
      <c r="B1677" s="1" t="s">
        <v>2761</v>
      </c>
      <c r="C1677" s="2" t="str">
        <f>IFERROR(__xludf.DUMMYFUNCTION("GoogleTranslate(B1677, ""en"", ""vi"")"),"Dải cao độ nhỏ gọn của [R1A2N3G4E5] [oc0ta1ve2s3] góp phần mang lại màn trình diễn âm nhạc tập trung và có tác động mạnh mẽ, được bổ sung bằng trải nghiệm quyến rũ và đáng nhớ nhờ lựa chọn âm nhạc [[K01E12Y23]3 k4ey5]. Kéo dài [T1M213] giây, [te0mp1o2] ch"&amp;"ậm và thư giãn của bài hát không bao gồm [I1N2S3T4R5U6M7E8N9T0S1] trong phần nhạc cụ, nhưng nó có tính năng độc đáo [[T01I12M23E34_45S56I67G78N89A90T01U12R23E34]4 t5im6e 7si8g n9at0ur1e2] và tăng dần lên [[N01U12M23_34B45A56R67S78]8 b9ar0s1]. Với tốc độ v"&amp;"ừa phải, bản nhạc gợi lên cảm xúc mạnh mẽ [E1M2O3T4I5O6N7].")</f>
        <v>Dải cao độ nhỏ gọn của [R1A2N3G4E5] [oc0ta1ve2s3] góp phần mang lại màn trình diễn âm nhạc tập trung và có tác động mạnh mẽ, được bổ sung bằng trải nghiệm quyến rũ và đáng nhớ nhờ lựa chọn âm nhạc [[K01E12Y23]3 k4ey5]. Kéo dài [T1M213] giây, [te0mp1o2] chậm và thư giãn của bài hát không bao gồm [I1N2S3T4R5U6M7E8N9T0S1] trong phần nhạc cụ, nhưng nó có tính năng độc đáo [[T01I12M23E34_45S56I67G78N89A90T01U12R23E34]4 t5im6e 7si8g n9at0ur1e2] và tăng dần lên [[N01U12M23_34B45A56R67S78]8 b9ar0s1]. Với tốc độ vừa phải, bản nhạc gợi lên cảm xúc mạnh mẽ [E1M2O3T4I5O6N7].</v>
      </c>
    </row>
    <row r="1678">
      <c r="A1678" s="1" t="s">
        <v>2708</v>
      </c>
      <c r="B1678" s="1" t="s">
        <v>2762</v>
      </c>
      <c r="C1678" s="2" t="str">
        <f>IFERROR(__xludf.DUMMYFUNCTION("GoogleTranslate(B1678, ""en"", ""vi"")"),"Bản nhạc là một sáng tác độc đáo thể hiện dải cao độ trong [R1A2N3G4E5] [oc0ta1ve2s3] và sử dụng [[K01E12Y23]3 k4ey5] để truyền tải âm thanh cộng hưởng. Bài hát này có nhịp điệu mượt mà và đều đặn, thời gian chạy là [T1M213] giây. Âm nhạc có [I1N2S3T4R5U6"&amp;"M7E8N9T0S1] và dựa trên [[T01I12M23E34_45S56I67G78N89A90T01U12R23E34]4 t5im6e 7si8gn9at0ur1e2]. Nhịp độ của bài hát vừa phải, nằm ngoài ranh giới điển hình của thể loại [G1E2N3R4E5]. Nhìn chung, tác phẩm âm nhạc này mang lại âm thanh và bố cục đặc biệt, n"&amp;"ổi bật so với các phong cách âm nhạc truyền thống.")</f>
        <v>Bản nhạc là một sáng tác độc đáo thể hiện dải cao độ trong [R1A2N3G4E5] [oc0ta1ve2s3] và sử dụng [[K01E12Y23]3 k4ey5] để truyền tải âm thanh cộng hưởng. Bài hát này có nhịp điệu mượt mà và đều đặn, thời gian chạy là [T1M213] giây. Âm nhạc có [I1N2S3T4R5U6M7E8N9T0S1] và dựa trên [[T01I12M23E34_45S56I67G78N89A90T01U12R23E34]4 t5im6e 7si8gn9at0ur1e2]. Nhịp độ của bài hát vừa phải, nằm ngoài ranh giới điển hình của thể loại [G1E2N3R4E5]. Nhìn chung, tác phẩm âm nhạc này mang lại âm thanh và bố cục đặc biệt, nổi bật so với các phong cách âm nhạc truyền thống.</v>
      </c>
    </row>
    <row r="1679">
      <c r="A1679" s="1" t="s">
        <v>1037</v>
      </c>
      <c r="B1679" s="1" t="s">
        <v>2763</v>
      </c>
      <c r="C1679" s="2" t="str">
        <f>IFERROR(__xludf.DUMMYFUNCTION("GoogleTranslate(B1679, ""en"", ""vi"")"),"Bài hát này có [ti0me1 s2ig3na4tu5re6] khác thường, được biểu thị bằng [T1I2M3E4_5S6I7G8N9A0T1U2R3E4] và có [[N01U12M23_34B45A56R67S78]8 b9ar0s1] trong phần sáng tác. Sự kết hợp của hai yếu tố này tạo nên một cấu trúc âm nhạc độc đáo khiến bài hát này trở"&amp;" nên khác biệt so với những bài hát khác. Việc sử dụng [ti0me1 s2ig3na4tu5re6] không phổ biến có thể tăng thêm độ phức tạp và sự thú vị cho nhịp điệu, trong khi số ô nhịp cụ thể có thể ảnh hưởng đến độ dài và cảm giác tổng thể của bài hát. Cùng với nhau, "&amp;"những yếu tố này góp phần tạo nên âm hưởng đặc biệt của bài hát và khiến bài hát trở nên nổi bật đối với người nghe.")</f>
        <v>Bài hát này có [ti0me1 s2ig3na4tu5re6] khác thường, được biểu thị bằng [T1I2M3E4_5S6I7G8N9A0T1U2R3E4] và có [[N01U12M23_34B45A56R67S78]8 b9ar0s1] trong phần sáng tác. Sự kết hợp của hai yếu tố này tạo nên một cấu trúc âm nhạc độc đáo khiến bài hát này trở nên khác biệt so với những bài hát khác. Việc sử dụng [ti0me1 s2ig3na4tu5re6] không phổ biến có thể tăng thêm độ phức tạp và sự thú vị cho nhịp điệu, trong khi số ô nhịp cụ thể có thể ảnh hưởng đến độ dài và cảm giác tổng thể của bài hát. Cùng với nhau, những yếu tố này góp phần tạo nên âm hưởng đặc biệt của bài hát và khiến bài hát trở nên nổi bật đối với người nghe.</v>
      </c>
    </row>
    <row r="1680">
      <c r="A1680" s="1" t="s">
        <v>2764</v>
      </c>
      <c r="B1680" s="1" t="s">
        <v>2765</v>
      </c>
      <c r="C1680" s="2" t="str">
        <f>IFERROR(__xludf.DUMMYFUNCTION("GoogleTranslate(B1680, ""en"", ""vi"")"),"Bản nhạc này được sáng tác trong [[K01E12Y23]3 k4ey5], với độ dài bản nhạc là [T1M213] giây. Nhịp điệu trong bài hát này rất êm dịu và phong cách của bài hát bắt nguồn từ truyền thống của âm nhạc [G1E2N3R4E5], bao gồm [[N01U12M23_34B45A56R67S78]8 b9ar0s1]"&amp;".")</f>
        <v>Bản nhạc này được sáng tác trong [[K01E12Y23]3 k4ey5], với độ dài bản nhạc là [T1M213] giây. Nhịp điệu trong bài hát này rất êm dịu và phong cách của bài hát bắt nguồn từ truyền thống của âm nhạc [G1E2N3R4E5], bao gồm [[N01U12M23_34B45A56R67S78]8 b9ar0s1].</v>
      </c>
    </row>
    <row r="1681">
      <c r="A1681" s="1" t="s">
        <v>654</v>
      </c>
      <c r="B1681" s="1" t="s">
        <v>2766</v>
      </c>
      <c r="C1681" s="2" t="str">
        <f>IFERROR(__xludf.DUMMYFUNCTION("GoogleTranslate(B1681, ""en"", ""vi"")"),"Việc lựa chọn [[K01E12Y23]3 k4ey5] trong bản nhạc này tạo nên trải nghiệm quyến rũ và đáng nhớ được nâng cao nhờ nhịp điệu vừa phải của bài hát. Cùng với nhau, những yếu tố này tạo nên một bản nhạc sôi động, thu hút người nghe và để lại ấn tượng lâu dài.")</f>
        <v>Việc lựa chọn [[K01E12Y23]3 k4ey5] trong bản nhạc này tạo nên trải nghiệm quyến rũ và đáng nhớ được nâng cao nhờ nhịp điệu vừa phải của bài hát. Cùng với nhau, những yếu tố này tạo nên một bản nhạc sôi động, thu hút người nghe và để lại ấn tượng lâu dài.</v>
      </c>
    </row>
    <row r="1682">
      <c r="A1682" s="1" t="s">
        <v>1156</v>
      </c>
      <c r="B1682" s="1" t="s">
        <v>2767</v>
      </c>
      <c r="C1682" s="2" t="str">
        <f>IFERROR(__xludf.DUMMYFUNCTION("GoogleTranslate(B1682, ""en"", ""vi"")"),"Phạm vi cao độ nhỏ gọn của [R1A2N3G4E5] [oc0ta1ve2s3] mang lại màn trình diễn âm nhạc tập trung và có tác động mạnh mẽ, được bổ sung bằng lựa chọn [[K01E12Y23]3 k4ey5], tạo ra trải nghiệm quyến rũ và đáng nhớ. Với độ dài [T1M213] giây, nhịp điệu thoải mái"&amp;" của bài hát sẽ tạo nên nhịp độ sống động thông qua việc sử dụng [I1N2S3T4R5U6M7E8N9T0S1]. Theo nhịp [T1I2M3E4_5S6I7G8N9A0T1U2R3E4], âm nhạc di chuyển với tốc độ nhẹ nhàng, thể hiện những phẩm chất độc đáo khác với thể loại [G1E2N3R4E5] điển hình.")</f>
        <v>Phạm vi cao độ nhỏ gọn của [R1A2N3G4E5] [oc0ta1ve2s3] mang lại màn trình diễn âm nhạc tập trung và có tác động mạnh mẽ, được bổ sung bằng lựa chọn [[K01E12Y23]3 k4ey5], tạo ra trải nghiệm quyến rũ và đáng nhớ. Với độ dài [T1M213] giây, nhịp điệu thoải mái của bài hát sẽ tạo nên nhịp độ sống động thông qua việc sử dụng [I1N2S3T4R5U6M7E8N9T0S1]. Theo nhịp [T1I2M3E4_5S6I7G8N9A0T1U2R3E4], âm nhạc di chuyển với tốc độ nhẹ nhàng, thể hiện những phẩm chất độc đáo khác với thể loại [G1E2N3R4E5] điển hình.</v>
      </c>
    </row>
    <row r="1683">
      <c r="A1683" s="1" t="s">
        <v>2768</v>
      </c>
      <c r="B1683" s="1" t="s">
        <v>2769</v>
      </c>
      <c r="C1683" s="2" t="str">
        <f>IFERROR(__xludf.DUMMYFUNCTION("GoogleTranslate(B1683, ""en"", ""vi"")"),"Nhịp điệu nhẹ nhàng của bài hát được bổ sung bằng cách sử dụng [[K01E12Y23]3 k4ey5], tạo ra bảng màu âm thanh phong phú và sống động. Ngoài ra, nhịp điệu của bài hát vừa phải và nhất quán, càng làm tăng thêm sức hấp dẫn tổng thể của bài hát.")</f>
        <v>Nhịp điệu nhẹ nhàng của bài hát được bổ sung bằng cách sử dụng [[K01E12Y23]3 k4ey5], tạo ra bảng màu âm thanh phong phú và sống động. Ngoài ra, nhịp điệu của bài hát vừa phải và nhất quán, càng làm tăng thêm sức hấp dẫn tổng thể của bài hát.</v>
      </c>
    </row>
    <row r="1684">
      <c r="A1684" s="1" t="s">
        <v>263</v>
      </c>
      <c r="B1684" s="1" t="s">
        <v>2770</v>
      </c>
      <c r="C1684" s="2" t="str">
        <f>IFERROR(__xludf.DUMMYFUNCTION("GoogleTranslate(B1684, ""en"", ""vi"")"),"Bài hát có khoảng [[N01U12M23_34B45A56R67S78]8 b9ar0s1], kết hợp với dải cao độ nhỏ gọn [R1A2N3G4E5] [oc0ta1ve2s3], mang lại một màn trình diễn âm nhạc tập trung và có tác động mạnh mẽ. Phạm vi giới hạn cho phép kiểm soát chặt chẽ hơn các yếu tố giai điệu"&amp;", tạo ra trải nghiệm âm nhạc gắn kết và đáng nhớ. Bằng cách sử dụng một phạm vi cao độ ngắn gọn, nhà soạn nhạc có thể nhấn mạnh các nốt hoặc quãng cụ thể, làm cho chúng nổi bật trong cách sắp xếp tổng thể. Ngoài ra, phạm vi tập trung có thể mang lại cảm g"&amp;"iác cấp bách hoặc cường độ cho âm nhạc, khiến nó trở thành một công cụ mạnh mẽ để tạo ra tác động cảm xúc trong một bản nhạc.")</f>
        <v>Bài hát có khoảng [[N01U12M23_34B45A56R67S78]8 b9ar0s1], kết hợp với dải cao độ nhỏ gọn [R1A2N3G4E5] [oc0ta1ve2s3], mang lại một màn trình diễn âm nhạc tập trung và có tác động mạnh mẽ. Phạm vi giới hạn cho phép kiểm soát chặt chẽ hơn các yếu tố giai điệu, tạo ra trải nghiệm âm nhạc gắn kết và đáng nhớ. Bằng cách sử dụng một phạm vi cao độ ngắn gọn, nhà soạn nhạc có thể nhấn mạnh các nốt hoặc quãng cụ thể, làm cho chúng nổi bật trong cách sắp xếp tổng thể. Ngoài ra, phạm vi tập trung có thể mang lại cảm giác cấp bách hoặc cường độ cho âm nhạc, khiến nó trở thành một công cụ mạnh mẽ để tạo ra tác động cảm xúc trong một bản nhạc.</v>
      </c>
    </row>
    <row r="1685">
      <c r="A1685" s="1" t="s">
        <v>2771</v>
      </c>
      <c r="B1685" s="1" t="s">
        <v>2772</v>
      </c>
      <c r="C1685" s="2" t="str">
        <f>IFERROR(__xludf.DUMMYFUNCTION("GoogleTranslate(B1685, ""en"", ""vi"")"),"[ke0y1] thêm hương vị độc đáo cho bài hát dài một giây [T1M213] nhanh này với nhịp điệu cân bằng. Đồng hồ đo của âm nhạc là [T1I2M3E4_5S6I7G8N9A0T1U2R3E4] và [I1N2S3T4R5U6M7E8N9T0S1] không phải là một phần của nhạc cụ trong bài hát thanh [N1U2M3_4B5A6R7S8"&amp;"] này.")</f>
        <v>[ke0y1] thêm hương vị độc đáo cho bài hát dài một giây [T1M213] nhanh này với nhịp điệu cân bằng. Đồng hồ đo của âm nhạc là [T1I2M3E4_5S6I7G8N9A0T1U2R3E4] và [I1N2S3T4R5U6M7E8N9T0S1] không phải là một phần của nhạc cụ trong bài hát thanh [N1U2M3_4B5A6R7S8] này.</v>
      </c>
    </row>
    <row r="1686">
      <c r="A1686" s="1" t="s">
        <v>2773</v>
      </c>
      <c r="B1686" s="1" t="s">
        <v>2774</v>
      </c>
      <c r="C1686" s="2" t="str">
        <f>IFERROR(__xludf.DUMMYFUNCTION("GoogleTranslate(B1686, ""en"", ""vi"")"),"Đồng hồ đo của âm nhạc được xác định bằng [ti0me1 s2ig3na4tu5re6]. Phạm vi cao độ của bài hát được giới hạn trong phạm vi [R1A2N3G4E5] [oc0ta1ve2s3]. Điều thú vị là [I1N2S3T4R5U6M7E8N9T0S1] không có trong phần nhạc cụ của bài hát cụ thể này.")</f>
        <v>Đồng hồ đo của âm nhạc được xác định bằng [ti0me1 s2ig3na4tu5re6]. Phạm vi cao độ của bài hát được giới hạn trong phạm vi [R1A2N3G4E5] [oc0ta1ve2s3]. Điều thú vị là [I1N2S3T4R5U6M7E8N9T0S1] không có trong phần nhạc cụ của bài hát cụ thể này.</v>
      </c>
    </row>
    <row r="1687">
      <c r="A1687" s="1" t="s">
        <v>2775</v>
      </c>
      <c r="B1687" s="1" t="s">
        <v>2776</v>
      </c>
      <c r="C1687" s="2" t="str">
        <f>IFERROR(__xludf.DUMMYFUNCTION("GoogleTranslate(B1687, ""en"", ""vi"")"),"Phạm vi cao độ của bản nhạc này là [R1A2N3G4E5] [oc0ta1ve2s3] mang lại trải nghiệm nghe độc ​​đáo và đáng nhớ khi bài hát phát trong [T1M213] giây. Nhịp điệu trong bài hát sôi động này tuân theo [T1I2M3E4_5S6I7G8N9A0T1U2R3E4], thiết lập thước đo của âm nh"&amp;"ạc. Sự kết hợp của [I1N2S3T4R5U6M7E8N9T0S1] tăng thêm chiều sâu và sự phong phú cho bố cục tổng thể và bài hát trải dài khoảng [[N01U12M23_34B45A56R67S78]8 b9ar0s1].")</f>
        <v>Phạm vi cao độ của bản nhạc này là [R1A2N3G4E5] [oc0ta1ve2s3] mang lại trải nghiệm nghe độc ​​đáo và đáng nhớ khi bài hát phát trong [T1M213] giây. Nhịp điệu trong bài hát sôi động này tuân theo [T1I2M3E4_5S6I7G8N9A0T1U2R3E4], thiết lập thước đo của âm nhạc. Sự kết hợp của [I1N2S3T4R5U6M7E8N9T0S1] tăng thêm chiều sâu và sự phong phú cho bố cục tổng thể và bài hát trải dài khoảng [[N01U12M23_34B45A56R67S78]8 b9ar0s1].</v>
      </c>
    </row>
    <row r="1688">
      <c r="A1688" s="1" t="s">
        <v>483</v>
      </c>
      <c r="B1688" s="1" t="s">
        <v>2777</v>
      </c>
      <c r="C1688" s="2" t="str">
        <f>IFERROR(__xludf.DUMMYFUNCTION("GoogleTranslate(B1688, ""en"", ""vi"")"),"Âm nhạc trong bài hát này bị ảnh hưởng nặng nề bởi phong cách [G1E2N3R4E5] và phạm vi cao độ hạn chế là [R1A2N3G4E5] [oc0ta1ve2s3] cho phép nhấn mạnh hơn vào các sắc thái của giai điệu và nhịp điệu. Việc sử dụng [[K01E12Y23]3 k4ey5] tạo ra âm thanh mạnh m"&amp;"ẽ và đáng nhớ, đồng thời thời gian chạy của bài hát là [T1M213] giây. Mặc dù không có [I1N2S3T4R5U6M7E8N9T0S1], bài hát có nhịp điệu rất mãnh liệt, dựa trên [[T01I12M23E34_45S56I67G78N89A90T01U12R23E34]4 t5im6e 7si8gn9at0ur1e2]. Ngoài ra, nhịp độ chậm của"&amp;" bài hát góp phần tạo nên âm thanh và tâm trạng chung của bài hát.")</f>
        <v>Âm nhạc trong bài hát này bị ảnh hưởng nặng nề bởi phong cách [G1E2N3R4E5] và phạm vi cao độ hạn chế là [R1A2N3G4E5] [oc0ta1ve2s3] cho phép nhấn mạnh hơn vào các sắc thái của giai điệu và nhịp điệu. Việc sử dụng [[K01E12Y23]3 k4ey5] tạo ra âm thanh mạnh mẽ và đáng nhớ, đồng thời thời gian chạy của bài hát là [T1M213] giây. Mặc dù không có [I1N2S3T4R5U6M7E8N9T0S1], bài hát có nhịp điệu rất mãnh liệt, dựa trên [[T01I12M23E34_45S56I67G78N89A90T01U12R23E34]4 t5im6e 7si8gn9at0ur1e2]. Ngoài ra, nhịp độ chậm của bài hát góp phần tạo nên âm thanh và tâm trạng chung của bài hát.</v>
      </c>
    </row>
    <row r="1689">
      <c r="A1689" s="1" t="s">
        <v>2778</v>
      </c>
      <c r="B1689" s="1" t="s">
        <v>2779</v>
      </c>
      <c r="C1689" s="2" t="str">
        <f>IFERROR(__xludf.DUMMYFUNCTION("GoogleTranslate(B1689, ""en"", ""vi"")"),"Bài hát này nổi bật vì có [ti0me1 s2ig3na4tu5re6] không điển hình. Mặc dù vậy, âm nhạc di chuyển với tốc độ nhanh, lấp đầy [[N01U12M23_34B45A56R67S78]8 b9ar0s1] độ dài của nó. Đặc điểm độc đáo của bài hát được thể hiện rõ nét nhờ việc sử dụng thành thạo ["&amp;"I1N2S3T4R5U6M7E8N9T0S1], giúp tăng thêm chiều sâu và độ phong phú cho âm thanh tổng thể. Cùng với nhau, những yếu tố này tạo nên một trải nghiệm âm nhạc vừa thú vị vừa đáng nhớ.")</f>
        <v>Bài hát này nổi bật vì có [ti0me1 s2ig3na4tu5re6] không điển hình. Mặc dù vậy, âm nhạc di chuyển với tốc độ nhanh, lấp đầy [[N01U12M23_34B45A56R67S78]8 b9ar0s1] độ dài của nó. Đặc điểm độc đáo của bài hát được thể hiện rõ nét nhờ việc sử dụng thành thạo [I1N2S3T4R5U6M7E8N9T0S1], giúp tăng thêm chiều sâu và độ phong phú cho âm thanh tổng thể. Cùng với nhau, những yếu tố này tạo nên một trải nghiệm âm nhạc vừa thú vị vừa đáng nhớ.</v>
      </c>
    </row>
    <row r="1690">
      <c r="A1690" s="1" t="s">
        <v>2780</v>
      </c>
      <c r="B1690" s="1" t="s">
        <v>2781</v>
      </c>
      <c r="C1690" s="2" t="str">
        <f>IFERROR(__xludf.DUMMYFUNCTION("GoogleTranslate(B1690, ""en"", ""vi"")"),"Phạm vi cao độ nhỏ gọn của [R1A2N3G4E5] [oc0ta1ve2s3] mang lại màn trình diễn âm nhạc tập trung và có tác động mạnh mẽ. Bản nhạc này sử dụng [[K01E12Y23]3 k4ey5] tạo ra bầu không khí khác biệt, trong khi thời lượng của nó kéo dài [T1M213] giây. Thành phần"&amp;" của bài hát cố tình loại trừ việc sử dụng [I1N2S3T4R5U6M7E8N9T0S1] và có tính năng duy nhất là [ti0me1 s2ig3na4tu5re6 o7f 8[T91I02M13E24_35S46I57G68N79A80T91U02R13E24]3]. Với nhịp điệu chậm rãi, bài hát nổi bật so với âm thanh [G1E2N3R4E5] điển hình, bao"&amp;" gồm [[N01U12M23_34B45A56R67S78]8 b9ar0s1].")</f>
        <v>Phạm vi cao độ nhỏ gọn của [R1A2N3G4E5] [oc0ta1ve2s3] mang lại màn trình diễn âm nhạc tập trung và có tác động mạnh mẽ. Bản nhạc này sử dụng [[K01E12Y23]3 k4ey5] tạo ra bầu không khí khác biệt, trong khi thời lượng của nó kéo dài [T1M213] giây. Thành phần của bài hát cố tình loại trừ việc sử dụng [I1N2S3T4R5U6M7E8N9T0S1] và có tính năng duy nhất là [ti0me1 s2ig3na4tu5re6 o7f 8[T91I02M13E24_35S46I57G68N79A80T91U02R13E24]3]. Với nhịp điệu chậm rãi, bài hát nổi bật so với âm thanh [G1E2N3R4E5] điển hình, bao gồm [[N01U12M23_34B45A56R67S78]8 b9ar0s1].</v>
      </c>
    </row>
    <row r="1691">
      <c r="A1691" s="1" t="s">
        <v>2782</v>
      </c>
      <c r="B1691" s="1" t="s">
        <v>2783</v>
      </c>
      <c r="C1691" s="2" t="str">
        <f>IFERROR(__xludf.DUMMYFUNCTION("GoogleTranslate(B1691, ""en"", ""vi"")"),"Bài hát này là một ví dụ cổ điển về phong cách [G1E2N3R4E5], với nhịp điệu vừa phải và nhất quán xác định âm thanh của nó. Nhịp điệu của nó trôi chảy liền mạch và [te0mp1o2] vẫn ổn định trong suốt bản nhạc, tạo ra trải nghiệm âm nhạc vừa dễ theo dõi vừa d"&amp;"ễ chịu cho tai. Cho dù bạn là người yêu thích thể loại này hay chỉ đơn giản là thưởng thức âm nhạc hay thì chất lượng nhịp nhàng của bài hát này chắc chắn sẽ để lại ấn tượng lâu dài.")</f>
        <v>Bài hát này là một ví dụ cổ điển về phong cách [G1E2N3R4E5], với nhịp điệu vừa phải và nhất quán xác định âm thanh của nó. Nhịp điệu của nó trôi chảy liền mạch và [te0mp1o2] vẫn ổn định trong suốt bản nhạc, tạo ra trải nghiệm âm nhạc vừa dễ theo dõi vừa dễ chịu cho tai. Cho dù bạn là người yêu thích thể loại này hay chỉ đơn giản là thưởng thức âm nhạc hay thì chất lượng nhịp nhàng của bài hát này chắc chắn sẽ để lại ấn tượng lâu dài.</v>
      </c>
    </row>
    <row r="1692">
      <c r="A1692" s="1" t="s">
        <v>2784</v>
      </c>
      <c r="B1692" s="1" t="s">
        <v>2785</v>
      </c>
      <c r="C1692" s="2" t="str">
        <f>IFERROR(__xludf.DUMMYFUNCTION("GoogleTranslate(B1692, ""en"", ""vi"")"),"Việc sử dụng [[K01E12Y23]3 k4ey5] âm nhạc tạo ra bầu không khí khác biệt trong khi được phát ở tốc độ trung bình bằng đồng hồ đo [T1I2M3E4_5S6I7G8N9A0T1U2R3E4]. Tuy nhiên, bất chấp cấu trúc nhịp nhàng của nó, nhịp điệu của bài hát này có thể gây khó khăn "&amp;"cho việc khiêu vũ.")</f>
        <v>Việc sử dụng [[K01E12Y23]3 k4ey5] âm nhạc tạo ra bầu không khí khác biệt trong khi được phát ở tốc độ trung bình bằng đồng hồ đo [T1I2M3E4_5S6I7G8N9A0T1U2R3E4]. Tuy nhiên, bất chấp cấu trúc nhịp nhàng của nó, nhịp điệu của bài hát này có thể gây khó khăn cho việc khiêu vũ.</v>
      </c>
    </row>
    <row r="1693">
      <c r="A1693" s="1" t="s">
        <v>481</v>
      </c>
      <c r="B1693" s="1" t="s">
        <v>2786</v>
      </c>
      <c r="C1693" s="2" t="str">
        <f>IFERROR(__xludf.DUMMYFUNCTION("GoogleTranslate(B1693, ""en"", ""vi"")"),"Độ dài của bản nhạc là [T1M213] giây và phạm vi cao độ của nó nằm trong [R1A2N3G4E5] [oc0ta1ve2s3]. [[K01E12Y23]3 k4ey5] tạo thêm hương vị độc đáo cho dòng nhạc này, đồng thời nhịp điệu của bài hát cực kỳ mạnh mẽ. [I1N2S3T4R5U6M7E8N9T0S1] đóng một vai trò"&amp;" quan trọng trong âm nhạc, có nhịp [T1I2M3E4_5S6I7G8N9A0T1U2R3E4] và được phát ở tốc độ thoải mái. Bài hát này là một ví dụ điển hình của âm thanh [G1E2N3R4E5].")</f>
        <v>Độ dài của bản nhạc là [T1M213] giây và phạm vi cao độ của nó nằm trong [R1A2N3G4E5] [oc0ta1ve2s3]. [[K01E12Y23]3 k4ey5] tạo thêm hương vị độc đáo cho dòng nhạc này, đồng thời nhịp điệu của bài hát cực kỳ mạnh mẽ. [I1N2S3T4R5U6M7E8N9T0S1] đóng một vai trò quan trọng trong âm nhạc, có nhịp [T1I2M3E4_5S6I7G8N9A0T1U2R3E4] và được phát ở tốc độ thoải mái. Bài hát này là một ví dụ điển hình của âm thanh [G1E2N3R4E5].</v>
      </c>
    </row>
    <row r="1694">
      <c r="A1694" s="1" t="s">
        <v>227</v>
      </c>
      <c r="B1694" s="1" t="s">
        <v>2787</v>
      </c>
      <c r="C1694" s="2" t="str">
        <f>IFERROR(__xludf.DUMMYFUNCTION("GoogleTranslate(B1694, ""en"", ""vi"")"),"Bản nhạc thể hiện phạm vi cao độ trong [R1A2N3G4E5] [oc0ta1ve2s3] và [[K01E12Y23]3 k4ey5] trong bản nhạc này mang đến âm thanh mạnh mẽ và đáng nhớ. Với thời lượng chạy [T1M213] giây, bài hát duy trì [te0mp1o2] vừa phải và kết hợp [I1N2S3T4R5U6M7E8N9T0S1] "&amp;"góp phần vào bố cục âm nhạc tổng thể. [ti0me1 s2ig3na4tu5re6] của âm nhạc là [T1I2M3E4_5S6I7G8N9A0T1U2R3E4], tạo nên nhịp độ nhàn nhã thể hiện bản chất của âm nhạc [G1E2N3R4E5].")</f>
        <v>Bản nhạc thể hiện phạm vi cao độ trong [R1A2N3G4E5] [oc0ta1ve2s3] và [[K01E12Y23]3 k4ey5] trong bản nhạc này mang đến âm thanh mạnh mẽ và đáng nhớ. Với thời lượng chạy [T1M213] giây, bài hát duy trì [te0mp1o2] vừa phải và kết hợp [I1N2S3T4R5U6M7E8N9T0S1] góp phần vào bố cục âm nhạc tổng thể. [ti0me1 s2ig3na4tu5re6] của âm nhạc là [T1I2M3E4_5S6I7G8N9A0T1U2R3E4], tạo nên nhịp độ nhàn nhã thể hiện bản chất của âm nhạc [G1E2N3R4E5].</v>
      </c>
    </row>
    <row r="1695">
      <c r="A1695" s="1" t="s">
        <v>194</v>
      </c>
      <c r="B1695" s="1" t="s">
        <v>2788</v>
      </c>
      <c r="C1695" s="2" t="str">
        <f>IFERROR(__xludf.DUMMYFUNCTION("GoogleTranslate(B1695, ""en"", ""vi"")"),"Với dải cao độ trải dài [R1A2N3G4E5] [oc0ta1ve2s3], bản nhạc này mang đến trải nghiệm nghe đa dạng và sống động. Việc sử dụng [[K01E12Y23]3 k4ey5] tạo ra bầu không khí khác biệt, đặc trưng bởi [E1M2O3T4I5O6N7]. Nhịp điệu của bài hát cực kỳ mạnh mẽ, được b"&amp;"ổ sung bằng việc đưa vào [I1N2S3T4R5U6M7E8N9T0S1]. Bản nhạc kéo dài trong [T1M213] giây, có đồng hồ đo [T1I2M3E4_5S6I7G8N9A0T1U2R3E4] và tốc độ vừa phải [te0mp1o2]. Nhìn chung, bản nhạc này mang đến âm thanh độc đáo và quyến rũ, chắc chắn sẽ để lại ấn tượ"&amp;"ng lâu dài cho người nghe.")</f>
        <v>Với dải cao độ trải dài [R1A2N3G4E5] [oc0ta1ve2s3], bản nhạc này mang đến trải nghiệm nghe đa dạng và sống động. Việc sử dụng [[K01E12Y23]3 k4ey5] tạo ra bầu không khí khác biệt, đặc trưng bởi [E1M2O3T4I5O6N7]. Nhịp điệu của bài hát cực kỳ mạnh mẽ, được bổ sung bằng việc đưa vào [I1N2S3T4R5U6M7E8N9T0S1]. Bản nhạc kéo dài trong [T1M213] giây, có đồng hồ đo [T1I2M3E4_5S6I7G8N9A0T1U2R3E4] và tốc độ vừa phải [te0mp1o2]. Nhìn chung, bản nhạc này mang đến âm thanh độc đáo và quyến rũ, chắc chắn sẽ để lại ấn tượng lâu dài cho người nghe.</v>
      </c>
    </row>
    <row r="1696">
      <c r="A1696" s="1" t="s">
        <v>2789</v>
      </c>
      <c r="B1696" s="1" t="s">
        <v>2790</v>
      </c>
      <c r="C1696" s="2" t="str">
        <f>IFERROR(__xludf.DUMMYFUNCTION("GoogleTranslate(B1696, ""en"", ""vi"")"),"Bài hát [T1M213] giây này được sáng tác với phạm vi cao độ giới hạn là [R1A2N3G4E5] [oc0ta1ve2s3], cho phép nhấn mạnh hơn vào các sắc thái của giai điệu và nhịp điệu. Mặc dù nó được phát ở mức cao [te0mp1o2] nhưng bố cục không liên quan đến việc sử dụng ["&amp;"I1N2S3T4R5U6M7E8N9T0S1]. Ngoài ra, [ti0me1 s2ig3na4tu5re6] của bài hát không được sử dụng phổ biến, điều này càng làm tăng thêm tính độc đáo và đặc sắc của bài hát.")</f>
        <v>Bài hát [T1M213] giây này được sáng tác với phạm vi cao độ giới hạn là [R1A2N3G4E5] [oc0ta1ve2s3], cho phép nhấn mạnh hơn vào các sắc thái của giai điệu và nhịp điệu. Mặc dù nó được phát ở mức cao [te0mp1o2] nhưng bố cục không liên quan đến việc sử dụng [I1N2S3T4R5U6M7E8N9T0S1]. Ngoài ra, [ti0me1 s2ig3na4tu5re6] của bài hát không được sử dụng phổ biến, điều này càng làm tăng thêm tính độc đáo và đặc sắc của bài hát.</v>
      </c>
    </row>
    <row r="1697">
      <c r="A1697" s="1" t="s">
        <v>2791</v>
      </c>
      <c r="B1697" s="1" t="s">
        <v>2792</v>
      </c>
      <c r="C1697" s="2" t="str">
        <f>IFERROR(__xludf.DUMMYFUNCTION("GoogleTranslate(B1697, ""en"", ""vi"")"),"[te0mp1o2] chậm của bài hát, kết hợp với việc sử dụng [[K01E12Y23]3 k4ey5], tạo ra một bầu không khí khác biệt. Ngoài ra, âm nhạc còn được làm phong phú hơn nhờ [I1N2S3T4R5U6M7E8N9T0S1], bổ sung thêm một lớp chiều sâu khác cho âm thanh tổng thể.")</f>
        <v>[te0mp1o2] chậm của bài hát, kết hợp với việc sử dụng [[K01E12Y23]3 k4ey5], tạo ra một bầu không khí khác biệt. Ngoài ra, âm nhạc còn được làm phong phú hơn nhờ [I1N2S3T4R5U6M7E8N9T0S1], bổ sung thêm một lớp chiều sâu khác cho âm thanh tổng thể.</v>
      </c>
    </row>
    <row r="1698">
      <c r="A1698" s="1" t="s">
        <v>1739</v>
      </c>
      <c r="B1698" s="1" t="s">
        <v>2793</v>
      </c>
      <c r="C1698" s="2" t="str">
        <f>IFERROR(__xludf.DUMMYFUNCTION("GoogleTranslate(B1698, ""en"", ""vi"")"),"Âm nhạc đang được thảo luận ở đây có phạm vi cao độ giới hạn là [R1A2N3G4E5] [oc0ta1ve2s3], cho phép nhấn mạnh hơn vào các sắc thái của giai điệu và nhịp điệu. Ngoài ra, nó còn có hương vị độc đáo của [[K01E12Y23]3 k4ey5] và có thời gian chạy là [T1M213] "&amp;"giây, với nhịp điệu cực kỳ mãnh liệt. Phần trình diễn âm nhạc kết hợp [I1N2S3T4R5U6M7E8N9T0S1] và không chuẩn [ti0me1 s2ig3na4tu5re6 o7f 8[T91I02M13E24_35S46I57G68N79A80T91U02R13E24]3]. Mặc dù không phù hợp với quy ước của phong cách [G1E2N3R4E5] nhưng âm"&amp;" nhạc được chơi với nhịp độ cân bằng và thể hiện những đặc điểm riêng biệt.")</f>
        <v>Âm nhạc đang được thảo luận ở đây có phạm vi cao độ giới hạn là [R1A2N3G4E5] [oc0ta1ve2s3], cho phép nhấn mạnh hơn vào các sắc thái của giai điệu và nhịp điệu. Ngoài ra, nó còn có hương vị độc đáo của [[K01E12Y23]3 k4ey5] và có thời gian chạy là [T1M213] giây, với nhịp điệu cực kỳ mãnh liệt. Phần trình diễn âm nhạc kết hợp [I1N2S3T4R5U6M7E8N9T0S1] và không chuẩn [ti0me1 s2ig3na4tu5re6 o7f 8[T91I02M13E24_35S46I57G68N79A80T91U02R13E24]3]. Mặc dù không phù hợp với quy ước của phong cách [G1E2N3R4E5] nhưng âm nhạc được chơi với nhịp độ cân bằng và thể hiện những đặc điểm riêng biệt.</v>
      </c>
    </row>
    <row r="1699">
      <c r="A1699" s="1" t="s">
        <v>2794</v>
      </c>
      <c r="B1699" s="1" t="s">
        <v>2795</v>
      </c>
      <c r="C1699" s="2" t="str">
        <f>IFERROR(__xludf.DUMMYFUNCTION("GoogleTranslate(B1699, ""en"", ""vi"")"),"[ti0me1 s2ig3na4tu5re6] của bài hát này không điển hình vì nó di chuyển với tốc độ chậm và có thời lượng [[N01U12M23_34B45A56R67S78]8 b9ar0s1] hoặc [T1M213] giây. Mặc dù [ti0me1 s2ig3na4tu5re6] độc đáo nhưng thời lượng của bài hát được xác định rõ ràng, c"&amp;"ho phép người nghe dự đoán diễn biến của nó.")</f>
        <v>[ti0me1 s2ig3na4tu5re6] của bài hát này không điển hình vì nó di chuyển với tốc độ chậm và có thời lượng [[N01U12M23_34B45A56R67S78]8 b9ar0s1] hoặc [T1M213] giây. Mặc dù [ti0me1 s2ig3na4tu5re6] độc đáo nhưng thời lượng của bài hát được xác định rõ ràng, cho phép người nghe dự đoán diễn biến của nó.</v>
      </c>
    </row>
    <row r="1700">
      <c r="A1700" s="1" t="s">
        <v>59</v>
      </c>
      <c r="B1700" s="1" t="s">
        <v>2796</v>
      </c>
      <c r="C1700" s="2" t="str">
        <f>IFERROR(__xludf.DUMMYFUNCTION("GoogleTranslate(B1700, ""en"", ""vi"")"),"Phạm vi cao độ của bản nhạc này là [R1A2N3G4E5] [oc0ta1ve2s3] mang đến trải nghiệm nghe độc ​​đáo và đáng nhớ, đồng thời việc sử dụng [[K01E12Y23]3 k4ey5] tạo ra bầu không khí khác biệt. Bài hát phát trong [T1M213] giây và nhịp điệu không quá nhanh cũng k"&amp;"hông quá chậm. Cố tình loại trừ [I1N2S3T4R5U6M7E8N9T0S1], [ti0me1 s2ig3na4tu5re6] của bài hát này không đạt tiêu chuẩn [T1I2M3E4_5S6I7G8N9A0T1U2R3E4] nhưng được phát ở tốc độ nhẹ nhàng. Âm nhạc gợi lên cảm giác [E1M2O3T4I5O6N7] xuyên suốt.")</f>
        <v>Phạm vi cao độ của bản nhạc này là [R1A2N3G4E5] [oc0ta1ve2s3] mang đến trải nghiệm nghe độc ​​đáo và đáng nhớ, đồng thời việc sử dụng [[K01E12Y23]3 k4ey5] tạo ra bầu không khí khác biệt. Bài hát phát trong [T1M213] giây và nhịp điệu không quá nhanh cũng không quá chậm. Cố tình loại trừ [I1N2S3T4R5U6M7E8N9T0S1], [ti0me1 s2ig3na4tu5re6] của bài hát này không đạt tiêu chuẩn [T1I2M3E4_5S6I7G8N9A0T1U2R3E4] nhưng được phát ở tốc độ nhẹ nhàng. Âm nhạc gợi lên cảm giác [E1M2O3T4I5O6N7] xuyên suốt.</v>
      </c>
    </row>
    <row r="1701">
      <c r="A1701" s="1" t="s">
        <v>2797</v>
      </c>
      <c r="B1701" s="1" t="s">
        <v>2798</v>
      </c>
      <c r="C1701" s="2" t="str">
        <f>IFERROR(__xludf.DUMMYFUNCTION("GoogleTranslate(B1701, ""en"", ""vi"")"),"Màn trình diễn âm nhạc sử dụng dải cao độ [I1N2S3T4R5U6M7E8N9T0S1] và [R1A2N3G4E5]-[oc0ta1ve2] mang lại âm thanh tập trung và có tác động mạnh mẽ. Đặc tính độc đáo và vang dội của âm nhạc được truyền tải thông qua việc sử dụng [[K01E12Y23]3 k4ey5]. Bài há"&amp;"t có tiết tấu vừa phải, có bố cục [[N01U12M23_34B45A56R67S78]8 b9ar0s1] và thời lượng [T1M213] giây. Nhìn chung, âm nhạc mang đặc trưng [E1M2O3T4I5O6N7], mang lại trải nghiệm nghe hấp dẫn và đáng nhớ.")</f>
        <v>Màn trình diễn âm nhạc sử dụng dải cao độ [I1N2S3T4R5U6M7E8N9T0S1] và [R1A2N3G4E5]-[oc0ta1ve2] mang lại âm thanh tập trung và có tác động mạnh mẽ. Đặc tính độc đáo và vang dội của âm nhạc được truyền tải thông qua việc sử dụng [[K01E12Y23]3 k4ey5]. Bài hát có tiết tấu vừa phải, có bố cục [[N01U12M23_34B45A56R67S78]8 b9ar0s1] và thời lượng [T1M213] giây. Nhìn chung, âm nhạc mang đặc trưng [E1M2O3T4I5O6N7], mang lại trải nghiệm nghe hấp dẫn và đáng nhớ.</v>
      </c>
    </row>
    <row r="1702">
      <c r="A1702" s="1" t="s">
        <v>1014</v>
      </c>
      <c r="B1702" s="1" t="s">
        <v>2799</v>
      </c>
      <c r="C1702" s="2" t="str">
        <f>IFERROR(__xludf.DUMMYFUNCTION("GoogleTranslate(B1702, ""en"", ""vi"")"),"Âm nhạc trong [[K01E12Y23]3 k4ey5] có đặc điểm riêng biệt nhờ dải cao độ [R1A2N3G4E5] [oc0ta1ve2s3], nhấn mạnh chiều sâu cảm xúc của nó. Bản trình bày cổ điển này của âm nhạc [G1E2N3R4E5] có độ dài [T1M213] giây, với [te0mp1o2] chậm và thú vị và [[T01I12M"&amp;"23E34_45S56I67G78N89A90T01U12R23E34]4 t5im6e 7si8gn9at0ur1e2]. Âm nhạc được tạo ra bằng [I1N2S3T4R5U6M7E8N9T0S1] để mang lại âm thanh độc đáo và nó có chất lượng cảm xúc đặc biệt do [ke0y1] được viết trong đó. Nhìn chung, bài hát này là một ví dụ điển hìn"&amp;"h về thể loại này, thể hiện chiều sâu cảm xúc và sự phức tạp trong âm nhạc.")</f>
        <v>Âm nhạc trong [[K01E12Y23]3 k4ey5] có đặc điểm riêng biệt nhờ dải cao độ [R1A2N3G4E5] [oc0ta1ve2s3], nhấn mạnh chiều sâu cảm xúc của nó. Bản trình bày cổ điển này của âm nhạc [G1E2N3R4E5] có độ dài [T1M213] giây, với [te0mp1o2] chậm và thú vị và [[T01I12M23E34_45S56I67G78N89A90T01U12R23E34]4 t5im6e 7si8gn9at0ur1e2]. Âm nhạc được tạo ra bằng [I1N2S3T4R5U6M7E8N9T0S1] để mang lại âm thanh độc đáo và nó có chất lượng cảm xúc đặc biệt do [ke0y1] được viết trong đó. Nhìn chung, bài hát này là một ví dụ điển hình về thể loại này, thể hiện chiều sâu cảm xúc và sự phức tạp trong âm nhạc.</v>
      </c>
    </row>
    <row r="1703">
      <c r="A1703" s="1" t="s">
        <v>2800</v>
      </c>
      <c r="B1703" s="1" t="s">
        <v>2801</v>
      </c>
      <c r="C1703" s="2" t="str">
        <f>IFERROR(__xludf.DUMMYFUNCTION("GoogleTranslate(B1703, ""en"", ""vi"")"),"Bản nhạc giai điệu của bản nhạc này không sử dụng [I1N2S3T4R5U6M7E8N9T0]. Tuy nhiên, với dải cao độ trải dài [R1A2N3G4E5] [oc0ta1ve2s3], bài hát này mang đến trải nghiệm nghe đa dạng và sống động. Nhịp điệu của bài hát có nhịp độ chậm và có thời lượng [[N"&amp;"01U12M23_34B45A56R67S78]8 b9ar0s1].")</f>
        <v>Bản nhạc giai điệu của bản nhạc này không sử dụng [I1N2S3T4R5U6M7E8N9T0]. Tuy nhiên, với dải cao độ trải dài [R1A2N3G4E5] [oc0ta1ve2s3], bài hát này mang đến trải nghiệm nghe đa dạng và sống động. Nhịp điệu của bài hát có nhịp độ chậm và có thời lượng [[N01U12M23_34B45A56R67S78]8 b9ar0s1].</v>
      </c>
    </row>
    <row r="1704">
      <c r="A1704" s="1" t="s">
        <v>371</v>
      </c>
      <c r="B1704" s="1" t="s">
        <v>2802</v>
      </c>
      <c r="C1704" s="2" t="str">
        <f>IFERROR(__xludf.DUMMYFUNCTION("GoogleTranslate(B1704, ""en"", ""vi"")"),"Đây là một bài hát dài TM1 giây với [ti0me1 s2ig3na4tu5re6] khác thường. Bất chấp sự ngắn gọn của nó, [ti0me1 s2ig3na4tu5re6] độc đáo của bài hát đã bổ sung thêm một sự thay đổi thú vị vào phần sáng tác của nó, khiến nó trở nên khác biệt so với những cách"&amp;" sắp xếp âm nhạc truyền thống hơn. Dù cố ý hay không, sự khác biệt so với [ti0me1 s2ig3na4tu5re6] thông thường có thể góp phần tạo nên tác động và sự hấp dẫn chung của bài hát, thu hút những người nghe đánh giá cao âm nhạc thách thức kỳ vọng của họ và mở "&amp;"rộng tầm nhìn của họ.")</f>
        <v>Đây là một bài hát dài TM1 giây với [ti0me1 s2ig3na4tu5re6] khác thường. Bất chấp sự ngắn gọn của nó, [ti0me1 s2ig3na4tu5re6] độc đáo của bài hát đã bổ sung thêm một sự thay đổi thú vị vào phần sáng tác của nó, khiến nó trở nên khác biệt so với những cách sắp xếp âm nhạc truyền thống hơn. Dù cố ý hay không, sự khác biệt so với [ti0me1 s2ig3na4tu5re6] thông thường có thể góp phần tạo nên tác động và sự hấp dẫn chung của bài hát, thu hút những người nghe đánh giá cao âm nhạc thách thức kỳ vọng của họ và mở rộng tầm nhìn của họ.</v>
      </c>
    </row>
    <row r="1705">
      <c r="A1705" s="1" t="s">
        <v>1674</v>
      </c>
      <c r="B1705" s="1" t="s">
        <v>2803</v>
      </c>
      <c r="C1705" s="2" t="str">
        <f>IFERROR(__xludf.DUMMYFUNCTION("GoogleTranslate(B1705, ""en"", ""vi"")"),"Bài hát được trình diễn chậm rãi, cho phép nhấn mạnh hơn vào các sắc thái của giai điệu và nhịp điệu do phạm vi cao độ giới hạn của âm nhạc là [R1A2N3G4E5] [oc0ta1ve2s3]. Âm nhạc này truyền tải âm thanh độc đáo và vang dội nhờ sử dụng [[K01E12Y23]3 k4ey5]"&amp;".")</f>
        <v>Bài hát được trình diễn chậm rãi, cho phép nhấn mạnh hơn vào các sắc thái của giai điệu và nhịp điệu do phạm vi cao độ giới hạn của âm nhạc là [R1A2N3G4E5] [oc0ta1ve2s3]. Âm nhạc này truyền tải âm thanh độc đáo và vang dội nhờ sử dụng [[K01E12Y23]3 k4ey5].</v>
      </c>
    </row>
    <row r="1706">
      <c r="A1706" s="1" t="s">
        <v>217</v>
      </c>
      <c r="B1706" s="1" t="s">
        <v>2804</v>
      </c>
      <c r="C1706" s="2" t="str">
        <f>IFERROR(__xludf.DUMMYFUNCTION("GoogleTranslate(B1706, ""en"", ""vi"")"),"Sự lựa chọn [[K01E12Y23]3 k4ey5] trong bản nhạc này tạo nên một trải nghiệm lôi cuốn và đáng nhớ.")</f>
        <v>Sự lựa chọn [[K01E12Y23]3 k4ey5] trong bản nhạc này tạo nên một trải nghiệm lôi cuốn và đáng nhớ.</v>
      </c>
    </row>
    <row r="1707">
      <c r="A1707" s="1" t="s">
        <v>2805</v>
      </c>
      <c r="B1707" s="1" t="s">
        <v>2806</v>
      </c>
      <c r="C1707" s="2" t="str">
        <f>IFERROR(__xludf.DUMMYFUNCTION("GoogleTranslate(B1707, ""en"", ""vi"")"),"Giai điệu trong bài hát này được thực hiện bởi [I1N2S3T4R5U6M7E8N9T0], trong khi âm nhạc di chuyển với tốc độ nhanh và ở [T1I2M3E4_5S6I7G8N9A0T1U2R3E4].")</f>
        <v>Giai điệu trong bài hát này được thực hiện bởi [I1N2S3T4R5U6M7E8N9T0], trong khi âm nhạc di chuyển với tốc độ nhanh và ở [T1I2M3E4_5S6I7G8N9A0T1U2R3E4].</v>
      </c>
    </row>
    <row r="1708">
      <c r="A1708" s="1" t="s">
        <v>637</v>
      </c>
      <c r="B1708" s="1" t="s">
        <v>2807</v>
      </c>
      <c r="C1708" s="2" t="str">
        <f>IFERROR(__xludf.DUMMYFUNCTION("GoogleTranslate(B1708, ""en"", ""vi"")"),"Nó có tiếng trống nhịp độ nhanh và đoạn riff guitar, tạo ra âm thanh tràn đầy năng lượng và sống động. [te0mp1o2] vẫn ở mức cao nhất quán trong toàn bộ bản nhạc, mang lại cảm giác phấn khích và mãnh liệt. Nhìn chung, tính chất nhịp nhàng của bài hát góp p"&amp;"hần tạo nên tính sống động và hấp dẫn, khiến nó trở thành lựa chọn được nhiều người nghe yêu thích âm nhạc lạc quan.")</f>
        <v>Nó có tiếng trống nhịp độ nhanh và đoạn riff guitar, tạo ra âm thanh tràn đầy năng lượng và sống động. [te0mp1o2] vẫn ở mức cao nhất quán trong toàn bộ bản nhạc, mang lại cảm giác phấn khích và mãnh liệt. Nhìn chung, tính chất nhịp nhàng của bài hát góp phần tạo nên tính sống động và hấp dẫn, khiến nó trở thành lựa chọn được nhiều người nghe yêu thích âm nhạc lạc quan.</v>
      </c>
    </row>
    <row r="1709">
      <c r="A1709" s="1" t="s">
        <v>2808</v>
      </c>
      <c r="B1709" s="1" t="s">
        <v>2809</v>
      </c>
      <c r="C1709" s="2" t="str">
        <f>IFERROR(__xludf.DUMMYFUNCTION("GoogleTranslate(B1709, ""en"", ""vi"")"),"Với việc sử dụng [[K01E12Y23]3 k4ey5], bản nhạc này truyền tải âm thanh độc đáo và vang dội, đồng thời độ dài của nó là [T1M213] giây. Mặc dù có phần beat vừa phải nhưng bài hát này vẫn nổi bật vì không có bất kỳ [I1N2S3T4R5U6M7E8N9T0S1] nào. Di chuyển ở "&amp;"tốc độ vừa phải, nó thách thức âm thanh điển hình gắn liền với phong cách [G1E2N3R4E5]. Bao gồm [[N01U12M23_34B45A56R67S78]8 b9ar0s1], bản sáng tác tạo ra trải nghiệm âm nhạc đặc biệt.")</f>
        <v>Với việc sử dụng [[K01E12Y23]3 k4ey5], bản nhạc này truyền tải âm thanh độc đáo và vang dội, đồng thời độ dài của nó là [T1M213] giây. Mặc dù có phần beat vừa phải nhưng bài hát này vẫn nổi bật vì không có bất kỳ [I1N2S3T4R5U6M7E8N9T0S1] nào. Di chuyển ở tốc độ vừa phải, nó thách thức âm thanh điển hình gắn liền với phong cách [G1E2N3R4E5]. Bao gồm [[N01U12M23_34B45A56R67S78]8 b9ar0s1], bản sáng tác tạo ra trải nghiệm âm nhạc đặc biệt.</v>
      </c>
    </row>
    <row r="1710">
      <c r="A1710" s="1" t="s">
        <v>2810</v>
      </c>
      <c r="B1710" s="1" t="s">
        <v>2811</v>
      </c>
      <c r="C1710" s="2" t="str">
        <f>IFERROR(__xludf.DUMMYFUNCTION("GoogleTranslate(B1710, ""en"", ""vi"")"),"Bài hát này dài [T1M213] giây và âm nhạc của nó tỏa ra [E1M2O3T4I5O6N7]. Nhịp điệu cũng rất êm tai, tạo hiệu ứng êm dịu, êm dịu cho người nghe.")</f>
        <v>Bài hát này dài [T1M213] giây và âm nhạc của nó tỏa ra [E1M2O3T4I5O6N7]. Nhịp điệu cũng rất êm tai, tạo hiệu ứng êm dịu, êm dịu cho người nghe.</v>
      </c>
    </row>
    <row r="1711">
      <c r="A1711" s="1" t="s">
        <v>431</v>
      </c>
      <c r="B1711" s="1" t="s">
        <v>2812</v>
      </c>
      <c r="C1711" s="2" t="str">
        <f>IFERROR(__xludf.DUMMYFUNCTION("GoogleTranslate(B1711, ""en"", ""vi"")"),"Phạm vi cao độ giới hạn của âm nhạc là [R1A2N3G4E5] [oc0ta1ve2s3], trải rộng trong [[N01U12M23_34B45A56R67S78]8 b9ar0s1], cho phép nhấn mạnh hơn vào các sắc thái của giai điệu và nhịp điệu. Đây là bài hát kéo dài [T1M213] giây và tuân theo nhịp [T1I2M3E4_"&amp;"5S6I7G8N9A0T1U2R3E4], chuyển động với nhịp độ nhẹ nhàng. Dù đơn giản nhưng âm nhạc vẫn tỏa ra [E1M2O3T4I5O6N7], gợi lên cảm giác [E1M2O3T4I5O6N7_8D9E0S1C2R3I4P5T6I7O8N9].")</f>
        <v>Phạm vi cao độ giới hạn của âm nhạc là [R1A2N3G4E5] [oc0ta1ve2s3], trải rộng trong [[N01U12M23_34B45A56R67S78]8 b9ar0s1], cho phép nhấn mạnh hơn vào các sắc thái của giai điệu và nhịp điệu. Đây là bài hát kéo dài [T1M213] giây và tuân theo nhịp [T1I2M3E4_5S6I7G8N9A0T1U2R3E4], chuyển động với nhịp độ nhẹ nhàng. Dù đơn giản nhưng âm nhạc vẫn tỏa ra [E1M2O3T4I5O6N7], gợi lên cảm giác [E1M2O3T4I5O6N7_8D9E0S1C2R3I4P5T6I7O8N9].</v>
      </c>
    </row>
    <row r="1712">
      <c r="A1712" s="1" t="s">
        <v>2813</v>
      </c>
      <c r="B1712" s="1" t="s">
        <v>2814</v>
      </c>
      <c r="C1712" s="2" t="str">
        <f>IFERROR(__xludf.DUMMYFUNCTION("GoogleTranslate(B1712, ""en"", ""vi"")"),"Loại nhạc này mang lại trải nghiệm nghe độc ​​đáo và đáng nhớ với dải cao độ [R1A2N3G4E5] [oc0ta1ve2s3]. [[K01E12Y23]3 k4ey5] thêm hương vị độc đáo cho âm nhạc, trong khi [te0mp1o2] rất thoải mái và [ti0me1 s2ig3na4tu5re6] không chuẩn, [T1I2M3E4_5S6I7G8N9"&amp;"A0T1U2R3E4]. Bài hát không có [I1N2S3T4R5U6M7E8N9T0S1] và được phát với tốc độ nhanh, tạo ra một bầu không khí âm nhạc khác biệt. Nhìn chung, bài hát này kết hợp nhiều yếu tố khác nhau để tạo nên trải nghiệm âm nhạc có một không hai, chắc chắn sẽ thu hút "&amp;"sự chú ý của người nghe.")</f>
        <v>Loại nhạc này mang lại trải nghiệm nghe độc ​​đáo và đáng nhớ với dải cao độ [R1A2N3G4E5] [oc0ta1ve2s3]. [[K01E12Y23]3 k4ey5] thêm hương vị độc đáo cho âm nhạc, trong khi [te0mp1o2] rất thoải mái và [ti0me1 s2ig3na4tu5re6] không chuẩn, [T1I2M3E4_5S6I7G8N9A0T1U2R3E4]. Bài hát không có [I1N2S3T4R5U6M7E8N9T0S1] và được phát với tốc độ nhanh, tạo ra một bầu không khí âm nhạc khác biệt. Nhìn chung, bài hát này kết hợp nhiều yếu tố khác nhau để tạo nên trải nghiệm âm nhạc có một không hai, chắc chắn sẽ thu hút sự chú ý của người nghe.</v>
      </c>
    </row>
    <row r="1713">
      <c r="A1713" s="1" t="s">
        <v>2815</v>
      </c>
      <c r="B1713" s="1" t="s">
        <v>2816</v>
      </c>
      <c r="C1713" s="2" t="str">
        <f>IFERROR(__xludf.DUMMYFUNCTION("GoogleTranslate(B1713, ""en"", ""vi"")"),"Bản nhạc này được sáng tác trong [[K01E12Y23]3 k4ey5] với thời gian chạy là [T1M213] giây, sử dụng [ti0me1 s2ig3na4tu5re6 o7f 8[T91I02M13E24_35S46I57G68N79A80T91U02R13E24]3]. Nó có [te0mp1o2] thoải mái và đậm chất truyền thống của phong cách [G1E2N3R4E5]."&amp;" Cấu trúc bài hát gồm [[N01U12M23_34B45A56R67S78]8 b9ar0s1].")</f>
        <v>Bản nhạc này được sáng tác trong [[K01E12Y23]3 k4ey5] với thời gian chạy là [T1M213] giây, sử dụng [ti0me1 s2ig3na4tu5re6 o7f 8[T91I02M13E24_35S46I57G68N79A80T91U02R13E24]3]. Nó có [te0mp1o2] thoải mái và đậm chất truyền thống của phong cách [G1E2N3R4E5]. Cấu trúc bài hát gồm [[N01U12M23_34B45A56R67S78]8 b9ar0s1].</v>
      </c>
    </row>
    <row r="1714">
      <c r="A1714" s="1" t="s">
        <v>2817</v>
      </c>
      <c r="B1714" s="1" t="s">
        <v>2818</v>
      </c>
      <c r="C1714" s="2" t="str">
        <f>IFERROR(__xludf.DUMMYFUNCTION("GoogleTranslate(B1714, ""en"", ""vi"")"),"Trong bản nhạc, việc sử dụng dải cao độ cụ thể [R1A2N3G4E5] [oc0ta1ve2s3] tạo ra âm thanh gắn kết và thống nhất có tác dụng truyền tải mục đích [E1M2O3T4I5O6N7]. [[T01I12M23E34_45S56I67G78N89A90T01U12R23E34]4 t5im6e 7si8gn9at0ur1e2] cũng được sử dụng, góp"&amp;" phần tạo nên cấu trúc và nhịp điệu tổng thể của tác phẩm. Cùng với nhau, những yếu tố âm nhạc này kết hợp với nhau để tạo nên một tác phẩm mạnh mẽ và đầy cảm xúc.")</f>
        <v>Trong bản nhạc, việc sử dụng dải cao độ cụ thể [R1A2N3G4E5] [oc0ta1ve2s3] tạo ra âm thanh gắn kết và thống nhất có tác dụng truyền tải mục đích [E1M2O3T4I5O6N7]. [[T01I12M23E34_45S56I67G78N89A90T01U12R23E34]4 t5im6e 7si8gn9at0ur1e2] cũng được sử dụng, góp phần tạo nên cấu trúc và nhịp điệu tổng thể của tác phẩm. Cùng với nhau, những yếu tố âm nhạc này kết hợp với nhau để tạo nên một tác phẩm mạnh mẽ và đầy cảm xúc.</v>
      </c>
    </row>
    <row r="1715">
      <c r="A1715" s="1" t="s">
        <v>2819</v>
      </c>
      <c r="B1715" s="1" t="s">
        <v>2820</v>
      </c>
      <c r="C1715" s="2" t="str">
        <f>IFERROR(__xludf.DUMMYFUNCTION("GoogleTranslate(B1715, ""en"", ""vi"")"),"Bài hát này được trình diễn với nhịp độ vừa phải và độ dài của nó được xác định bởi [[N01U12M23_34B45A56R67S78]8 b9ar0s1], chạy trong [T1M213] giây. Điều khiến bài hát này thực sự đặc biệt chính là sự độc đáo của nó [ti0me1 s2ig3na4tu5re6], [T1I2M3E4_5S6I"&amp;"7G8N9A0T1U2R3E4].")</f>
        <v>Bài hát này được trình diễn với nhịp độ vừa phải và độ dài của nó được xác định bởi [[N01U12M23_34B45A56R67S78]8 b9ar0s1], chạy trong [T1M213] giây. Điều khiến bài hát này thực sự đặc biệt chính là sự độc đáo của nó [ti0me1 s2ig3na4tu5re6], [T1I2M3E4_5S6I7G8N9A0T1U2R3E4].</v>
      </c>
    </row>
    <row r="1716">
      <c r="A1716" s="1" t="s">
        <v>2821</v>
      </c>
      <c r="B1716" s="1" t="s">
        <v>2822</v>
      </c>
      <c r="C1716" s="2" t="str">
        <f>IFERROR(__xludf.DUMMYFUNCTION("GoogleTranslate(B1716, ""en"", ""vi"")"),"Trong bài hát này, phần giai điệu không sử dụng [I1N2S3T4R5U6M7E8N9T0]. Âm nhạc trải dài [[N01U12M23_34B45A56R67S78]8 b9ar0s1] và sử dụng [ti0me1 s2ig3na4tu5re6] không điển hình, cụ thể là [T1I2M3E4_5S6I7G8N9A0T1U2R3E4].")</f>
        <v>Trong bài hát này, phần giai điệu không sử dụng [I1N2S3T4R5U6M7E8N9T0]. Âm nhạc trải dài [[N01U12M23_34B45A56R67S78]8 b9ar0s1] và sử dụng [ti0me1 s2ig3na4tu5re6] không điển hình, cụ thể là [T1I2M3E4_5S6I7G8N9A0T1U2R3E4].</v>
      </c>
    </row>
    <row r="1717">
      <c r="A1717" s="1" t="s">
        <v>2823</v>
      </c>
      <c r="B1717" s="1" t="s">
        <v>2824</v>
      </c>
      <c r="C1717" s="2" t="str">
        <f>IFERROR(__xludf.DUMMYFUNCTION("GoogleTranslate(B1717, ""en"", ""vi"")"),"Âm nhạc trong bài hát này có nét độc đáo và khác biệt nhờ dải cao độ trải dài [R1A2N3G4E5] [oc0ta1ve2s3], nhấn mạnh chiều sâu cảm xúc của nó. Ngoài ra, việc sử dụng [[K01E12Y23]3 k4ey5] sẽ tăng thêm chất lượng cảm xúc đặc biệt cho âm nhạc. Bản thân bài há"&amp;"t có độ dài [T1M213] giây và có nhịp điệu nhanh và sống động, tạo nên năng lượng cho bản nhạc. Điều thú vị là bài hát không kết hợp bất kỳ [I1N2S3T4R5U6M7E8N9T0S1] nào, nhưng vẫn thể hiện âm thanh điển hình của thể loại [G1E2N3R4E5]. Nhìn chung, bài hát n"&amp;"ày là một ví dụ tuyệt vời về cách các yếu tố khác nhau có thể kết hợp với nhau để tạo ra một bản nhạc có bản sắc và phong cách độc đáo.")</f>
        <v>Âm nhạc trong bài hát này có nét độc đáo và khác biệt nhờ dải cao độ trải dài [R1A2N3G4E5] [oc0ta1ve2s3], nhấn mạnh chiều sâu cảm xúc của nó. Ngoài ra, việc sử dụng [[K01E12Y23]3 k4ey5] sẽ tăng thêm chất lượng cảm xúc đặc biệt cho âm nhạc. Bản thân bài hát có độ dài [T1M213] giây và có nhịp điệu nhanh và sống động, tạo nên năng lượng cho bản nhạc. Điều thú vị là bài hát không kết hợp bất kỳ [I1N2S3T4R5U6M7E8N9T0S1] nào, nhưng vẫn thể hiện âm thanh điển hình của thể loại [G1E2N3R4E5]. Nhìn chung, bài hát này là một ví dụ tuyệt vời về cách các yếu tố khác nhau có thể kết hợp với nhau để tạo ra một bản nhạc có bản sắc và phong cách độc đáo.</v>
      </c>
    </row>
    <row r="1718">
      <c r="A1718" s="1" t="s">
        <v>1496</v>
      </c>
      <c r="B1718" s="1" t="s">
        <v>2825</v>
      </c>
      <c r="C1718" s="2" t="str">
        <f>IFERROR(__xludf.DUMMYFUNCTION("GoogleTranslate(B1718, ""en"", ""vi"")"),"Việc sử dụng dải cao độ cụ thể [R1A2N3G4E5] [oc0ta1ve2s3] tạo ra âm thanh gắn kết và thống nhất xuyên suốt bản nhạc, bao gồm [[N01U12M23_34B45A56R67S78]8 b9ar0s1] và có thước đo [T1I2M3E4_5S6I7G8N9A0T1U2R3E4]. Việc sử dụng phạm vi cao độ có chủ đích này k"&amp;"hông chỉ góp phần tạo nên sự gắn kết tổng thể của bản nhạc mà còn tăng thêm trải nghiệm của người nghe bằng cách mang lại cảm giác liên tục và nhất quán. Ngoài ra, thước đo [T1I2M3E4_5S6I7G8N9A0T1U2R3E4] giúp thiết lập cấu trúc nhịp điệu của bài hát, nâng"&amp;" cao hơn nữa tính âm nhạc của bài hát. Cùng với nhau, những yếu tố này hoạt động song song để tạo ra một tác phẩm âm nhạc hài hòa và được trau chuốt kỹ lưỡng.")</f>
        <v>Việc sử dụng dải cao độ cụ thể [R1A2N3G4E5] [oc0ta1ve2s3] tạo ra âm thanh gắn kết và thống nhất xuyên suốt bản nhạc, bao gồm [[N01U12M23_34B45A56R67S78]8 b9ar0s1] và có thước đo [T1I2M3E4_5S6I7G8N9A0T1U2R3E4]. Việc sử dụng phạm vi cao độ có chủ đích này không chỉ góp phần tạo nên sự gắn kết tổng thể của bản nhạc mà còn tăng thêm trải nghiệm của người nghe bằng cách mang lại cảm giác liên tục và nhất quán. Ngoài ra, thước đo [T1I2M3E4_5S6I7G8N9A0T1U2R3E4] giúp thiết lập cấu trúc nhịp điệu của bài hát, nâng cao hơn nữa tính âm nhạc của bài hát. Cùng với nhau, những yếu tố này hoạt động song song để tạo ra một tác phẩm âm nhạc hài hòa và được trau chuốt kỹ lưỡng.</v>
      </c>
    </row>
    <row r="1719">
      <c r="A1719" s="1" t="s">
        <v>414</v>
      </c>
      <c r="B1719" s="1" t="s">
        <v>2826</v>
      </c>
      <c r="C1719" s="2" t="str">
        <f>IFERROR(__xludf.DUMMYFUNCTION("GoogleTranslate(B1719, ""en"", ""vi"")"),"Việc sử dụng dải cao độ cụ thể [R1A2N3G4E5] [oc0ta1ve2s3] trong bản nhạc này sẽ tạo ra âm thanh gắn kết và thống nhất xuyên suốt. Điều này, cùng với việc lựa chọn [[K01E12Y23]3 k4ey5], mang lại trải nghiệm hấp dẫn và đáng nhớ cho người nghe. Thời lượng ph"&amp;"át [T1M213] giây của bài hát mang đến nhiều cơ hội để khán giả đắm mình hoàn toàn vào khung cảnh âm thanh phong phú và giàu sức gợi của âm nhạc. Nhìn chung, việc xem xét cẩn thận các yếu tố âm nhạc này sẽ góp phần tạo nên thành công về mặt nghệ thuật của "&amp;"tác phẩm và khiến người nghe cảm thấy thích thú.")</f>
        <v>Việc sử dụng dải cao độ cụ thể [R1A2N3G4E5] [oc0ta1ve2s3] trong bản nhạc này sẽ tạo ra âm thanh gắn kết và thống nhất xuyên suốt. Điều này, cùng với việc lựa chọn [[K01E12Y23]3 k4ey5], mang lại trải nghiệm hấp dẫn và đáng nhớ cho người nghe. Thời lượng phát [T1M213] giây của bài hát mang đến nhiều cơ hội để khán giả đắm mình hoàn toàn vào khung cảnh âm thanh phong phú và giàu sức gợi của âm nhạc. Nhìn chung, việc xem xét cẩn thận các yếu tố âm nhạc này sẽ góp phần tạo nên thành công về mặt nghệ thuật của tác phẩm và khiến người nghe cảm thấy thích thú.</v>
      </c>
    </row>
    <row r="1720">
      <c r="A1720" s="1" t="s">
        <v>412</v>
      </c>
      <c r="B1720" s="1" t="s">
        <v>2827</v>
      </c>
      <c r="C1720" s="2" t="str">
        <f>IFERROR(__xludf.DUMMYFUNCTION("GoogleTranslate(B1720, ""en"", ""vi"")"),"Phạm vi cao độ của âm nhạc trải dài [R1A2N3G4E5] [oc0ta1ve2s3], mang đến trải nghiệm nghe đặc biệt và khó quên. Ngoài ra, việc sử dụng [[K01E12Y23]3 k4ey5] tạo ra bảng âm thanh phong phú và sống động. Thời lượng chạy của bài hát là [T1M213] giây, trong đó"&amp;" nhịp điệu tỏ ra vô cùng mạnh mẽ. Mặc dù không có [I1N2S3T4R5U6M7E8N9T0S1], âm nhạc di chuyển với tốc độ nhẹ nhàng, được điều khiển bởi [[T01I12M23E34_45S56I67G78N89A90T01U12R23E34]4 t5im6e 7si8gn9at0ur1e2]. Âm nhạc được xác định bởi khả năng gợi lên [E1M"&amp;"2O3T4I5O6N7], khiến nó trở thành một sáng tác thực sự đáng chú ý.")</f>
        <v>Phạm vi cao độ của âm nhạc trải dài [R1A2N3G4E5] [oc0ta1ve2s3], mang đến trải nghiệm nghe đặc biệt và khó quên. Ngoài ra, việc sử dụng [[K01E12Y23]3 k4ey5] tạo ra bảng âm thanh phong phú và sống động. Thời lượng chạy của bài hát là [T1M213] giây, trong đó nhịp điệu tỏ ra vô cùng mạnh mẽ. Mặc dù không có [I1N2S3T4R5U6M7E8N9T0S1], âm nhạc di chuyển với tốc độ nhẹ nhàng, được điều khiển bởi [[T01I12M23E34_45S56I67G78N89A90T01U12R23E34]4 t5im6e 7si8gn9at0ur1e2]. Âm nhạc được xác định bởi khả năng gợi lên [E1M2O3T4I5O6N7], khiến nó trở thành một sáng tác thực sự đáng chú ý.</v>
      </c>
    </row>
    <row r="1721">
      <c r="A1721" s="1" t="s">
        <v>477</v>
      </c>
      <c r="B1721" s="1" t="s">
        <v>2828</v>
      </c>
      <c r="C1721" s="2" t="str">
        <f>IFERROR(__xludf.DUMMYFUNCTION("GoogleTranslate(B1721, ""en"", ""vi"")"),"Dải cao độ của âm nhạc [R1A2N3G4E5] [oc0ta1ve2s3] mang đến trải nghiệm nghe độc ​​đáo và đáng nhớ, truyền tải [E1M2O3T4I5O6N7]. Dải cao độ riêng biệt của nó nâng cao tác động cảm xúc của âm nhạc, tạo ấn tượng lâu dài cho người nghe. Sự kết hợp giữa cao độ"&amp;" và cảm xúc được truyền tải tạo nên trải nghiệm mạnh mẽ và đắm chìm, vang vọng rất lâu sau khi bản nhạc kết thúc. Dù là những nốt cao vút hay những nốt trầm ầm ầm, bản nhạc này chắc chắn sẽ để lại ấn tượng lâu dài cho bất kỳ ai nghe nó.")</f>
        <v>Dải cao độ của âm nhạc [R1A2N3G4E5] [oc0ta1ve2s3] mang đến trải nghiệm nghe độc ​​đáo và đáng nhớ, truyền tải [E1M2O3T4I5O6N7]. Dải cao độ riêng biệt của nó nâng cao tác động cảm xúc của âm nhạc, tạo ấn tượng lâu dài cho người nghe. Sự kết hợp giữa cao độ và cảm xúc được truyền tải tạo nên trải nghiệm mạnh mẽ và đắm chìm, vang vọng rất lâu sau khi bản nhạc kết thúc. Dù là những nốt cao vút hay những nốt trầm ầm ầm, bản nhạc này chắc chắn sẽ để lại ấn tượng lâu dài cho bất kỳ ai nghe nó.</v>
      </c>
    </row>
    <row r="1722">
      <c r="A1722" s="1" t="s">
        <v>2829</v>
      </c>
      <c r="B1722" s="1" t="s">
        <v>2830</v>
      </c>
      <c r="C1722" s="2" t="str">
        <f>IFERROR(__xludf.DUMMYFUNCTION("GoogleTranslate(B1722, ""en"", ""vi"")"),"Âm nhạc trong bài hát này truyền tải cảm xúc mạnh mẽ, đồng thời nhịp điệu có tác dụng xoa dịu. Điều thú vị là [ti0me1 s2ig3na4tu5re6] được chọn cho bài hát là không chuẩn, điều này làm tăng thêm độ phức tạp cho âm thanh tổng thể. Cùng với nhau, những yếu "&amp;"tố này tạo nên trải nghiệm nghe độc ​​đáo, thu hút sự chú ý và cảm xúc của người nghe theo những cách không ngờ tới.")</f>
        <v>Âm nhạc trong bài hát này truyền tải cảm xúc mạnh mẽ, đồng thời nhịp điệu có tác dụng xoa dịu. Điều thú vị là [ti0me1 s2ig3na4tu5re6] được chọn cho bài hát là không chuẩn, điều này làm tăng thêm độ phức tạp cho âm thanh tổng thể. Cùng với nhau, những yếu tố này tạo nên trải nghiệm nghe độc ​​đáo, thu hút sự chú ý và cảm xúc của người nghe theo những cách không ngờ tới.</v>
      </c>
    </row>
    <row r="1723">
      <c r="A1723" s="1" t="s">
        <v>1674</v>
      </c>
      <c r="B1723" s="1" t="s">
        <v>2831</v>
      </c>
      <c r="C1723" s="2" t="str">
        <f>IFERROR(__xludf.DUMMYFUNCTION("GoogleTranslate(B1723, ""en"", ""vi"")"),"Bài hát có tiết tấu chậm với cao độ [R1A2N3G4E5] [oc0ta1ve2s3] mang đến trải nghiệm nghe độc ​​đáo và lôi cuốn. Ngoài ra, việc lựa chọn [[K01E12Y23]3 k4ey5] giúp tăng cường khả năng ghi nhớ của âm nhạc, khiến nó càng trở nên quyến rũ hơn đối với người ngh"&amp;"e. Nhìn chung, những yếu tố này phối hợp với nhau để tạo ra trải nghiệm âm nhạc đáng nhớ, chắc chắn để lại ấn tượng lâu dài cho khán giả.")</f>
        <v>Bài hát có tiết tấu chậm với cao độ [R1A2N3G4E5] [oc0ta1ve2s3] mang đến trải nghiệm nghe độc ​​đáo và lôi cuốn. Ngoài ra, việc lựa chọn [[K01E12Y23]3 k4ey5] giúp tăng cường khả năng ghi nhớ của âm nhạc, khiến nó càng trở nên quyến rũ hơn đối với người nghe. Nhìn chung, những yếu tố này phối hợp với nhau để tạo ra trải nghiệm âm nhạc đáng nhớ, chắc chắn để lại ấn tượng lâu dài cho khán giả.</v>
      </c>
    </row>
    <row r="1724">
      <c r="A1724" s="1" t="s">
        <v>2832</v>
      </c>
      <c r="B1724" s="1" t="s">
        <v>2833</v>
      </c>
      <c r="C1724" s="2" t="str">
        <f>IFERROR(__xludf.DUMMYFUNCTION("GoogleTranslate(B1724, ""en"", ""vi"")"),"Trải nghiệm quyến rũ và đáng nhớ của dòng nhạc này có thể là nhờ sự lựa chọn [[K01E12Y23]3 k4ey5]. Mặc dù không phải là điển hình của âm thanh [G1E2N3R4E5] cổ điển, bài hát này có nhịp vừa phải và có nhịp [T1I2M3E4_5S6I7G8N9A0T1U2R3E4]. Sự kết hợp của các"&amp;" yếu tố âm nhạc này mang lại trải nghiệm nghe độc ​​đáo và hấp dẫn, khiến bản nhạc này trở nên khác biệt so với những bản nhạc khác cùng thể loại.")</f>
        <v>Trải nghiệm quyến rũ và đáng nhớ của dòng nhạc này có thể là nhờ sự lựa chọn [[K01E12Y23]3 k4ey5]. Mặc dù không phải là điển hình của âm thanh [G1E2N3R4E5] cổ điển, bài hát này có nhịp vừa phải và có nhịp [T1I2M3E4_5S6I7G8N9A0T1U2R3E4]. Sự kết hợp của các yếu tố âm nhạc này mang lại trải nghiệm nghe độc ​​đáo và hấp dẫn, khiến bản nhạc này trở nên khác biệt so với những bản nhạc khác cùng thể loại.</v>
      </c>
    </row>
    <row r="1725">
      <c r="A1725" s="1" t="s">
        <v>2834</v>
      </c>
      <c r="B1725" s="1" t="s">
        <v>2835</v>
      </c>
      <c r="C1725" s="2" t="str">
        <f>IFERROR(__xludf.DUMMYFUNCTION("GoogleTranslate(B1725, ""en"", ""vi"")"),"Loại nhạc này mang đến trải nghiệm nghe đa dạng và sống động với dải cao độ trải dài [R1A2N3G4E5] [oc0ta1ve2s3]. Nó truyền tải âm thanh độc đáo và cộng hưởng bằng cách sử dụng [[K01E12Y23]3 k4ey5]. Nhịp điệu của bài hát không quá nhanh cũng không quá chậm"&amp;", trong khi [ti0me1 s2ig3na4tu5re6] không đều đặn và theo [T1I2M3E4_5S6I7G8N9A0T1U2R3E4]. Nhìn chung, âm nhạc bao gồm [[N01U12M23_34B45A56R67S78]8 b9ar0s1], điều này càng làm tăng thêm tính chất đặc biệt và hấp dẫn của nó.")</f>
        <v>Loại nhạc này mang đến trải nghiệm nghe đa dạng và sống động với dải cao độ trải dài [R1A2N3G4E5] [oc0ta1ve2s3]. Nó truyền tải âm thanh độc đáo và cộng hưởng bằng cách sử dụng [[K01E12Y23]3 k4ey5]. Nhịp điệu của bài hát không quá nhanh cũng không quá chậm, trong khi [ti0me1 s2ig3na4tu5re6] không đều đặn và theo [T1I2M3E4_5S6I7G8N9A0T1U2R3E4]. Nhìn chung, âm nhạc bao gồm [[N01U12M23_34B45A56R67S78]8 b9ar0s1], điều này càng làm tăng thêm tính chất đặc biệt và hấp dẫn của nó.</v>
      </c>
    </row>
    <row r="1726">
      <c r="A1726" s="1" t="s">
        <v>713</v>
      </c>
      <c r="B1726" s="1" t="s">
        <v>2836</v>
      </c>
      <c r="C1726" s="2" t="str">
        <f>IFERROR(__xludf.DUMMYFUNCTION("GoogleTranslate(B1726, ""en"", ""vi"")"),"Bản nhạc thể hiện phạm vi cao độ trong [R1A2N3G4E5] [oc0ta1ve2s3] và có [[K01E12Y23]3 k4ey5], mang đến âm thanh mạnh mẽ và đáng nhớ. Với độ dài [T1M213] giây, bài hát này chinh phục người nghe bằng nhịp điệu nhẹ nhàng, mượt mà. Việc đưa vào [I1N2S3T4R5U6M"&amp;"7E8N9T0S1] làm tăng thêm chiều sâu và sự phong phú cho bố cục. Mặc dù không điển hình [ti0me1 s2ig3na4tu5re6 o7f 8[T91I02M13E24_35S46I57G68N79A80T91U02R13E24]3], âm nhạc vẫn duy trì nhịp độ trung bình, tạo ra trải nghiệm độc đáo và hấp dẫn. Thông qua cách"&amp;" thể hiện du dương, âm nhạc tỏa ra [E1M2O3T4I5O6N7].")</f>
        <v>Bản nhạc thể hiện phạm vi cao độ trong [R1A2N3G4E5] [oc0ta1ve2s3] và có [[K01E12Y23]3 k4ey5], mang đến âm thanh mạnh mẽ và đáng nhớ. Với độ dài [T1M213] giây, bài hát này chinh phục người nghe bằng nhịp điệu nhẹ nhàng, mượt mà. Việc đưa vào [I1N2S3T4R5U6M7E8N9T0S1] làm tăng thêm chiều sâu và sự phong phú cho bố cục. Mặc dù không điển hình [ti0me1 s2ig3na4tu5re6 o7f 8[T91I02M13E24_35S46I57G68N79A80T91U02R13E24]3], âm nhạc vẫn duy trì nhịp độ trung bình, tạo ra trải nghiệm độc đáo và hấp dẫn. Thông qua cách thể hiện du dương, âm nhạc tỏa ra [E1M2O3T4I5O6N7].</v>
      </c>
    </row>
    <row r="1727">
      <c r="A1727" s="1" t="s">
        <v>2511</v>
      </c>
      <c r="B1727" s="1" t="s">
        <v>2837</v>
      </c>
      <c r="C1727" s="2" t="str">
        <f>IFERROR(__xludf.DUMMYFUNCTION("GoogleTranslate(B1727, ""en"", ""vi"")"),"Việc sử dụng dải cao độ cụ thể [R1A2N3G4E5] [oc0ta1ve2s3] tạo ra âm thanh gắn kết và thống nhất xuyên suốt bản nhạc, trong khi [[K01E12Y23]3 k4ey5] tạo thêm hương vị độc đáo cho bản nhạc này. Với thời lượng [T1M213] giây, bài hát có nhịp vừa phải và [I1N2"&amp;"S3T4R5U6M7E8N9T0S1] vắng mặt một cách đáng chú ý, tạo nên bầu không khí khác biệt. [ti0me1 s2ig3na4tu5re6], [T1I2M3E4_5S6I7G8N9A0T1U2R3E4] của nó góp phần tạo nên tính độc đáo của nó, vì [te0mp1o2] vẫn chậm. Nhìn chung, bài hát này thuộc thể loại [G1E2N3R"&amp;"4E5].")</f>
        <v>Việc sử dụng dải cao độ cụ thể [R1A2N3G4E5] [oc0ta1ve2s3] tạo ra âm thanh gắn kết và thống nhất xuyên suốt bản nhạc, trong khi [[K01E12Y23]3 k4ey5] tạo thêm hương vị độc đáo cho bản nhạc này. Với thời lượng [T1M213] giây, bài hát có nhịp vừa phải và [I1N2S3T4R5U6M7E8N9T0S1] vắng mặt một cách đáng chú ý, tạo nên bầu không khí khác biệt. [ti0me1 s2ig3na4tu5re6], [T1I2M3E4_5S6I7G8N9A0T1U2R3E4] của nó góp phần tạo nên tính độc đáo của nó, vì [te0mp1o2] vẫn chậm. Nhìn chung, bài hát này thuộc thể loại [G1E2N3R4E5].</v>
      </c>
    </row>
    <row r="1728">
      <c r="A1728" s="1" t="s">
        <v>2838</v>
      </c>
      <c r="B1728" s="1" t="s">
        <v>2839</v>
      </c>
      <c r="C1728" s="2" t="str">
        <f>IFERROR(__xludf.DUMMYFUNCTION("GoogleTranslate(B1728, ""en"", ""vi"")"),"Phạm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dài [T1M213] giây và có"&amp;" nhịp điệu [te0mp1o2] rất sôi động. Âm nhạc được phát ra thông qua [I1N2S3T4R5U6M7E8N9T0S1] và dựa trên [[T01I12M23E34_45S56I67G78N89A90T01U12R23E34]4 t5im6e 7si8gn9at0ur1e2]. Mặc dù nhịp độ vừa phải của bài hát nhưng nó không phù hợp với quy ước của phon"&amp;"g cách [G1E2N3R4E5]. Tổng cộng, âm nhạc bao gồm [[N01U12M23_34B45A56R67S78]8 b9ar0s1].")</f>
        <v>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dài [T1M213] giây và có nhịp điệu [te0mp1o2] rất sôi động. Âm nhạc được phát ra thông qua [I1N2S3T4R5U6M7E8N9T0S1] và dựa trên [[T01I12M23E34_45S56I67G78N89A90T01U12R23E34]4 t5im6e 7si8gn9at0ur1e2]. Mặc dù nhịp độ vừa phải của bài hát nhưng nó không phù hợp với quy ước của phong cách [G1E2N3R4E5]. Tổng cộng, âm nhạc bao gồm [[N01U12M23_34B45A56R67S78]8 b9ar0s1].</v>
      </c>
    </row>
    <row r="1729">
      <c r="A1729" s="1" t="s">
        <v>412</v>
      </c>
      <c r="B1729" s="1" t="s">
        <v>2840</v>
      </c>
      <c r="C1729" s="2" t="str">
        <f>IFERROR(__xludf.DUMMYFUNCTION("GoogleTranslate(B1729, ""en"", ""vi"")"),"Loại nhạc này mang đến trải nghiệm nghe đa dạng và sống động với dải cao độ trải dài [R1A2N3G4E5] [oc0ta1ve2s3]. Việc sử dụng [[K01E12Y23]3 k4ey5] tạo ra âm thanh mạnh mẽ và đáng nhớ, thu hút sự chú ý của người nghe. Nhịp điệu rõ rệt trong bài hát này, kế"&amp;"t hợp với [te0mp1o2] thoải mái, tạo ra cảm giác độc đáo tạo nên tâm trạng cho toàn bộ bản nhạc kéo dài [T1M213] giây. Nhạc cụ trong bài hát này không bao gồm [I1N2S3T4R5U6M7E8N9T0S1] và thước đo của âm nhạc là [T1I2M3E4_5S6I7G8N9A0T1U2R3E4]. Nhìn chung, l"&amp;"oại nhạc này được xác định bởi [E1M2O3T4I5O6N7] và mang lại trải nghiệm nghe hấp dẫn.")</f>
        <v>Loại nhạc này mang đến trải nghiệm nghe đa dạng và sống động với dải cao độ trải dài [R1A2N3G4E5] [oc0ta1ve2s3]. Việc sử dụng [[K01E12Y23]3 k4ey5] tạo ra âm thanh mạnh mẽ và đáng nhớ, thu hút sự chú ý của người nghe. Nhịp điệu rõ rệt trong bài hát này, kết hợp với [te0mp1o2] thoải mái, tạo ra cảm giác độc đáo tạo nên tâm trạng cho toàn bộ bản nhạc kéo dài [T1M213] giây. Nhạc cụ trong bài hát này không bao gồm [I1N2S3T4R5U6M7E8N9T0S1] và thước đo của âm nhạc là [T1I2M3E4_5S6I7G8N9A0T1U2R3E4]. Nhìn chung, loại nhạc này được xác định bởi [E1M2O3T4I5O6N7] và mang lại trải nghiệm nghe hấp dẫn.</v>
      </c>
    </row>
    <row r="1730">
      <c r="A1730" s="1" t="s">
        <v>2841</v>
      </c>
      <c r="B1730" s="1" t="s">
        <v>2842</v>
      </c>
      <c r="C1730" s="2" t="str">
        <f>IFERROR(__xludf.DUMMYFUNCTION("GoogleTranslate(B1730, ""en"", ""vi"")"),"Bài hát này có thời lượng [T1M213] giây và có nhịp [T1I2M3E4_5S6I7G8N9A0T1U2R3E4]. Nhịp điệu cũng rất tràn đầy năng lượng, khiến nó trở thành một ca khúc tràn đầy năng lượng và thú vị.")</f>
        <v>Bài hát này có thời lượng [T1M213] giây và có nhịp [T1I2M3E4_5S6I7G8N9A0T1U2R3E4]. Nhịp điệu cũng rất tràn đầy năng lượng, khiến nó trở thành một ca khúc tràn đầy năng lượng và thú vị.</v>
      </c>
    </row>
    <row r="1731">
      <c r="A1731" s="1" t="s">
        <v>637</v>
      </c>
      <c r="B1731" s="1" t="s">
        <v>2843</v>
      </c>
      <c r="C1731" s="2" t="str">
        <f>IFERROR(__xludf.DUMMYFUNCTION("GoogleTranslate(B1731, ""en"", ""vi"")"),"Thật khó để không nhịp chân theo nhịp. Nhịp điệu có tính lan truyền và khiến bạn muốn nhảy. Nhịp điệu mạnh mẽ của bài hát là yếu tố [ke0y1] khiến nó khác biệt với những bài hát khác.")</f>
        <v>Thật khó để không nhịp chân theo nhịp. Nhịp điệu có tính lan truyền và khiến bạn muốn nhảy. Nhịp điệu mạnh mẽ của bài hát là yếu tố [ke0y1] khiến nó khác biệt với những bài hát khác.</v>
      </c>
    </row>
    <row r="1732">
      <c r="A1732" s="1" t="s">
        <v>637</v>
      </c>
      <c r="B1732" s="1" t="s">
        <v>2844</v>
      </c>
      <c r="C1732" s="2" t="str">
        <f>IFERROR(__xludf.DUMMYFUNCTION("GoogleTranslate(B1732, ""en"", ""vi"")"),"Nó có nhịp độ nhanh và tràn đầy năng lượng, với nhịp điệu dồn dập chắc chắn sẽ khiến tim bạn đập thình thịch. Ngay từ nốt đầu tiên, bạn sẽ cảm thấy adrenaline bắt đầu chảy và bạn sẽ thấy mình nhịp chân và gật đầu theo nhịp. Cho dù bạn đang nghe nó ở nhà h"&amp;"ay khiêu vũ trong câu lạc bộ, bài hát này đảm bảo sẽ giúp bạn vận động và tiếp thêm năng lượng cho bạn suốt đêm dài. Vì vậy, hãy tăng âm lượng lên, để âm nhạc lấn át và sẵn sàng cho một chuyến đi căng thẳng và phấn khích.")</f>
        <v>Nó có nhịp độ nhanh và tràn đầy năng lượng, với nhịp điệu dồn dập chắc chắn sẽ khiến tim bạn đập thình thịch. Ngay từ nốt đầu tiên, bạn sẽ cảm thấy adrenaline bắt đầu chảy và bạn sẽ thấy mình nhịp chân và gật đầu theo nhịp. Cho dù bạn đang nghe nó ở nhà hay khiêu vũ trong câu lạc bộ, bài hát này đảm bảo sẽ giúp bạn vận động và tiếp thêm năng lượng cho bạn suốt đêm dài. Vì vậy, hãy tăng âm lượng lên, để âm nhạc lấn át và sẵn sàng cho một chuyến đi căng thẳng và phấn khích.</v>
      </c>
    </row>
    <row r="1733">
      <c r="A1733" s="1" t="s">
        <v>2583</v>
      </c>
      <c r="B1733" s="1" t="s">
        <v>2845</v>
      </c>
      <c r="C1733" s="2" t="str">
        <f>IFERROR(__xludf.DUMMYFUNCTION("GoogleTranslate(B1733, ""en"", ""vi"")"),"Âm nhạc trong bài hát này mang đến trải nghiệm nghe độc ​​đáo và đáng nhớ với dải cao độ trải dài [R1A2N3G4E5] [oc0ta1ve2s3]. Mặc dù có [te0mp1o2] vừa phải, [ti0me1 s2ig3na4tu5re6] của bài hát không điển hình, càng làm tăng thêm sự khác biệt của nó.")</f>
        <v>Âm nhạc trong bài hát này mang đến trải nghiệm nghe độc ​​đáo và đáng nhớ với dải cao độ trải dài [R1A2N3G4E5] [oc0ta1ve2s3]. Mặc dù có [te0mp1o2] vừa phải, [ti0me1 s2ig3na4tu5re6] của bài hát không điển hình, càng làm tăng thêm sự khác biệt của nó.</v>
      </c>
    </row>
    <row r="1734">
      <c r="A1734" s="1" t="s">
        <v>2846</v>
      </c>
      <c r="B1734" s="1" t="s">
        <v>2847</v>
      </c>
      <c r="C1734" s="2" t="str">
        <f>IFERROR(__xludf.DUMMYFUNCTION("GoogleTranslate(B1734, ""en"", ""vi"")"),"Với dải cao độ trải dài [R1A2N3G4E5] [oc0ta1ve2s3], bản nhạc này mang đến trải nghiệm nghe đa dạng và sống động. [te0mp1o2] của bài hát có nhịp độ nhanh nhưng vẫn giữ nhịp điệu êm đềm và vừa phải bắt nguồn từ quy ước của âm nhạc [G1E2N3R4E5].")</f>
        <v>Với dải cao độ trải dài [R1A2N3G4E5] [oc0ta1ve2s3], bản nhạc này mang đến trải nghiệm nghe đa dạng và sống động. [te0mp1o2] của bài hát có nhịp độ nhanh nhưng vẫn giữ nhịp điệu êm đềm và vừa phải bắt nguồn từ quy ước của âm nhạc [G1E2N3R4E5].</v>
      </c>
    </row>
    <row r="1735">
      <c r="A1735" s="1" t="s">
        <v>2848</v>
      </c>
      <c r="B1735" s="1" t="s">
        <v>2849</v>
      </c>
      <c r="C1735" s="2" t="str">
        <f>IFERROR(__xludf.DUMMYFUNCTION("GoogleTranslate(B1735, ""en"", ""vi"")"),"Dải cao độ của [R1A2N3G4E5] [oc0ta1ve2s3] tạo thêm nét đặc biệt cho âm nhạc, nhấn mạnh chiều sâu cảm xúc của nó, đồng thời việc sử dụng [[K01E12Y23]3 k4ey5] truyền tải âm thanh vang và độc đáo. Với nhịp điệu vừa phải thoải mái và dựa trên [[T01I12M23E34_4"&amp;"5S56I67G78N89A90T01U12R23E34]4 t5im6e 7si8gn9at0ur1e2], bản nhạc này được phát ở tốc độ chậm [te0mp1o2], khác biệt với đặc điểm điển hình của thể loại [G1E2N3R4E5].")</f>
        <v>Dải cao độ của [R1A2N3G4E5] [oc0ta1ve2s3] tạo thêm nét đặc biệt cho âm nhạc, nhấn mạnh chiều sâu cảm xúc của nó, đồng thời việc sử dụng [[K01E12Y23]3 k4ey5] truyền tải âm thanh vang và độc đáo. Với nhịp điệu vừa phải thoải mái và dựa trên [[T01I12M23E34_45S56I67G78N89A90T01U12R23E34]4 t5im6e 7si8gn9at0ur1e2], bản nhạc này được phát ở tốc độ chậm [te0mp1o2], khác biệt với đặc điểm điển hình của thể loại [G1E2N3R4E5].</v>
      </c>
    </row>
    <row r="1736">
      <c r="A1736" s="1" t="s">
        <v>1199</v>
      </c>
      <c r="B1736" s="1" t="s">
        <v>2850</v>
      </c>
      <c r="C1736" s="2" t="str">
        <f>IFERROR(__xludf.DUMMYFUNCTION("GoogleTranslate(B1736, ""en"", ""vi"")"),"Bản nhạc là một sáng tạo độc đáo thể hiện phạm vi cao độ trong [R1A2N3G4E5] [oc0ta1ve2s3] và sử dụng [I1N2S3T4R5U6M7E8N9T0S1] để tạo ra âm thanh mạnh mẽ và cộng hưởng. Bài hát được phát trong [[K01E12Y23]3 k4ey5] và chạy trong [T1M213] giây với tốc độ nha"&amp;"nh với nhịp mạnh. Điều thú vị là, [ti0me1 s2ig3na4tu5re6] trong bài hát này không mang tính thông thường, càng làm tăng thêm sự khác biệt của nó. Âm nhạc này không tuân theo đặc điểm điển hình của thể loại [G1E2N3R4E5], càng nhấn mạnh đến tính độc đáo và "&amp;"độc đáo của nó.")</f>
        <v>Bản nhạc là một sáng tạo độc đáo thể hiện phạm vi cao độ trong [R1A2N3G4E5] [oc0ta1ve2s3] và sử dụng [I1N2S3T4R5U6M7E8N9T0S1] để tạo ra âm thanh mạnh mẽ và cộng hưởng. Bài hát được phát trong [[K01E12Y23]3 k4ey5] và chạy trong [T1M213] giây với tốc độ nhanh với nhịp mạnh. Điều thú vị là, [ti0me1 s2ig3na4tu5re6] trong bài hát này không mang tính thông thường, càng làm tăng thêm sự khác biệt của nó. Âm nhạc này không tuân theo đặc điểm điển hình của thể loại [G1E2N3R4E5], càng nhấn mạnh đến tính độc đáo và độc đáo của nó.</v>
      </c>
    </row>
    <row r="1737">
      <c r="A1737" s="1" t="s">
        <v>2851</v>
      </c>
      <c r="B1737" s="1" t="s">
        <v>2852</v>
      </c>
      <c r="C1737" s="2" t="str">
        <f>IFERROR(__xludf.DUMMYFUNCTION("GoogleTranslate(B1737, ""en"", ""vi"")"),"Bài hát bắt nguồn từ quy ước của âm nhạc [G1E2N3R4E5] và di chuyển nhẹ nhàng, tạo nên trải nghiệm âm nhạc nhẹ nhàng và đắm chìm. Việc kết hợp các yếu tố truyền thống của âm nhạc [G1E2N3R4E5] vào sáng tác mang lại cảm giác chân thực cho bản nhạc, trong khi"&amp;" giai điệu và cách sắp xếp nhẹ nhàng tạo ra bầu không khí yên bình và thanh thản. Nhìn chung, sự kết hợp giữa yếu tố truyền thống và hiện đại trong bài hát tạo nên một hành trình âm nhạc đẹp đẽ và lôi cuốn.")</f>
        <v>Bài hát bắt nguồn từ quy ước của âm nhạc [G1E2N3R4E5] và di chuyển nhẹ nhàng, tạo nên trải nghiệm âm nhạc nhẹ nhàng và đắm chìm. Việc kết hợp các yếu tố truyền thống của âm nhạc [G1E2N3R4E5] vào sáng tác mang lại cảm giác chân thực cho bản nhạc, trong khi giai điệu và cách sắp xếp nhẹ nhàng tạo ra bầu không khí yên bình và thanh thản. Nhìn chung, sự kết hợp giữa yếu tố truyền thống và hiện đại trong bài hát tạo nên một hành trình âm nhạc đẹp đẽ và lôi cuốn.</v>
      </c>
    </row>
    <row r="1738">
      <c r="A1738" s="1" t="s">
        <v>31</v>
      </c>
      <c r="B1738" s="1" t="s">
        <v>2853</v>
      </c>
      <c r="C1738" s="2" t="str">
        <f>IFERROR(__xludf.DUMMYFUNCTION("GoogleTranslate(B1738, ""en"", ""vi"")"),"Âm nhạc với nhịp điệu [te0mp1o2] truyền tải hiệu quả [E1M2O3T4I5O6N7].")</f>
        <v>Âm nhạc với nhịp điệu [te0mp1o2] truyền tải hiệu quả [E1M2O3T4I5O6N7].</v>
      </c>
    </row>
    <row r="1739">
      <c r="A1739" s="1" t="s">
        <v>2854</v>
      </c>
      <c r="B1739" s="1" t="s">
        <v>2855</v>
      </c>
      <c r="C1739" s="2" t="str">
        <f>IFERROR(__xludf.DUMMYFUNCTION("GoogleTranslate(B1739, ""en"", ""vi"")"),"Bản nhạc có một số đặc điểm riêng biệt. Phạm vi cao độ của nó nằm trong khoảng [R1A2N3G4E5] [oc0ta1ve2s3], trong khi thời lượng của bản nhạc là [T1M213] giây. [te0mp1o2] của bài hát có nhịp độ phù hợp và không có [I1N2S3T4R5U6M7E8N9T0S1] nào xuất hiện tro"&amp;"ng đó. [ti0me1 s2ig3na4tu5re6] của bài hát không điển hình và nhịp điệu chậm. Âm nhạc gợi lên cảm giác mạnh mẽ về [E1M2O3T4I5O6N7] và có tổng cộng [[N01U12M23_34B45A56R67S78]8 b9ar0s1]. Cùng với nhau, những yếu tố này tạo nên trải nghiệm nghe độc ​​đáo và"&amp;" quyến rũ cho khán giả.")</f>
        <v>Bản nhạc có một số đặc điểm riêng biệt. Phạm vi cao độ của nó nằm trong khoảng [R1A2N3G4E5] [oc0ta1ve2s3], trong khi thời lượng của bản nhạc là [T1M213] giây. [te0mp1o2] của bài hát có nhịp độ phù hợp và không có [I1N2S3T4R5U6M7E8N9T0S1] nào xuất hiện trong đó. [ti0me1 s2ig3na4tu5re6] của bài hát không điển hình và nhịp điệu chậm. Âm nhạc gợi lên cảm giác mạnh mẽ về [E1M2O3T4I5O6N7] và có tổng cộng [[N01U12M23_34B45A56R67S78]8 b9ar0s1]. Cùng với nhau, những yếu tố này tạo nên trải nghiệm nghe độc ​​đáo và quyến rũ cho khán giả.</v>
      </c>
    </row>
    <row r="1740">
      <c r="A1740" s="1" t="s">
        <v>1243</v>
      </c>
      <c r="B1740" s="1" t="s">
        <v>2856</v>
      </c>
      <c r="C1740" s="2" t="str">
        <f>IFERROR(__xludf.DUMMYFUNCTION("GoogleTranslate(B1740, ""en"", ""vi"")"),"Bài hát này có cao độ [R1A2N3G4E5] [oc0ta1ve2s3] và nằm trong [ke0y1] của [K1E2Y3], mang lại trải nghiệm lôi cuốn và đáng nhớ cho người nghe. Nó có nhịp điệu yên tĩnh và dài [T1M213] giây. Điều thú vị là bài hát này không kết hợp [I1N2S3T4R5U6M7E8N9T0S1] "&amp;"nhưng vẫn duy trì nhịp điệu nhanh. Ngoài ra, [ti0me1 s2ig3na4tu5re6] của bản nhạc là [T1I2M3E4_5S6I7G8N9A0T1U2R3E4]. Mặc dù bài hát này không phải là một ví dụ điển hình cho phong cách [G1E2N3R4E5] nhưng nó vẫn có sức hấp dẫn và sức hấp dẫn riêng.")</f>
        <v>Bài hát này có cao độ [R1A2N3G4E5] [oc0ta1ve2s3] và nằm trong [ke0y1] của [K1E2Y3], mang lại trải nghiệm lôi cuốn và đáng nhớ cho người nghe. Nó có nhịp điệu yên tĩnh và dài [T1M213] giây. Điều thú vị là bài hát này không kết hợp [I1N2S3T4R5U6M7E8N9T0S1] nhưng vẫn duy trì nhịp điệu nhanh. Ngoài ra, [ti0me1 s2ig3na4tu5re6] của bản nhạc là [T1I2M3E4_5S6I7G8N9A0T1U2R3E4]. Mặc dù bài hát này không phải là một ví dụ điển hình cho phong cách [G1E2N3R4E5] nhưng nó vẫn có sức hấp dẫn và sức hấp dẫn riêng.</v>
      </c>
    </row>
    <row r="1741">
      <c r="A1741" s="1" t="s">
        <v>621</v>
      </c>
      <c r="B1741" s="1" t="s">
        <v>2857</v>
      </c>
      <c r="C1741" s="2" t="str">
        <f>IFERROR(__xludf.DUMMYFUNCTION("GoogleTranslate(B1741, ""en"", ""vi"")"),"Với dải cao độ trải dài [R1A2N3G4E5] [oc0ta1ve2s3], bản nhạc này mang đến trải nghiệm nghe đa dạng và sống động, gợi lên cảm xúc [E1M2O3T4I5O6N7]. Nó có nhịp điệu rất mạnh mẽ và lôi cuốn, trong khi sự sắp xếp của nó có chủ ý loại trừ việc sử dụng [I1N2S3T"&amp;"4R5U6M7E8N9T0S1].")</f>
        <v>Với dải cao độ trải dài [R1A2N3G4E5] [oc0ta1ve2s3], bản nhạc này mang đến trải nghiệm nghe đa dạng và sống động, gợi lên cảm xúc [E1M2O3T4I5O6N7]. Nó có nhịp điệu rất mạnh mẽ và lôi cuốn, trong khi sự sắp xếp của nó có chủ ý loại trừ việc sử dụng [I1N2S3T4R5U6M7E8N9T0S1].</v>
      </c>
    </row>
    <row r="1742">
      <c r="A1742" s="1" t="s">
        <v>136</v>
      </c>
      <c r="B1742" s="1" t="s">
        <v>2858</v>
      </c>
      <c r="C1742" s="2" t="str">
        <f>IFERROR(__xludf.DUMMYFUNCTION("GoogleTranslate(B1742, ""en"", ""vi"")"),"Với dải cao độ trải dài [R1A2N3G4E5] [oc0ta1ve2s3], bản nhạc này mang đến trải nghiệm nghe đa dạng và sống động, trong khi [[K01E12Y23]3 k4ey5] mang lại chất lượng cảm xúc đặc biệt. Độ dài của bài hát là [T1M213] giây, giúp người nghe hoàn toàn đắm chìm t"&amp;"rong nhịp điệu mê hoặc và bầu không khí êm dịu của nó. Trở nên sống động nhờ việc sử dụng [I1N2S3T4R5U6M7E8N9T0S1], thước đo âm nhạc, được đặt trong [T1I2M3E4_5S6I7G8N9A0T1U2R3E4], tăng cường hơn nữa bản chất chậm rãi nhưng quyến rũ của nó. Khi giai điệu "&amp;"mở ra, âm nhạc tỏa ra [E1M2O3T4I5O6N7], mời gọi người nghe vào một hành trình nội tâm của cảm xúc và sự xem xét nội tâm.")</f>
        <v>Với dải cao độ trải dài [R1A2N3G4E5] [oc0ta1ve2s3], bản nhạc này mang đến trải nghiệm nghe đa dạng và sống động, trong khi [[K01E12Y23]3 k4ey5] mang lại chất lượng cảm xúc đặc biệt. Độ dài của bài hát là [T1M213] giây, giúp người nghe hoàn toàn đắm chìm trong nhịp điệu mê hoặc và bầu không khí êm dịu của nó. Trở nên sống động nhờ việc sử dụng [I1N2S3T4R5U6M7E8N9T0S1], thước đo âm nhạc, được đặt trong [T1I2M3E4_5S6I7G8N9A0T1U2R3E4], tăng cường hơn nữa bản chất chậm rãi nhưng quyến rũ của nó. Khi giai điệu mở ra, âm nhạc tỏa ra [E1M2O3T4I5O6N7], mời gọi người nghe vào một hành trình nội tâm của cảm xúc và sự xem xét nội tâm.</v>
      </c>
    </row>
    <row r="1743">
      <c r="A1743" s="1" t="s">
        <v>616</v>
      </c>
      <c r="B1743" s="1" t="s">
        <v>2859</v>
      </c>
      <c r="C1743" s="2" t="str">
        <f>IFERROR(__xludf.DUMMYFUNCTION("GoogleTranslate(B1743, ""en"", ""vi"")"),"Bài hát này sử dụng [[K01E12Y23]3 k4ey5] tạo ra một bầu không khí khác biệt được bổ sung bởi nhịp điệu cân bằng và [[T01I12M23E34_45S56I67G78N89A90T01U12R23E34]4 t5im6e 7si8gn9at0ur1e2]. Mặc dù không bắt nguồn từ truyền thống của phong cách [G1E2N3R4E5] c"&amp;"ổ điển, bài hát kết hợp khoảng [[N01U12M23_34B45A56R67S78]8 b9ar0s1]. Nhìn chung, sự kết hợp độc đáo của các yếu tố âm nhạc này tạo nên trải nghiệm nghe hấp dẫn.")</f>
        <v>Bài hát này sử dụng [[K01E12Y23]3 k4ey5] tạo ra một bầu không khí khác biệt được bổ sung bởi nhịp điệu cân bằng và [[T01I12M23E34_45S56I67G78N89A90T01U12R23E34]4 t5im6e 7si8gn9at0ur1e2]. Mặc dù không bắt nguồn từ truyền thống của phong cách [G1E2N3R4E5] cổ điển, bài hát kết hợp khoảng [[N01U12M23_34B45A56R67S78]8 b9ar0s1]. Nhìn chung, sự kết hợp độc đáo của các yếu tố âm nhạc này tạo nên trải nghiệm nghe hấp dẫn.</v>
      </c>
    </row>
    <row r="1744">
      <c r="A1744" s="1" t="s">
        <v>2860</v>
      </c>
      <c r="B1744" s="1" t="s">
        <v>2861</v>
      </c>
      <c r="C1744" s="2" t="str">
        <f>IFERROR(__xludf.DUMMYFUNCTION("GoogleTranslate(B1744, ""en"", ""vi"")"),"Loại nhạc này là sự thể hiện chính của phong cách [G1E2N3R4E5], đặc trưng bởi nhịp có tốc độ vừa phải và phạm vi cao độ hạn chế là [R1A2N3G4E5] [oc0ta1ve2s3] cho phép nhấn mạnh hơn vào các sắc thái của giai điệu và nhịp điệu. Việc sử dụng [[K01E12Y23]3 k4"&amp;"ey5] tạo ra một bảng âm thanh phong phú và sống động, trong khi nhịp điệu êm dịu và nhẹ nhàng góp phần tạo nên cảm giác dễ chịu tổng thể cho bản nhạc. Dù là giai điệu hay nhịp điệu, bản nhạc này đều mang đến trải nghiệm nghe độc ​​đáo, vừa thư giãn vừa qu"&amp;"yến rũ.")</f>
        <v>Loại nhạc này là sự thể hiện chính của phong cách [G1E2N3R4E5], đặc trưng bởi nhịp có tốc độ vừa phải và phạm vi cao độ hạn chế là [R1A2N3G4E5] [oc0ta1ve2s3] cho phép nhấn mạnh hơn vào các sắc thái của giai điệu và nhịp điệu. Việc sử dụng [[K01E12Y23]3 k4ey5] tạo ra một bảng âm thanh phong phú và sống động, trong khi nhịp điệu êm dịu và nhẹ nhàng góp phần tạo nên cảm giác dễ chịu tổng thể cho bản nhạc. Dù là giai điệu hay nhịp điệu, bản nhạc này đều mang đến trải nghiệm nghe độc ​​đáo, vừa thư giãn vừa quyến rũ.</v>
      </c>
    </row>
    <row r="1745">
      <c r="A1745" s="1" t="s">
        <v>464</v>
      </c>
      <c r="B1745" s="1" t="s">
        <v>2862</v>
      </c>
      <c r="C1745" s="2" t="str">
        <f>IFERROR(__xludf.DUMMYFUNCTION("GoogleTranslate(B1745, ""en"", ""vi"")"),"Nhạc cụ chính được sử dụng để tạo giai điệu trong bài hát này là [I1N2S3T4R5U6M7E8N9T0]. Thành phần của bài hát này bao gồm [[N01U12M23_34B45A56R67S78]8 b9ar0s1] và thời lượng của nó là [T1M213] giây. Tuy nhiên, [ti0me1 s2ig3na4tu5re6] của bài hát này khô"&amp;"ng đều đặn, điều này làm tăng thêm yếu tố khó đoán cho nhịp điệu và cảm giác tổng thể của bài hát. Bất chấp sự bất thường này, việc sử dụng [I1N2S3T4R5U6M7E8N9T0] mang lại nền tảng giai điệu mạnh mẽ và nhất quán xuyên suốt bài hát, giữ cho bài hát được gắ"&amp;"n kết và lôi cuốn người nghe.")</f>
        <v>Nhạc cụ chính được sử dụng để tạo giai điệu trong bài hát này là [I1N2S3T4R5U6M7E8N9T0]. Thành phần của bài hát này bao gồm [[N01U12M23_34B45A56R67S78]8 b9ar0s1] và thời lượng của nó là [T1M213] giây. Tuy nhiên, [ti0me1 s2ig3na4tu5re6] của bài hát này không đều đặn, điều này làm tăng thêm yếu tố khó đoán cho nhịp điệu và cảm giác tổng thể của bài hát. Bất chấp sự bất thường này, việc sử dụng [I1N2S3T4R5U6M7E8N9T0] mang lại nền tảng giai điệu mạnh mẽ và nhất quán xuyên suốt bài hát, giữ cho bài hát được gắn kết và lôi cuốn người nghe.</v>
      </c>
    </row>
    <row r="1746">
      <c r="A1746" s="1" t="s">
        <v>2863</v>
      </c>
      <c r="B1746" s="1" t="s">
        <v>2864</v>
      </c>
      <c r="C1746" s="2" t="str">
        <f>IFERROR(__xludf.DUMMYFUNCTION("GoogleTranslate(B1746, ""en"", ""vi"")"),"Âm nhạc có nhịp [T1I2M3E4_5S6I7G8N9A0T1U2R3E4] và tốc độ [te0mp1o2]. Âm thanh đặc trưng của bản nhạc giai điệu được tạo bởi [I1N2S3T4R5U6M7E8N9T0], trong khi phần sáng tác của bài hát không liên quan đến việc sử dụng [I1N2S3T4R5U6M7E8N9T0S1].")</f>
        <v>Âm nhạc có nhịp [T1I2M3E4_5S6I7G8N9A0T1U2R3E4] và tốc độ [te0mp1o2]. Âm thanh đặc trưng của bản nhạc giai điệu được tạo bởi [I1N2S3T4R5U6M7E8N9T0], trong khi phần sáng tác của bài hát không liên quan đến việc sử dụng [I1N2S3T4R5U6M7E8N9T0S1].</v>
      </c>
    </row>
    <row r="1747">
      <c r="A1747" s="1" t="s">
        <v>51</v>
      </c>
      <c r="B1747" s="1" t="s">
        <v>2865</v>
      </c>
      <c r="C1747" s="2" t="str">
        <f>IFERROR(__xludf.DUMMYFUNCTION("GoogleTranslate(B1747, ""en"", ""vi"")"),"Bản nhạc thể hiện phạm vi cao độ trong [R1A2N3G4E5] [oc0ta1ve2s3] và việc lựa chọn [[K01E12Y23]3 k4ey5] mang lại trải nghiệm quyến rũ và đáng nhớ. Với thời lượng phát [T1M213] giây, nhịp điệu của bài hát rất yên tĩnh, được bổ sung bằng cách sử dụng [I1N2S"&amp;"3T4R5U6M7E8N9T0S1] trong phần trình diễn âm nhạc. Mặc dù [ti0me1 s2ig3na4tu5re6] [T1I2M3E4_5S6I7G8N9A0T1U2R3E4] của nó không phải là điển hình, nhưng bài hát di chuyển với tốc độ nhanh, thuộc thể loại [G1E2N3R4E5].")</f>
        <v>Bản nhạc thể hiện phạm vi cao độ trong [R1A2N3G4E5] [oc0ta1ve2s3] và việc lựa chọn [[K01E12Y23]3 k4ey5] mang lại trải nghiệm quyến rũ và đáng nhớ. Với thời lượng phát [T1M213] giây, nhịp điệu của bài hát rất yên tĩnh, được bổ sung bằng cách sử dụng [I1N2S3T4R5U6M7E8N9T0S1] trong phần trình diễn âm nhạc. Mặc dù [ti0me1 s2ig3na4tu5re6] [T1I2M3E4_5S6I7G8N9A0T1U2R3E4] của nó không phải là điển hình, nhưng bài hát di chuyển với tốc độ nhanh, thuộc thể loại [G1E2N3R4E5].</v>
      </c>
    </row>
    <row r="1748">
      <c r="A1748" s="1" t="s">
        <v>2866</v>
      </c>
      <c r="B1748" s="1" t="s">
        <v>2867</v>
      </c>
      <c r="C1748" s="2" t="str">
        <f>IFERROR(__xludf.DUMMYFUNCTION("GoogleTranslate(B1748, ""en"", ""vi"")"),"Trong bản nhạc này, việc sử dụng dải cao độ cụ thể trải dài [R1A2N3G4E5] [oc0ta1ve2s3] tạo ra âm thanh gắn kết và thống nhất xuyên suốt [[N01U12M23_34B45A56R67S78]8 b9ar0s1] của bài hát. Ngoài ra, nhịp điệu của tác phẩm vô cùng sinh động, góp phần tạo nên"&amp;" tác động và sự hấp dẫn tổng thể của nó. Cùng với nhau, dải cao độ và nhịp điệu phối hợp hài hòa để tạo ra trải nghiệm âm nhạc năng động và hấp dẫn cho người nghe.")</f>
        <v>Trong bản nhạc này, việc sử dụng dải cao độ cụ thể trải dài [R1A2N3G4E5] [oc0ta1ve2s3] tạo ra âm thanh gắn kết và thống nhất xuyên suốt [[N01U12M23_34B45A56R67S78]8 b9ar0s1] của bài hát. Ngoài ra, nhịp điệu của tác phẩm vô cùng sinh động, góp phần tạo nên tác động và sự hấp dẫn tổng thể của nó. Cùng với nhau, dải cao độ và nhịp điệu phối hợp hài hòa để tạo ra trải nghiệm âm nhạc năng động và hấp dẫn cho người nghe.</v>
      </c>
    </row>
    <row r="1749">
      <c r="A1749" s="1" t="s">
        <v>2868</v>
      </c>
      <c r="B1749" s="1" t="s">
        <v>2869</v>
      </c>
      <c r="C1749" s="2" t="str">
        <f>IFERROR(__xludf.DUMMYFUNCTION("GoogleTranslate(B1749, ""en"", ""vi"")"),"Âm thanh [G1E2N3R4E5] được thể hiện một cách hoàn hảo trong bản nhạc này, có [te0mp1o2] nhanh và nhịp rất mượt mà và thư giãn. Đồng hồ đo [T1I2M3E4_5S6I7G8N9A0T1U2R3E4] tăng thêm chất lượng độc đáo của nó, trong khi sự vắng mặt của [I1N2S3T4R5U6M7E8N9T0S1"&amp;"] như một phần của thiết bị đo mang lại cho nó cảm xúc đặc biệt. Nhìn chung, bài hát này thể hiện sự kết hợp của nhiều yếu tố khiến nó thực sự hấp dẫn.")</f>
        <v>Âm thanh [G1E2N3R4E5] được thể hiện một cách hoàn hảo trong bản nhạc này, có [te0mp1o2] nhanh và nhịp rất mượt mà và thư giãn. Đồng hồ đo [T1I2M3E4_5S6I7G8N9A0T1U2R3E4] tăng thêm chất lượng độc đáo của nó, trong khi sự vắng mặt của [I1N2S3T4R5U6M7E8N9T0S1] như một phần của thiết bị đo mang lại cho nó cảm xúc đặc biệt. Nhìn chung, bài hát này thể hiện sự kết hợp của nhiều yếu tố khiến nó thực sự hấp dẫn.</v>
      </c>
    </row>
    <row r="1750">
      <c r="A1750" s="1" t="s">
        <v>2511</v>
      </c>
      <c r="B1750" s="1" t="s">
        <v>2870</v>
      </c>
      <c r="C1750" s="2" t="str">
        <f>IFERROR(__xludf.DUMMYFUNCTION("GoogleTranslate(B1750, ""en"", ""vi"")"),"Phần trình diễn âm nhạc của bài hát này tập trung và có tác động mạnh nhờ dải cao độ nhỏ gọn trải dài [R1A2N3G4E5] [oc0ta1ve2s3], được sáng tác trong [[K01E12Y23]3 k4ey5]. Với nhịp vừa phải và thời lượng [T1M213] giây, bài hát này chọn không kết hợp [I1N2"&amp;"S3T4R5U6M7E8N9T0S1] và sử dụng [T1I2M3E4_5S6I7G8N9A0T1U2R3E4] không phổ biến, dẫn đến nhịp điệu chậm. Bài hát này thuộc thể loại [G1E2N3R4E5], kết hợp giữa sự lựa chọn nhịp điệu và nhạc cụ độc đáo để tạo nên một trải nghiệm âm nhạc đáng nhớ.")</f>
        <v>Phần trình diễn âm nhạc của bài hát này tập trung và có tác động mạnh nhờ dải cao độ nhỏ gọn trải dài [R1A2N3G4E5] [oc0ta1ve2s3], được sáng tác trong [[K01E12Y23]3 k4ey5]. Với nhịp vừa phải và thời lượng [T1M213] giây, bài hát này chọn không kết hợp [I1N2S3T4R5U6M7E8N9T0S1] và sử dụng [T1I2M3E4_5S6I7G8N9A0T1U2R3E4] không phổ biến, dẫn đến nhịp điệu chậm. Bài hát này thuộc thể loại [G1E2N3R4E5], kết hợp giữa sự lựa chọn nhịp điệu và nhạc cụ độc đáo để tạo nên một trải nghiệm âm nhạc đáng nhớ.</v>
      </c>
    </row>
    <row r="1751">
      <c r="A1751" s="1" t="s">
        <v>59</v>
      </c>
      <c r="B1751" s="1" t="s">
        <v>2871</v>
      </c>
      <c r="C1751" s="2" t="str">
        <f>IFERROR(__xludf.DUMMYFUNCTION("GoogleTranslate(B1751, ""en"", ""vi"")"),"Bản nhạc thể hiện phạm vi cao độ trong [R1A2N3G4E5] [oc0ta1ve2s3], sử dụng [[K01E12Y23]3 k4ey5] để tạo ra bảng âm thanh phong phú và sống động. Với tốc độ [T1M213] giây, bài hát này duy trì [te0mp1o2] vừa phải, tạo ra sự cân bằng giữa nhanh và chậm. Điều "&amp;"thú vị là, thành phần của nó không có bất kỳ sự liên quan nào đến [I1N2S3T4R5U6M7E8N9T0S1] và [ti0me1 s2ig3na4tu5re6] được sử dụng khác với thông thường. Do đó, âm nhạc toát ra chất lượng chậm chạp trong khi thể hiện [E1M2O3T4I5O6N7].")</f>
        <v>Bản nhạc thể hiện phạm vi cao độ trong [R1A2N3G4E5] [oc0ta1ve2s3], sử dụng [[K01E12Y23]3 k4ey5] để tạo ra bảng âm thanh phong phú và sống động. Với tốc độ [T1M213] giây, bài hát này duy trì [te0mp1o2] vừa phải, tạo ra sự cân bằng giữa nhanh và chậm. Điều thú vị là, thành phần của nó không có bất kỳ sự liên quan nào đến [I1N2S3T4R5U6M7E8N9T0S1] và [ti0me1 s2ig3na4tu5re6] được sử dụng khác với thông thường. Do đó, âm nhạc toát ra chất lượng chậm chạp trong khi thể hiện [E1M2O3T4I5O6N7].</v>
      </c>
    </row>
    <row r="1752">
      <c r="A1752" s="1" t="s">
        <v>1871</v>
      </c>
      <c r="B1752" s="1" t="s">
        <v>2872</v>
      </c>
      <c r="C1752" s="2" t="str">
        <f>IFERROR(__xludf.DUMMYFUNCTION("GoogleTranslate(B1752, ""en"", ""vi"")"),"Nhạc tốc độ cao sử dụng [[K01E12Y23]3 k4ey5] để tạo ra một bảng âm thanh phong phú và sống động khi nó phát triển đến [[N01U12M23_34B45A56R67S78]8 b9ar0s1].")</f>
        <v>Nhạc tốc độ cao sử dụng [[K01E12Y23]3 k4ey5] để tạo ra một bảng âm thanh phong phú và sống động khi nó phát triển đến [[N01U12M23_34B45A56R67S78]8 b9ar0s1].</v>
      </c>
    </row>
    <row r="1753">
      <c r="A1753" s="1" t="s">
        <v>525</v>
      </c>
      <c r="B1753" s="1" t="s">
        <v>2873</v>
      </c>
      <c r="C1753" s="2" t="str">
        <f>IFERROR(__xludf.DUMMYFUNCTION("GoogleTranslate(B1753, ""en"", ""vi"")"),"Loại nhạc này mang lại trải nghiệm nghe độc ​​đáo và đáng nhớ với dải cao độ [R1A2N3G4E5] [oc0ta1ve2s3]. [[K01E12Y23]3 k4ey5] mang đến cho âm nhạc một chất lượng cảm xúc đặc biệt làm tăng thêm sức hấp dẫn của nó. Bản nhạc có thời lượng [T1M213] giây và [t"&amp;"i0me1 s2ig3na4tu5re6] của nó không phải là thông thường [T1I2M3E4_5S6I7G8N9A0T1U2R3E4]. Việc sử dụng [I1N2S3T4R5U6M7E8N9T0S1] rất quan trọng đối với âm nhạc vì nó góp phần tạo nên âm thanh và bầu không khí tổng thể. Những yếu tố này kết hợp với nhau tạo n"&amp;"ên một bản nhạc lôi cuốn và khác biệt, chắc chắn để lại ấn tượng cho người nghe.")</f>
        <v>Loại nhạc này mang lại trải nghiệm nghe độc ​​đáo và đáng nhớ với dải cao độ [R1A2N3G4E5] [oc0ta1ve2s3]. [[K01E12Y23]3 k4ey5] mang đến cho âm nhạc một chất lượng cảm xúc đặc biệt làm tăng thêm sức hấp dẫn của nó. Bản nhạc có thời lượng [T1M213] giây và [ti0me1 s2ig3na4tu5re6] của nó không phải là thông thường [T1I2M3E4_5S6I7G8N9A0T1U2R3E4]. Việc sử dụng [I1N2S3T4R5U6M7E8N9T0S1] rất quan trọng đối với âm nhạc vì nó góp phần tạo nên âm thanh và bầu không khí tổng thể. Những yếu tố này kết hợp với nhau tạo nên một bản nhạc lôi cuốn và khác biệt, chắc chắn để lại ấn tượng cho người nghe.</v>
      </c>
    </row>
    <row r="1754">
      <c r="A1754" s="1" t="s">
        <v>291</v>
      </c>
      <c r="B1754" s="1" t="s">
        <v>2874</v>
      </c>
      <c r="C1754" s="2" t="str">
        <f>IFERROR(__xludf.DUMMYFUNCTION("GoogleTranslate(B1754, ""en"", ""vi"")"),"Dải cao độ của âm nhạc [R1A2N3G4E5] [oc0ta1ve2s3] tạo ra trải nghiệm nghe đặc biệt và khó quên. Ngoài ra, việc cố tình loại trừ [I1N2S3T4R5U6M7E8N9T0S1] khỏi bài hát này đã làm tăng thêm chất lượng độc đáo của nó. Âm thanh thu được là minh chứng cho sự sá"&amp;"ng tạo và khéo léo của nhà soạn nhạc, người đã tạo nên một tác phẩm vừa đáng chú ý vừa khó quên. Sự vắng mặt của một số nhạc cụ nhất định cho phép người nghe tập trung vào các yếu tố khác của âm nhạc, chẳng hạn như giai điệu và hòa âm, đồng thời tạo cơ hộ"&amp;"i để kết nối mật thiết hơn với bản nhạc. Nhìn chung, âm nhạc này là minh chứng cho sức mạnh của sự sáng tạo và tầm quan trọng của việc chấp nhận rủi ro trong việc theo đuổi biểu hiện nghệ thuật.")</f>
        <v>Dải cao độ của âm nhạc [R1A2N3G4E5] [oc0ta1ve2s3] tạo ra trải nghiệm nghe đặc biệt và khó quên. Ngoài ra, việc cố tình loại trừ [I1N2S3T4R5U6M7E8N9T0S1] khỏi bài hát này đã làm tăng thêm chất lượng độc đáo của nó. Âm thanh thu được là minh chứng cho sự sáng tạo và khéo léo của nhà soạn nhạc, người đã tạo nên một tác phẩm vừa đáng chú ý vừa khó quên. Sự vắng mặt của một số nhạc cụ nhất định cho phép người nghe tập trung vào các yếu tố khác của âm nhạc, chẳng hạn như giai điệu và hòa âm, đồng thời tạo cơ hội để kết nối mật thiết hơn với bản nhạc. Nhìn chung, âm nhạc này là minh chứng cho sức mạnh của sự sáng tạo và tầm quan trọng của việc chấp nhận rủi ro trong việc theo đuổi biểu hiện nghệ thuật.</v>
      </c>
    </row>
    <row r="1755">
      <c r="A1755" s="1" t="s">
        <v>2875</v>
      </c>
      <c r="B1755" s="1" t="s">
        <v>2876</v>
      </c>
      <c r="C1755" s="2" t="str">
        <f>IFERROR(__xludf.DUMMYFUNCTION("GoogleTranslate(B1755, ""en"", ""vi"")"),"Bài hát này được sáng tác trong [[K01E12Y23]3 k4ey5] và có phần beat rất thoải mái. [ti0me1 s2ig3na4tu5re6] của bản nhạc là [T1I2M3E4_5S6I7G8N9A0T1U2R3E4].")</f>
        <v>Bài hát này được sáng tác trong [[K01E12Y23]3 k4ey5] và có phần beat rất thoải mái. [ti0me1 s2ig3na4tu5re6] của bản nhạc là [T1I2M3E4_5S6I7G8N9A0T1U2R3E4].</v>
      </c>
    </row>
    <row r="1756">
      <c r="A1756" s="1" t="s">
        <v>100</v>
      </c>
      <c r="B1756" s="1" t="s">
        <v>2877</v>
      </c>
      <c r="C1756" s="2" t="str">
        <f>IFERROR(__xludf.DUMMYFUNCTION("GoogleTranslate(B1756, ""en"", ""vi"")"),"Việc sử dụng dải cao độ cụ thể [R1A2N3G4E5] [oc0ta1ve2s3] tạo ra âm thanh gắn kết và thống nhất xuyên suốt bản nhạc, trong khi [[K01E12Y23]3 k4ey5] mang đến cho bản nhạc này chất lượng cảm xúc đặc biệt. Với độ dài [T1M213] giây, bài hát thể hiện nhịp điệu"&amp;" cân bằng và cố tình bỏ qua việc sử dụng [I1N2S3T4R5U6M7E8N9T0S1] trong cách sắp xếp. Ngoài ra, bài hát còn có một [ti0me1 s2ig3na4tu5re6] không phổ biến, cụ thể là [T1I2M3E4_5S6I7G8N9A0T1U2R3E4]. Với [te0mp1o2] nhanh chóng, bản nhạc này đã thấm nhuần [E1"&amp;"M2O3T4I5O6N7].")</f>
        <v>Việc sử dụng dải cao độ cụ thể [R1A2N3G4E5] [oc0ta1ve2s3] tạo ra âm thanh gắn kết và thống nhất xuyên suốt bản nhạc, trong khi [[K01E12Y23]3 k4ey5] mang đến cho bản nhạc này chất lượng cảm xúc đặc biệt. Với độ dài [T1M213] giây, bài hát thể hiện nhịp điệu cân bằng và cố tình bỏ qua việc sử dụng [I1N2S3T4R5U6M7E8N9T0S1] trong cách sắp xếp. Ngoài ra, bài hát còn có một [ti0me1 s2ig3na4tu5re6] không phổ biến, cụ thể là [T1I2M3E4_5S6I7G8N9A0T1U2R3E4]. Với [te0mp1o2] nhanh chóng, bản nhạc này đã thấm nhuần [E1M2O3T4I5O6N7].</v>
      </c>
    </row>
    <row r="1757">
      <c r="A1757" s="1" t="s">
        <v>381</v>
      </c>
      <c r="B1757" s="1" t="s">
        <v>2878</v>
      </c>
      <c r="C1757" s="2" t="str">
        <f>IFERROR(__xludf.DUMMYFUNCTION("GoogleTranslate(B1757, ""en"", ""vi"")"),"Dải cao độ của [R1A2N3G4E5] [oc0ta1ve2s3] tạo thêm nét đặc biệt cho âm nhạc, nhấn mạnh chiều sâu cảm xúc của nó, trong khi âm nhạc được làm phong phú hơn nhờ [I1N2S3T4R5U6M7E8N9T0S1].")</f>
        <v>Dải cao độ của [R1A2N3G4E5] [oc0ta1ve2s3] tạo thêm nét đặc biệt cho âm nhạc, nhấn mạnh chiều sâu cảm xúc của nó, trong khi âm nhạc được làm phong phú hơn nhờ [I1N2S3T4R5U6M7E8N9T0S1].</v>
      </c>
    </row>
    <row r="1758">
      <c r="A1758" s="1" t="s">
        <v>1156</v>
      </c>
      <c r="B1758" s="1" t="s">
        <v>2879</v>
      </c>
      <c r="C1758" s="2" t="str">
        <f>IFERROR(__xludf.DUMMYFUNCTION("GoogleTranslate(B1758, ""en"", ""vi"")"),"Loại nhạc này mang đến trải nghiệm nghe độc ​​đáo và đáng nhớ với dải cao độ [R1A2N3G4E5] [oc0ta1ve2s3] và sự lựa chọn quyến rũ của [[K01E12Y23]3 k4ey5]. Bài hát có độ dài [T1M213] giây, thể hiện nhịp điệu êm dịu và kết hợp [I1N2S3T4R5U6M7E8N9T0S1] trong "&amp;"phần trình diễn âm nhạc của nó. Với nhịp [T1I2M3E4_5S6I7G8N9A0T1U2R3E4] và nhịp [te0mp1o2] chậm, bài hát này phá vỡ các mẫu âm thanh [G1E2N3R4E5] thông thường.")</f>
        <v>Loại nhạc này mang đến trải nghiệm nghe độc ​​đáo và đáng nhớ với dải cao độ [R1A2N3G4E5] [oc0ta1ve2s3] và sự lựa chọn quyến rũ của [[K01E12Y23]3 k4ey5]. Bài hát có độ dài [T1M213] giây, thể hiện nhịp điệu êm dịu và kết hợp [I1N2S3T4R5U6M7E8N9T0S1] trong phần trình diễn âm nhạc của nó. Với nhịp [T1I2M3E4_5S6I7G8N9A0T1U2R3E4] và nhịp [te0mp1o2] chậm, bài hát này phá vỡ các mẫu âm thanh [G1E2N3R4E5] thông thường.</v>
      </c>
    </row>
    <row r="1759">
      <c r="A1759" s="1" t="s">
        <v>2880</v>
      </c>
      <c r="B1759" s="1" t="s">
        <v>2881</v>
      </c>
      <c r="C1759" s="2" t="str">
        <f>IFERROR(__xludf.DUMMYFUNCTION("GoogleTranslate(B1759, ""en"", ""vi"")"),"Âm nhạc trong [R1A2N3G4E5] [oc0ta1ve2s3] mang đến màn trình diễn tập trung và ấn tượng, truyền tải [E1M2O3T4I5O6N7] đến người nghe. Hiệu ứng này được tăng cường nhờ nhịp điệu nhẹ nhàng và thư giãn trong bài hát, điều này càng làm tăng thêm tác động cảm xú"&amp;"c của âm nhạc. Nhìn chung, dải cao độ nhỏ gọn của bài hát góp phần tạo nên hiệu ứng mạnh mẽ đối với người nghe, khiến bài hát trở thành một trải nghiệm âm nhạc thú vị và đáng nhớ.")</f>
        <v>Âm nhạc trong [R1A2N3G4E5] [oc0ta1ve2s3] mang đến màn trình diễn tập trung và ấn tượng, truyền tải [E1M2O3T4I5O6N7] đến người nghe. Hiệu ứng này được tăng cường nhờ nhịp điệu nhẹ nhàng và thư giãn trong bài hát, điều này càng làm tăng thêm tác động cảm xúc của âm nhạc. Nhìn chung, dải cao độ nhỏ gọn của bài hát góp phần tạo nên hiệu ứng mạnh mẽ đối với người nghe, khiến bài hát trở thành một trải nghiệm âm nhạc thú vị và đáng nhớ.</v>
      </c>
    </row>
    <row r="1760">
      <c r="A1760" s="1" t="s">
        <v>29</v>
      </c>
      <c r="B1760" s="1" t="s">
        <v>2882</v>
      </c>
      <c r="C1760" s="2" t="str">
        <f>IFERROR(__xludf.DUMMYFUNCTION("GoogleTranslate(B1760, ""en"", ""vi"")"),"Âm nhạc trong bài hát này thấm đẫm cảm xúc mạnh mẽ được truyền tải qua [te0mp1o2] nhẹ nhàng và yên bình. Sự kết hợp của hai yếu tố này tạo ra trải nghiệm mạnh mẽ và cảm động cho người nghe, lôi cuốn họ vào âm nhạc và cho phép họ hoàn toàn đắm mình trong v"&amp;"ẻ đẹp của nó. Dù thưởng thức một mình hay chia sẻ với người khác, âm nhạc này đều có khả năng chạm đến trái tim và tâm hồn một cách sâu sắc, khiến nó trở thành một trải nghiệm nghe thực sự khó quên.")</f>
        <v>Âm nhạc trong bài hát này thấm đẫm cảm xúc mạnh mẽ được truyền tải qua [te0mp1o2] nhẹ nhàng và yên bình. Sự kết hợp của hai yếu tố này tạo ra trải nghiệm mạnh mẽ và cảm động cho người nghe, lôi cuốn họ vào âm nhạc và cho phép họ hoàn toàn đắm mình trong vẻ đẹp của nó. Dù thưởng thức một mình hay chia sẻ với người khác, âm nhạc này đều có khả năng chạm đến trái tim và tâm hồn một cách sâu sắc, khiến nó trở thành một trải nghiệm nghe thực sự khó quên.</v>
      </c>
    </row>
    <row r="1761">
      <c r="A1761" s="1" t="s">
        <v>797</v>
      </c>
      <c r="B1761" s="1" t="s">
        <v>2883</v>
      </c>
      <c r="C1761" s="2" t="str">
        <f>IFERROR(__xludf.DUMMYFUNCTION("GoogleTranslate(B1761, ""en"", ""vi"")"),"Bạn có thể đếm [[N01U12M23_34B45A56R67S78]8 b9ar0s1] trong bài hát này.")</f>
        <v>Bạn có thể đếm [[N01U12M23_34B45A56R67S78]8 b9ar0s1] trong bài hát này.</v>
      </c>
    </row>
    <row r="1762">
      <c r="A1762" s="1" t="s">
        <v>229</v>
      </c>
      <c r="B1762" s="1" t="s">
        <v>2884</v>
      </c>
      <c r="C1762" s="2" t="str">
        <f>IFERROR(__xludf.DUMMYFUNCTION("GoogleTranslate(B1762, ""en"", ""vi"")"),"Bài hát bao gồm khoảng [[N01U12M23_34B45A56R67S78]8 b9ar0s1] và có độ dài [T1M213] giây. Âm thanh của nó được tạo ra thông qua việc sử dụng [I1N2S3T4R5U6M7E8N9T0S1].")</f>
        <v>Bài hát bao gồm khoảng [[N01U12M23_34B45A56R67S78]8 b9ar0s1] và có độ dài [T1M213] giây. Âm thanh của nó được tạo ra thông qua việc sử dụng [I1N2S3T4R5U6M7E8N9T0S1].</v>
      </c>
    </row>
    <row r="1763">
      <c r="A1763" s="1" t="s">
        <v>2885</v>
      </c>
      <c r="B1763" s="1" t="s">
        <v>2886</v>
      </c>
      <c r="C1763" s="2" t="str">
        <f>IFERROR(__xludf.DUMMYFUNCTION("GoogleTranslate(B1763, ""en"", ""vi"")"),"Bản nhạc đang được phát có [te0mp1o2] vừa phải và bản thân bài hát cũng có nhịp điệu rất êm dịu và nhẹ nhàng.")</f>
        <v>Bản nhạc đang được phát có [te0mp1o2] vừa phải và bản thân bài hát cũng có nhịp điệu rất êm dịu và nhẹ nhàng.</v>
      </c>
    </row>
    <row r="1764">
      <c r="A1764" s="1" t="s">
        <v>1652</v>
      </c>
      <c r="B1764" s="1" t="s">
        <v>2887</v>
      </c>
      <c r="C1764" s="2" t="str">
        <f>IFERROR(__xludf.DUMMYFUNCTION("GoogleTranslate(B1764, ""en"", ""vi"")"),"Phạm vi cao độ của [R1A2N3G4E5] [oc0ta1ve2s3] tạo thêm nét đặc biệt cho âm nhạc, nhấn mạnh chiều sâu cảm xúc của nó, trong khi việc sử dụng [[K01E12Y23]3 k4ey5] tạo ra bầu không khí khác biệt. Với thời lượng chạy [T1M213] giây, bài hát thể hiện nhịp điệu "&amp;"êm đềm và vừa phải, được bổ sung bởi [I1N2S3T4R5U6M7E8N9T0S1] đặc trưng. [ti0me1 s2ig3na4tu5re6] [T1I2M3E4_5S6I7G8N9A0T1U2R3E4] độc đáo của nó góp phần tạo nên cá tính riêng của nó, khi bài hát duy trì nhịp điệu chậm. Mặc dù không bám rễ chắc chắn vào tru"&amp;"yền thống của thể loại [G1E2N3R4E5], nhưng dòng nhạc này vẫn khám phá những lãnh thổ mới và mở rộng ranh giới của nó.")</f>
        <v>Phạm vi cao độ của [R1A2N3G4E5] [oc0ta1ve2s3] tạo thêm nét đặc biệt cho âm nhạc, nhấn mạnh chiều sâu cảm xúc của nó, trong khi việc sử dụng [[K01E12Y23]3 k4ey5] tạo ra bầu không khí khác biệt. Với thời lượng chạy [T1M213] giây, bài hát thể hiện nhịp điệu êm đềm và vừa phải, được bổ sung bởi [I1N2S3T4R5U6M7E8N9T0S1] đặc trưng. [ti0me1 s2ig3na4tu5re6] [T1I2M3E4_5S6I7G8N9A0T1U2R3E4] độc đáo của nó góp phần tạo nên cá tính riêng của nó, khi bài hát duy trì nhịp điệu chậm. Mặc dù không bám rễ chắc chắn vào truyền thống của thể loại [G1E2N3R4E5], nhưng dòng nhạc này vẫn khám phá những lãnh thổ mới và mở rộng ranh giới của nó.</v>
      </c>
    </row>
    <row r="1765">
      <c r="A1765" s="1" t="s">
        <v>156</v>
      </c>
      <c r="B1765" s="1" t="s">
        <v>2888</v>
      </c>
      <c r="C1765" s="2" t="str">
        <f>IFERROR(__xludf.DUMMYFUNCTION("GoogleTranslate(B1765, ""en"", ""vi"")"),"Bài hát có độ dài [T1M213] giây và không phản ánh các quy ước âm nhạc thông thường của phong cách [G1E2N3R4E5]. Bất chấp sự khác biệt so với chuẩn mực, bài hát này mang đến trải nghiệm nghe độc ​​đáo với cách tiếp cận độc đáo đối với thể loại này. Sự sai "&amp;"lệch so với các chuẩn mực đã được thiết lập trong âm nhạc thường có thể dẫn đến sự đổi mới và sáng tạo, điều này có thể tạo ra sự thay đổi mới mẻ cho những người đang tìm kiếm điều gì đó mới mẻ và thú vị. Cho dù bạn là fan của [G1E2N3R4E5] hay chỉ đơn giả"&amp;"n là thích khám phá các phong cách âm nhạc khác nhau thì bài hát này chắc chắn rất đáng nghe.")</f>
        <v>Bài hát có độ dài [T1M213] giây và không phản ánh các quy ước âm nhạc thông thường của phong cách [G1E2N3R4E5]. Bất chấp sự khác biệt so với chuẩn mực, bài hát này mang đến trải nghiệm nghe độc ​​đáo với cách tiếp cận độc đáo đối với thể loại này. Sự sai lệch so với các chuẩn mực đã được thiết lập trong âm nhạc thường có thể dẫn đến sự đổi mới và sáng tạo, điều này có thể tạo ra sự thay đổi mới mẻ cho những người đang tìm kiếm điều gì đó mới mẻ và thú vị. Cho dù bạn là fan của [G1E2N3R4E5] hay chỉ đơn giản là thích khám phá các phong cách âm nhạc khác nhau thì bài hát này chắc chắn rất đáng nghe.</v>
      </c>
    </row>
    <row r="1766">
      <c r="A1766" s="1" t="s">
        <v>2889</v>
      </c>
      <c r="B1766" s="1" t="s">
        <v>2890</v>
      </c>
      <c r="C1766" s="2" t="str">
        <f>IFERROR(__xludf.DUMMYFUNCTION("GoogleTranslate(B1766, ""en"", ""vi"")"),"Bản nhạc này có dải cao độ [R1A2N3G4E5] [oc0ta1ve2s3] và sử dụng [[K01E12Y23]3 k4ey5] để tạo ra bầu không khí khác biệt. Nhịp điệu rất sôi động và âm nhạc ở [T1I2M3E4_5S6I7G8N9A0T1U2R3E4]. [I1N2S3T4R5U6M7E8N9T0S1] bổ sung vào bản phối âm nhạc tổng thể, tạ"&amp;"o ra trải nghiệm năng động và hấp dẫn cho người nghe.")</f>
        <v>Bản nhạc này có dải cao độ [R1A2N3G4E5] [oc0ta1ve2s3] và sử dụng [[K01E12Y23]3 k4ey5] để tạo ra bầu không khí khác biệt. Nhịp điệu rất sôi động và âm nhạc ở [T1I2M3E4_5S6I7G8N9A0T1U2R3E4]. [I1N2S3T4R5U6M7E8N9T0S1] bổ sung vào bản phối âm nhạc tổng thể, tạo ra trải nghiệm năng động và hấp dẫn cho người nghe.</v>
      </c>
    </row>
    <row r="1767">
      <c r="A1767" s="1" t="s">
        <v>170</v>
      </c>
      <c r="B1767" s="1" t="s">
        <v>2891</v>
      </c>
      <c r="C1767" s="2" t="str">
        <f>IFERROR(__xludf.DUMMYFUNCTION("GoogleTranslate(B1767, ""en"", ""vi"")"),"[te0mp1o2] vừa phải của bản nhạc này, kết hợp với hương vị độc đáo được thêm vào bởi [[K01E12Y23]3 k4ey5], tạo nên một âm thanh đặc biệt và quyến rũ.")</f>
        <v>[te0mp1o2] vừa phải của bản nhạc này, kết hợp với hương vị độc đáo được thêm vào bởi [[K01E12Y23]3 k4ey5], tạo nên một âm thanh đặc biệt và quyến rũ.</v>
      </c>
    </row>
    <row r="1768">
      <c r="A1768" s="1" t="s">
        <v>1404</v>
      </c>
      <c r="B1768" s="1" t="s">
        <v>2892</v>
      </c>
      <c r="C1768" s="2" t="str">
        <f>IFERROR(__xludf.DUMMYFUNCTION("GoogleTranslate(B1768, ""en"", ""vi"")"),"Dải cao độ [R1A2N3G4E5] [oc0ta1ve2s3] của bản nhạc này mang lại trải nghiệm nghe độc ​​đáo và đáng nhớ, trong khi [[K01E12Y23]3 k4ey5] mang lại chất lượng cảm xúc đặc biệt. Phát trong [T1M213] giây, âm nhạc dựa trên [[T01I12M23E34_45S56I67G78N89A90T01U12R"&amp;"23E34]4 t5im6e 7si8gn9at0ur1e2] và hoàn toàn thuộc thể loại [G1E2N3R4E5], bao gồm [[N01U12M23_34B45A5 6R67S78]8 b9ar0s1] xuyên suốt bài hát.")</f>
        <v>Dải cao độ [R1A2N3G4E5] [oc0ta1ve2s3] của bản nhạc này mang lại trải nghiệm nghe độc ​​đáo và đáng nhớ, trong khi [[K01E12Y23]3 k4ey5] mang lại chất lượng cảm xúc đặc biệt. Phát trong [T1M213] giây, âm nhạc dựa trên [[T01I12M23E34_45S56I67G78N89A90T01U12R23E34]4 t5im6e 7si8gn9at0ur1e2] và hoàn toàn thuộc thể loại [G1E2N3R4E5], bao gồm [[N01U12M23_34B45A5 6R67S78]8 b9ar0s1] xuyên suốt bài hát.</v>
      </c>
    </row>
    <row r="1769">
      <c r="A1769" s="1" t="s">
        <v>2893</v>
      </c>
      <c r="B1769" s="1" t="s">
        <v>2894</v>
      </c>
      <c r="C1769" s="2" t="str">
        <f>IFERROR(__xludf.DUMMYFUNCTION("GoogleTranslate(B1769, ""en"", ""vi"")"),"Trải nghiệm quyến rũ và đáng nhớ của bản nhạc này là kết quả của việc lựa chọn [[K01E12Y23]3 k4ey5], tạo ra âm thanh gắn kết và thống nhất xuyên suốt bản nhạc. Ngoài ra, phạm vi cao độ cụ thể của [R1A2N3G4E5] [oc0ta1ve2s3] làm tăng thêm sự thống nhất tổng"&amp;" thể của âm nhạc. Mặc dù [te0mp1o2] vừa phải, bài hát sử dụng [[T01I12M23E34_45S56I67G78N89A90T01U12R23E34]4 t5im6e 7si8gn9at0ur1e2] không điển hình, góp phần tạo nên nét độc đáo và khác biệt của sáng tác.")</f>
        <v>Trải nghiệm quyến rũ và đáng nhớ của bản nhạc này là kết quả của việc lựa chọn [[K01E12Y23]3 k4ey5], tạo ra âm thanh gắn kết và thống nhất xuyên suốt bản nhạc. Ngoài ra, phạm vi cao độ cụ thể của [R1A2N3G4E5] [oc0ta1ve2s3] làm tăng thêm sự thống nhất tổng thể của âm nhạc. Mặc dù [te0mp1o2] vừa phải, bài hát sử dụng [[T01I12M23E34_45S56I67G78N89A90T01U12R23E34]4 t5im6e 7si8gn9at0ur1e2] không điển hình, góp phần tạo nên nét độc đáo và khác biệt của sáng tác.</v>
      </c>
    </row>
    <row r="1770">
      <c r="A1770" s="1" t="s">
        <v>2895</v>
      </c>
      <c r="B1770" s="1" t="s">
        <v>2896</v>
      </c>
      <c r="C1770" s="2" t="str">
        <f>IFERROR(__xludf.DUMMYFUNCTION("GoogleTranslate(B1770, ""en"", ""vi"")"),"Việc sử dụng [[K01E12Y23]3 k4ey5] trong bản nhạc này tạo ra một bảng âm thanh phong phú và sống động, thể hiện hoàn hảo [E1M2O3T4I5O6N7]. Hơn nữa, nhịp điệu của bài hát được thiết kế cẩn thận để không quá nhanh cũng không quá chậm, tạo ra sự cân bằng giúp"&amp;" bổ sung cho cảm giác tổng thể của âm nhạc. Điều thú vị là, bố cục này không dựa vào việc sử dụng [I1N2S3T4R5U6M7E8N9T0S1], tuy nhiên nó vẫn đạt được tác động mạnh mẽ và truyền tải thông điệp của mình một cách hiệu quả.")</f>
        <v>Việc sử dụng [[K01E12Y23]3 k4ey5] trong bản nhạc này tạo ra một bảng âm thanh phong phú và sống động, thể hiện hoàn hảo [E1M2O3T4I5O6N7]. Hơn nữa, nhịp điệu của bài hát được thiết kế cẩn thận để không quá nhanh cũng không quá chậm, tạo ra sự cân bằng giúp bổ sung cho cảm giác tổng thể của âm nhạc. Điều thú vị là, bố cục này không dựa vào việc sử dụng [I1N2S3T4R5U6M7E8N9T0S1], tuy nhiên nó vẫn đạt được tác động mạnh mẽ và truyền tải thông điệp của mình một cách hiệu quả.</v>
      </c>
    </row>
    <row r="1771">
      <c r="A1771" s="1" t="s">
        <v>2897</v>
      </c>
      <c r="B1771" s="1" t="s">
        <v>2898</v>
      </c>
      <c r="C1771" s="2" t="str">
        <f>IFERROR(__xludf.DUMMYFUNCTION("GoogleTranslate(B1771, ""en"", ""vi"")"),"Bằng cách sử dụng phạm vi cao độ cụ thể là [R1A2N3G4E5] [oc0ta1ve2s3], bản nhạc này đạt được âm thanh gắn kết và thống nhất, chắc chắn sẽ khiến mọi người đứng dậy và nhảy múa. Không giống như các mẫu thường thấy trong âm nhạc [G1E2N3R4E5], bài hát này phá"&amp;" vỡ chuẩn mực, tạo ra âm thanh độc đáo và mới mẻ, khiến nó trở nên khác biệt so với phần còn lại.")</f>
        <v>Bằng cách sử dụng phạm vi cao độ cụ thể là [R1A2N3G4E5] [oc0ta1ve2s3], bản nhạc này đạt được âm thanh gắn kết và thống nhất, chắc chắn sẽ khiến mọi người đứng dậy và nhảy múa. Không giống như các mẫu thường thấy trong âm nhạc [G1E2N3R4E5], bài hát này phá vỡ chuẩn mực, tạo ra âm thanh độc đáo và mới mẻ, khiến nó trở nên khác biệt so với phần còn lại.</v>
      </c>
    </row>
    <row r="1772">
      <c r="A1772" s="1" t="s">
        <v>758</v>
      </c>
      <c r="B1772" s="1" t="s">
        <v>2899</v>
      </c>
      <c r="C1772" s="2" t="str">
        <f>IFERROR(__xludf.DUMMYFUNCTION("GoogleTranslate(B1772, ""en"", ""vi"")"),"Việc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nhịp điệu mượt mà và"&amp;" thư giãn của bài hát này được bổ sung bằng sự vắng mặt của [I1N2S3T4R5U6M7E8N9T0S1]. Nó tuân theo [[T01I12M23E34_45S56I67G78N89A90T01U12R23E34]4 t5im6e 7si8gn9at0ur1e2] và duy trì tốc độ vừa phải, gợi lên cảm giác [E1M2O3T4I5O6N7]. Hơn nữa, bạn có thể đế"&amp;"m [[N01U12M23_34B45A56R67S78]8 b9ar0s1] trong bài hát này.")</f>
        <v>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nhịp điệu mượt mà và thư giãn của bài hát này được bổ sung bằng sự vắng mặt của [I1N2S3T4R5U6M7E8N9T0S1]. Nó tuân theo [[T01I12M23E34_45S56I67G78N89A90T01U12R23E34]4 t5im6e 7si8gn9at0ur1e2] và duy trì tốc độ vừa phải, gợi lên cảm giác [E1M2O3T4I5O6N7]. Hơn nữa, bạn có thể đếm [[N01U12M23_34B45A56R67S78]8 b9ar0s1] trong bài hát này.</v>
      </c>
    </row>
    <row r="1773">
      <c r="A1773" s="1" t="s">
        <v>2900</v>
      </c>
      <c r="B1773" s="1" t="s">
        <v>2901</v>
      </c>
      <c r="C1773" s="2" t="str">
        <f>IFERROR(__xludf.DUMMYFUNCTION("GoogleTranslate(B1773, ""en"", ""vi"")"),"Với việc sử dụng [[K01E12Y23]3 k4ey5], bản nhạc này truyền tải âm thanh độc đáo và vang dội, trong khi thời lượng của nó kéo dài [T1M213] giây. Nhịp điệu trong bài hát này rất êm dịu và phần sáng tác của nó không có [I1N2S3T4R5U6M7E8N9T0S1]. Mặc dù nhịp đ"&amp;"iệu của bài hát này không đủ sôi động để nhảy nhưng [te0mp1o2] của nó vẫn chậm. Thông qua các yếu tố du dương, âm nhạc truyền tải [E1M2O3T4I5O6N7].")</f>
        <v>Với việc sử dụng [[K01E12Y23]3 k4ey5], bản nhạc này truyền tải âm thanh độc đáo và vang dội, trong khi thời lượng của nó kéo dài [T1M213] giây. Nhịp điệu trong bài hát này rất êm dịu và phần sáng tác của nó không có [I1N2S3T4R5U6M7E8N9T0S1]. Mặc dù nhịp điệu của bài hát này không đủ sôi động để nhảy nhưng [te0mp1o2] của nó vẫn chậm. Thông qua các yếu tố du dương, âm nhạc truyền tải [E1M2O3T4I5O6N7].</v>
      </c>
    </row>
    <row r="1774">
      <c r="A1774" s="1" t="s">
        <v>1354</v>
      </c>
      <c r="B1774" s="1" t="s">
        <v>2902</v>
      </c>
      <c r="C1774" s="2" t="str">
        <f>IFERROR(__xludf.DUMMYFUNCTION("GoogleTranslate(B1774, ""en"", ""vi"")"),"Âm nhạc này truyền tải âm thanh độc đáo và cộng hưởng trong phạm vi [R1A2N3G4E5] [oc0ta1ve2s3], sử dụng [[K01E12Y23]3 k4ey5]. Thời lượng của bài hát này là [T1M213] giây, kèm theo phần beat cực kỳ mạnh mẽ. [I1N2S3T4R5U6M7E8N9T0S1] được sử dụng trong biểu "&amp;"diễn âm nhạc, tạo ra nhịp độ nhanh và phong cách khác với các đặc điểm thông thường của thể loại [G1E2N3R4E5]. Nhạc ở [T1I2M3E4_5S6I7G8N9A0T1U2R3E4].")</f>
        <v>Âm nhạc này truyền tải âm thanh độc đáo và cộng hưởng trong phạm vi [R1A2N3G4E5] [oc0ta1ve2s3], sử dụng [[K01E12Y23]3 k4ey5]. Thời lượng của bài hát này là [T1M213] giây, kèm theo phần beat cực kỳ mạnh mẽ. [I1N2S3T4R5U6M7E8N9T0S1] được sử dụng trong biểu diễn âm nhạc, tạo ra nhịp độ nhanh và phong cách khác với các đặc điểm thông thường của thể loại [G1E2N3R4E5]. Nhạc ở [T1I2M3E4_5S6I7G8N9A0T1U2R3E4].</v>
      </c>
    </row>
    <row r="1775">
      <c r="A1775" s="1" t="s">
        <v>515</v>
      </c>
      <c r="B1775" s="1" t="s">
        <v>2903</v>
      </c>
      <c r="C1775" s="2" t="str">
        <f>IFERROR(__xludf.DUMMYFUNCTION("GoogleTranslate(B1775, ""en"", ""vi"")"),"Sáng tác của bài hát này không liên quan đến việc sử dụng nhạc cụ, nhưng dải cao độ [R1A2N3G4E5] [oc0ta1ve2s3] tạo thêm nét đặc biệt cho âm nhạc, nhấn mạnh chiều sâu cảm xúc của nó. Âm nhạc bao gồm [[N01U12M23_34B45A56R67S78]8 b9ar0s1].")</f>
        <v>Sáng tác của bài hát này không liên quan đến việc sử dụng nhạc cụ, nhưng dải cao độ [R1A2N3G4E5] [oc0ta1ve2s3] tạo thêm nét đặc biệt cho âm nhạc, nhấn mạnh chiều sâu cảm xúc của nó. Âm nhạc bao gồm [[N01U12M23_34B45A56R67S78]8 b9ar0s1].</v>
      </c>
    </row>
    <row r="1776">
      <c r="A1776" s="1" t="s">
        <v>2904</v>
      </c>
      <c r="B1776" s="1" t="s">
        <v>2905</v>
      </c>
      <c r="C1776" s="2" t="str">
        <f>IFERROR(__xludf.DUMMYFUNCTION("GoogleTranslate(B1776, ""en"", ""vi"")"),"Bài hát dài [T1M213] giây và có nhịp điệu êm dịu với [ti0me1 s2ig3na4tu5re6] không phổ biến. Việc sử dụng [I1N2S3T4R5U6M7E8N9T0S1] rất quan trọng đối với âm nhạc, thể hiện đặc điểm của phong cách [G1E2N3R4E5]. Nhìn chung, sự kết hợp của các yếu tố này tạo"&amp;" nên một trải nghiệm âm nhạc độc đáo và hấp dẫn.")</f>
        <v>Bài hát dài [T1M213] giây và có nhịp điệu êm dịu với [ti0me1 s2ig3na4tu5re6] không phổ biến. Việc sử dụng [I1N2S3T4R5U6M7E8N9T0S1] rất quan trọng đối với âm nhạc, thể hiện đặc điểm của phong cách [G1E2N3R4E5]. Nhìn chung, sự kết hợp của các yếu tố này tạo nên một trải nghiệm âm nhạc độc đáo và hấp dẫn.</v>
      </c>
    </row>
    <row r="1777">
      <c r="A1777" s="1" t="s">
        <v>2906</v>
      </c>
      <c r="B1777" s="1" t="s">
        <v>2907</v>
      </c>
      <c r="C1777" s="2" t="str">
        <f>IFERROR(__xludf.DUMMYFUNCTION("GoogleTranslate(B1777, ""en"", ""vi"")"),"Đoạn nhạc thể hiện phạm vi cao độ trong [R1A2N3G4E5] [oc0ta1ve2s3] và di chuyển với tốc độ nhẹ nhàng. Việc sử dụng [[K01E12Y23]3 k4ey5] trong sáng tác mang lại cho bản nhạc này một chất lượng cảm xúc đặc biệt. Thêm vào đó, nhịp điệu trong bài hát này cực "&amp;"kỳ mạnh mẽ, tạo thêm một tầng chiều sâu khác cho trải nghiệm tổng thể.")</f>
        <v>Đoạn nhạc thể hiện phạm vi cao độ trong [R1A2N3G4E5] [oc0ta1ve2s3] và di chuyển với tốc độ nhẹ nhàng. Việc sử dụng [[K01E12Y23]3 k4ey5] trong sáng tác mang lại cho bản nhạc này một chất lượng cảm xúc đặc biệt. Thêm vào đó, nhịp điệu trong bài hát này cực kỳ mạnh mẽ, tạo thêm một tầng chiều sâu khác cho trải nghiệm tổng thể.</v>
      </c>
    </row>
    <row r="1778">
      <c r="A1778" s="1" t="s">
        <v>2908</v>
      </c>
      <c r="B1778" s="1" t="s">
        <v>2909</v>
      </c>
      <c r="C1778" s="2" t="str">
        <f>IFERROR(__xludf.DUMMYFUNCTION("GoogleTranslate(B1778, ""en"", ""vi"")"),"Dải cao độ [R1A2N3G4E5] [oc0ta1ve2] được sử dụng trong bản nhạc này tạo thêm đặc điểm riêng biệt cho âm thanh, nhấn mạnh chiều sâu cảm xúc của nó. Ngoài ra, việc sử dụng [[K01E12Y23]3 k4ey5] mang lại âm thanh mạnh mẽ và đáng nhớ. Bản nhạc có thời lượng [T"&amp;"1M213] giây và dựa trên [[T01I12M23E34_45S56I67G78N89A90T01U12R23E34]4 t5im6e 7si8gn9at0ur1e2]. Bất chấp những đặc điểm này, bài hát không thể dễ dàng được phân loại là thuộc về bất kỳ phong cách [G1E2N3R4E5] cụ thể nào. Nhìn chung, sự kết hợp độc đáo giữ"&amp;"a các yếu tố âm nhạc này mang lại trải nghiệm nghe lôi cuốn và hấp dẫn.")</f>
        <v>Dải cao độ [R1A2N3G4E5] [oc0ta1ve2] được sử dụng trong bản nhạc này tạo thêm đặc điểm riêng biệt cho âm thanh, nhấn mạnh chiều sâu cảm xúc của nó. Ngoài ra, việc sử dụng [[K01E12Y23]3 k4ey5] mang lại âm thanh mạnh mẽ và đáng nhớ. Bản nhạc có thời lượng [T1M213] giây và dựa trên [[T01I12M23E34_45S56I67G78N89A90T01U12R23E34]4 t5im6e 7si8gn9at0ur1e2]. Bất chấp những đặc điểm này, bài hát không thể dễ dàng được phân loại là thuộc về bất kỳ phong cách [G1E2N3R4E5] cụ thể nào. Nhìn chung, sự kết hợp độc đáo giữa các yếu tố âm nhạc này mang lại trải nghiệm nghe lôi cuốn và hấp dẫn.</v>
      </c>
    </row>
    <row r="1779">
      <c r="A1779" s="1" t="s">
        <v>1836</v>
      </c>
      <c r="B1779" s="1" t="s">
        <v>2910</v>
      </c>
      <c r="C1779" s="2" t="str">
        <f>IFERROR(__xludf.DUMMYFUNCTION("GoogleTranslate(B1779, ""en"", ""vi"")"),"Bài hát này, một sự thể hiện thực sự của thể loại [G1E2N3R4E5], có thời lượng [T1M213] giây.")</f>
        <v>Bài hát này, một sự thể hiện thực sự của thể loại [G1E2N3R4E5], có thời lượng [T1M213] giây.</v>
      </c>
    </row>
    <row r="1780">
      <c r="A1780" s="1" t="s">
        <v>2911</v>
      </c>
      <c r="B1780" s="1" t="s">
        <v>2912</v>
      </c>
      <c r="C1780" s="2" t="str">
        <f>IFERROR(__xludf.DUMMYFUNCTION("GoogleTranslate(B1780, ""en"", ""vi"")"),"Âm nhạc [G1E2N3R4E5] trong bài hát này không phải là sự thể hiện chân thực của thể loại này, nhưng việc sử dụng [[K01E12Y23]3 k4ey5] mang lại cho bài hát một chất lượng cảm xúc đặc biệt. Ngoài ra, [[T01I12M23E34_45S56I67G78N89A90T01U12R23E34]4 t5im6e 7si8"&amp;"gn9at0ur1e2] của bài hát không điển hình, càng làm tăng thêm âm thanh độc đáo của bài hát. Nhìn chung, sự kết hợp của các yếu tố âm nhạc này tạo ra trải nghiệm nghe khác biệt và đáng nhớ.")</f>
        <v>Âm nhạc [G1E2N3R4E5] trong bài hát này không phải là sự thể hiện chân thực của thể loại này, nhưng việc sử dụng [[K01E12Y23]3 k4ey5] mang lại cho bài hát một chất lượng cảm xúc đặc biệt. Ngoài ra, [[T01I12M23E34_45S56I67G78N89A90T01U12R23E34]4 t5im6e 7si8gn9at0ur1e2] của bài hát không điển hình, càng làm tăng thêm âm thanh độc đáo của bài hát. Nhìn chung, sự kết hợp của các yếu tố âm nhạc này tạo ra trải nghiệm nghe khác biệt và đáng nhớ.</v>
      </c>
    </row>
    <row r="1781">
      <c r="A1781" s="1" t="s">
        <v>1023</v>
      </c>
      <c r="B1781" s="1" t="s">
        <v>2913</v>
      </c>
      <c r="C1781" s="2" t="str">
        <f>IFERROR(__xludf.DUMMYFUNCTION("GoogleTranslate(B1781, ""en"", ""vi"")"),"""Bạn sẽ không tìm thấy bất kỳ [I1N2S3T4R5U6M7E8N9T0S1] nào trong bài hát này."" Câu này ngụ ý rằng bài hát cụ thể được nhắc đến sẽ được biểu diễn mà không sử dụng bất kỳ nhạc cụ nào. Nó có thể là một bản cappella hoặc chỉ có giọng hát và/hoặc nhịp điệu đ"&amp;"iện tử hoặc hiệu ứng âm thanh. Sự vắng mặt của nhạc cụ có thể tạo ra kết cấu hoặc tâm trạng âm thanh độc đáo và có thể thể hiện tài năng thô cũng như khả năng thanh nhạc của người biểu diễn hoặc nhóm. Nhìn chung, tuyên bố chỉ ra rằng bài hát rất đặc biệt "&amp;"và đáng chú ý do không có nhạc đệm truyền thống.")</f>
        <v>"Bạn sẽ không tìm thấy bất kỳ [I1N2S3T4R5U6M7E8N9T0S1] nào trong bài hát này." Câu này ngụ ý rằng bài hát cụ thể được nhắc đến sẽ được biểu diễn mà không sử dụng bất kỳ nhạc cụ nào. Nó có thể là một bản cappella hoặc chỉ có giọng hát và/hoặc nhịp điệu điện tử hoặc hiệu ứng âm thanh. Sự vắng mặt của nhạc cụ có thể tạo ra kết cấu hoặc tâm trạng âm thanh độc đáo và có thể thể hiện tài năng thô cũng như khả năng thanh nhạc của người biểu diễn hoặc nhóm. Nhìn chung, tuyên bố chỉ ra rằng bài hát rất đặc biệt và đáng chú ý do không có nhạc đệm truyền thống.</v>
      </c>
    </row>
    <row r="1782">
      <c r="A1782" s="1" t="s">
        <v>2914</v>
      </c>
      <c r="B1782" s="1" t="s">
        <v>2915</v>
      </c>
      <c r="C1782" s="2" t="str">
        <f>IFERROR(__xludf.DUMMYFUNCTION("GoogleTranslate(B1782, ""en"", ""vi"")"),"Âm nhạc trong bài hát này bị ảnh hưởng bởi [A1R2T3I4S5T6] và do đó, [I1N2S3T4R5U6M7E8N9T0S1] không phải là một phần của nhạc cụ.")</f>
        <v>Âm nhạc trong bài hát này bị ảnh hưởng bởi [A1R2T3I4S5T6] và do đó, [I1N2S3T4R5U6M7E8N9T0S1] không phải là một phần của nhạc cụ.</v>
      </c>
    </row>
    <row r="1783">
      <c r="A1783" s="1" t="s">
        <v>487</v>
      </c>
      <c r="B1783" s="1" t="s">
        <v>2916</v>
      </c>
      <c r="C1783" s="2" t="str">
        <f>IFERROR(__xludf.DUMMYFUNCTION("GoogleTranslate(B1783, ""en"", ""vi"")"),"Nó tạo ra một bầu không khí tràn đầy năng lượng và sống động. 
[te0mp1o2] nhanh của bản nhạc này tạo ra một bầu không khí tràn đầy năng lượng và sống động.")</f>
        <v>Nó tạo ra một bầu không khí tràn đầy năng lượng và sống động. 
[te0mp1o2] nhanh của bản nhạc này tạo ra một bầu không khí tràn đầy năng lượng và sống động.</v>
      </c>
    </row>
    <row r="1784">
      <c r="A1784" s="1" t="s">
        <v>2917</v>
      </c>
      <c r="B1784" s="1" t="s">
        <v>2918</v>
      </c>
      <c r="C1784" s="2" t="str">
        <f>IFERROR(__xludf.DUMMYFUNCTION("GoogleTranslate(B1784, ""en"", ""vi"")"),"Âm nhạc của bài hát này có đặc điểm là phạm vi cao độ giới hạn là [R1A2N3G4E5] [oc0ta1ve2s3], cho phép nhấn mạnh hơn vào các sắc thái của giai điệu và nhịp điệu. Nó có nhịp điệu rất thoải mái và tiến triển đến [[N01U12M23_34B45A56R67S78]8 b9ar0s1]. Điều t"&amp;"hú vị là bài hát đã chọn không kết hợp [I1N2S3T4R5U6M7E8N9T0S1]. Sự kết hợp của những yếu tố này tạo nên chất lượng cảm xúc độc đáo được truyền tải qua âm nhạc.")</f>
        <v>Âm nhạc của bài hát này có đặc điểm là phạm vi cao độ giới hạn là [R1A2N3G4E5] [oc0ta1ve2s3], cho phép nhấn mạnh hơn vào các sắc thái của giai điệu và nhịp điệu. Nó có nhịp điệu rất thoải mái và tiến triển đến [[N01U12M23_34B45A56R67S78]8 b9ar0s1]. Điều thú vị là bài hát đã chọn không kết hợp [I1N2S3T4R5U6M7E8N9T0S1]. Sự kết hợp của những yếu tố này tạo nên chất lượng cảm xúc độc đáo được truyền tải qua âm nhạc.</v>
      </c>
    </row>
    <row r="1785">
      <c r="A1785" s="1" t="s">
        <v>2919</v>
      </c>
      <c r="B1785" s="1" t="s">
        <v>2920</v>
      </c>
      <c r="C1785" s="2" t="str">
        <f>IFERROR(__xludf.DUMMYFUNCTION("GoogleTranslate(B1785, ""en"", ""vi"")"),"Âm nhạc trong [[K01E12Y23]3 k4ey5] với dải cao độ nhỏ gọn [R1A2N3G4E5] [oc0ta1ve2s3] mang đến âm thanh độc đáo và cộng hưởng, mang lại màn trình diễn âm nhạc tập trung và có tác động mạnh mẽ. [te0mp1o2] của bài hát thực sự mãnh liệt, được chơi với nhịp độ"&amp;" thoải mái và không có [I1N2S3T4R5U6M7E8N9T0S1] trong đó. Thời gian phát của bài hát là [T1M213] giây và [ti0me1 s2ig3na4tu5re6] của nó khác thường, bao gồm [T1I2M3E4_5S6I7G8N9A0T1U2R3E4] nhịp trên mỗi ô nhịp. Thông qua [[N01U12M23_34B45A56R67S78]8 b9ar0s"&amp;"1], âm nhạc thể hiện [E1M2O3T4I5O6N7], tạo nên trải nghiệm nghe lôi cuốn và đầy cảm xúc.")</f>
        <v>Âm nhạc trong [[K01E12Y23]3 k4ey5] với dải cao độ nhỏ gọn [R1A2N3G4E5] [oc0ta1ve2s3] mang đến âm thanh độc đáo và cộng hưởng, mang lại màn trình diễn âm nhạc tập trung và có tác động mạnh mẽ. [te0mp1o2] của bài hát thực sự mãnh liệt, được chơi với nhịp độ thoải mái và không có [I1N2S3T4R5U6M7E8N9T0S1] trong đó. Thời gian phát của bài hát là [T1M213] giây và [ti0me1 s2ig3na4tu5re6] của nó khác thường, bao gồm [T1I2M3E4_5S6I7G8N9A0T1U2R3E4] nhịp trên mỗi ô nhịp. Thông qua [[N01U12M23_34B45A56R67S78]8 b9ar0s1], âm nhạc thể hiện [E1M2O3T4I5O6N7], tạo nên trải nghiệm nghe lôi cuốn và đầy cảm xúc.</v>
      </c>
    </row>
    <row r="1786">
      <c r="A1786" s="1" t="s">
        <v>487</v>
      </c>
      <c r="B1786" s="1" t="s">
        <v>2921</v>
      </c>
      <c r="C1786" s="2" t="str">
        <f>IFERROR(__xludf.DUMMYFUNCTION("GoogleTranslate(B1786, ""en"", ""vi"")"),"Bài hát được trình diễn với tốc độ nhanh. [te0mp1o2] nhanh này có thể tạo ra bầu không khí tràn đầy năng lượng và sống động, làm tăng sự phấn khích cho cả người biểu diễn và khán giả. Tuy nhiên, nó cũng có thể khiến bài hát trở nên khó hát hoặc chơi, đòi "&amp;"hỏi kỹ năng và độ chính xác cao để theo kịp nhịp điệu và duy trì tính nhạc. Tuy nhiên, khi được thực hiện chính xác, một màn trình diễn có nhịp độ nhanh có thể gây phấn khích và để lại ấn tượng lâu dài cho người nghe.")</f>
        <v>Bài hát được trình diễn với tốc độ nhanh. [te0mp1o2] nhanh này có thể tạo ra bầu không khí tràn đầy năng lượng và sống động, làm tăng sự phấn khích cho cả người biểu diễn và khán giả. Tuy nhiên, nó cũng có thể khiến bài hát trở nên khó hát hoặc chơi, đòi hỏi kỹ năng và độ chính xác cao để theo kịp nhịp điệu và duy trì tính nhạc. Tuy nhiên, khi được thực hiện chính xác, một màn trình diễn có nhịp độ nhanh có thể gây phấn khích và để lại ấn tượng lâu dài cho người nghe.</v>
      </c>
    </row>
    <row r="1787">
      <c r="A1787" s="1" t="s">
        <v>1488</v>
      </c>
      <c r="B1787" s="1" t="s">
        <v>2922</v>
      </c>
      <c r="C1787" s="2" t="str">
        <f>IFERROR(__xludf.DUMMYFUNCTION("GoogleTranslate(B1787, ""en"", ""vi"")"),"Bản nhạc là một sáng tác độc đáo và có độ cộng hưởng thể hiện dải cao độ trong [R1A2N3G4E5] [oc0ta1ve2s3] và sử dụng [[K01E12Y23]3 k4ey5] để tạo ra âm thanh đặc biệt. Bài hát kéo dài [T1M213] giây và có nhịp điệu sôi động, kèm theo việc sử dụng [I1N2S3T4R"&amp;"5U6M7E8N9T0S1] trong phần trình diễn âm nhạc. Đoạn này cũng có [ti0me1 s2ig3na4tu5re6 o7f 8[T91I02M13E24_35S46I57G68N79A80T91U02R13E24]3] hiếm và được chơi ở tốc độ trung bình. Nhìn chung, âm nhạc tỏa ra [E1M2O3T4I5O6N7], tạo nên trải nghiệm mạnh mẽ và gi"&amp;"àu cảm xúc cho người nghe.")</f>
        <v>Bản nhạc là một sáng tác độc đáo và có độ cộng hưởng thể hiện dải cao độ trong [R1A2N3G4E5] [oc0ta1ve2s3] và sử dụng [[K01E12Y23]3 k4ey5] để tạo ra âm thanh đặc biệt. Bài hát kéo dài [T1M213] giây và có nhịp điệu sôi động, kèm theo việc sử dụng [I1N2S3T4R5U6M7E8N9T0S1] trong phần trình diễn âm nhạc. Đoạn này cũng có [ti0me1 s2ig3na4tu5re6 o7f 8[T91I02M13E24_35S46I57G68N79A80T91U02R13E24]3] hiếm và được chơi ở tốc độ trung bình. Nhìn chung, âm nhạc tỏa ra [E1M2O3T4I5O6N7], tạo nên trải nghiệm mạnh mẽ và giàu cảm xúc cho người nghe.</v>
      </c>
    </row>
    <row r="1788">
      <c r="A1788" s="1" t="s">
        <v>2923</v>
      </c>
      <c r="B1788" s="1" t="s">
        <v>2924</v>
      </c>
      <c r="C1788" s="2" t="str">
        <f>IFERROR(__xludf.DUMMYFUNCTION("GoogleTranslate(B1788, ""en"", ""vi"")"),"Trong bản nhạc này, [[T01I12M23E34_45S56I67G78N89A90T01U12R23E34]4 t5im6e 7si8gn9at0ur1e2] được sử dụng để tạo ra nhịp điệu sống động. Mặc dù sống động nhưng bạn sẽ không nghe thấy bất kỳ [I1N2S3T4R5U6M7E8N9T0S1] nào trong bài hát này.")</f>
        <v>Trong bản nhạc này, [[T01I12M23E34_45S56I67G78N89A90T01U12R23E34]4 t5im6e 7si8gn9at0ur1e2] được sử dụng để tạo ra nhịp điệu sống động. Mặc dù sống động nhưng bạn sẽ không nghe thấy bất kỳ [I1N2S3T4R5U6M7E8N9T0S1] nào trong bài hát này.</v>
      </c>
    </row>
    <row r="1789">
      <c r="A1789" s="1" t="s">
        <v>259</v>
      </c>
      <c r="B1789" s="1" t="s">
        <v>2925</v>
      </c>
      <c r="C1789" s="2" t="str">
        <f>IFERROR(__xludf.DUMMYFUNCTION("GoogleTranslate(B1789, ""en"", ""vi"")"),"Âm nhạc trong [[K01E12Y23]3 k4ey5] này có đặc điểm riêng biệt được nhấn mạnh bởi dải cao độ [R1A2N3G4E5]-[oc0ta1ve2], làm nổi bật chiều sâu cảm xúc của nó. Mặc dù có thời lượng [T1M213]-giây nhưng nhịp điệu của bài hát này vừa phải, không quá nhanh hoặc q"&amp;"uá chậm. Đáng chú ý là sự vắng mặt của [I1N2S3T4R5U6M7E8N9T0S1], để lại âm thanh độc đáo được nhấn mạnh hơn nữa bởi [T1I2M3E4_5S6I7G8N9A0T1U2R3E4] không chuẩn. [te0mp1o2] vừa phải của bài hát giúp người nghe có thể trải nghiệm trọn vẹn [E1M2O3T4I5O6N7] lấ"&amp;"p đầy bản nhạc. Nhìn chung, bài hát này là minh chứng cho sức mạnh của sự đơn giản trong việc tạo nên trải nghiệm âm nhạc giàu cảm xúc và đáng nhớ.")</f>
        <v>Âm nhạc trong [[K01E12Y23]3 k4ey5] này có đặc điểm riêng biệt được nhấn mạnh bởi dải cao độ [R1A2N3G4E5]-[oc0ta1ve2], làm nổi bật chiều sâu cảm xúc của nó. Mặc dù có thời lượng [T1M213]-giây nhưng nhịp điệu của bài hát này vừa phải, không quá nhanh hoặc quá chậm. Đáng chú ý là sự vắng mặt của [I1N2S3T4R5U6M7E8N9T0S1], để lại âm thanh độc đáo được nhấn mạnh hơn nữa bởi [T1I2M3E4_5S6I7G8N9A0T1U2R3E4] không chuẩn. [te0mp1o2] vừa phải của bài hát giúp người nghe có thể trải nghiệm trọn vẹn [E1M2O3T4I5O6N7] lấp đầy bản nhạc. Nhìn chung, bài hát này là minh chứng cho sức mạnh của sự đơn giản trong việc tạo nên trải nghiệm âm nhạc giàu cảm xúc và đáng nhớ.</v>
      </c>
    </row>
    <row r="1790">
      <c r="A1790" s="1" t="s">
        <v>2926</v>
      </c>
      <c r="B1790" s="1" t="s">
        <v>2927</v>
      </c>
      <c r="C1790" s="2" t="str">
        <f>IFERROR(__xludf.DUMMYFUNCTION("GoogleTranslate(B1790, ""en"", ""vi"")"),"Bản nhạc thể hiện phạm vi cao độ trong [R1A2N3G4E5] [oc0ta1ve2s3] và tạo ra bầu không khí khác biệt thông qua việc sử dụng [[K01E12Y23]3 k4ey5]. Nhịp điệu trong bài hát này rất nhẹ nhàng và thư giãn, đồng thời âm thanh được phát qua [I1N2S3T4R5U6M7E8N9T0S"&amp;"1]. Nhìn chung, bản nhạc này mang đến trải nghiệm độc đáo và nhẹ nhàng, kết hợp dải cao độ, [ke0y1], nhịp điệu và lựa chọn nhạc cụ để tạo ra âm thanh đáng nhớ có thể thu hút sự chú ý và cảm xúc của người nghe.")</f>
        <v>Bản nhạc thể hiện phạm vi cao độ trong [R1A2N3G4E5] [oc0ta1ve2s3] và tạo ra bầu không khí khác biệt thông qua việc sử dụng [[K01E12Y23]3 k4ey5]. Nhịp điệu trong bài hát này rất nhẹ nhàng và thư giãn, đồng thời âm thanh được phát qua [I1N2S3T4R5U6M7E8N9T0S1]. Nhìn chung, bản nhạc này mang đến trải nghiệm độc đáo và nhẹ nhàng, kết hợp dải cao độ, [ke0y1], nhịp điệu và lựa chọn nhạc cụ để tạo ra âm thanh đáng nhớ có thể thu hút sự chú ý và cảm xúc của người nghe.</v>
      </c>
    </row>
    <row r="1791">
      <c r="A1791" s="1" t="s">
        <v>2928</v>
      </c>
      <c r="B1791" s="1" t="s">
        <v>2929</v>
      </c>
      <c r="C1791" s="2" t="str">
        <f>IFERROR(__xludf.DUMMYFUNCTION("GoogleTranslate(B1791, ""en"", ""vi"")"),"Bài hát này dựa trên [[T01I12M23E34_45S56I67G78N89A90T01U12R23E34]4 t5im6e 7si8gn9at0ur1e2] và truyền tải [E1M2O3T4I5O6N7]. Nó có nhịp điệu nhất quán và vừa phải và không bao gồm bất kỳ [I1N2S3T4R5U6M7E8N9T0S1] nào.")</f>
        <v>Bài hát này dựa trên [[T01I12M23E34_45S56I67G78N89A90T01U12R23E34]4 t5im6e 7si8gn9at0ur1e2] và truyền tải [E1M2O3T4I5O6N7]. Nó có nhịp điệu nhất quán và vừa phải và không bao gồm bất kỳ [I1N2S3T4R5U6M7E8N9T0S1] nào.</v>
      </c>
    </row>
    <row r="1792">
      <c r="A1792" s="1" t="s">
        <v>398</v>
      </c>
      <c r="B1792" s="1" t="s">
        <v>2930</v>
      </c>
      <c r="C1792" s="2" t="str">
        <f>IFERROR(__xludf.DUMMYFUNCTION("GoogleTranslate(B1792, ""en"", ""vi"")"),"Bài hát có thời lượng phát là [T1M213] giây và tuân theo nhịp [T1I2M3E4_5S6I7G8N9A0T1U2R3E4]. Thời lượng của bài hát là [T1M213] giây, trong khi đồng hồ đo hoặc [ti0me1 s2ig3na4tu5re6] xác định nhịp điệu và nhịp trong bản nhạc. Cùng với nhau, những yếu tố"&amp;" này góp phần tạo nên cấu trúc và cảm xúc tổng thể của bài hát.")</f>
        <v>Bài hát có thời lượng phát là [T1M213] giây và tuân theo nhịp [T1I2M3E4_5S6I7G8N9A0T1U2R3E4]. Thời lượng của bài hát là [T1M213] giây, trong khi đồng hồ đo hoặc [ti0me1 s2ig3na4tu5re6] xác định nhịp điệu và nhịp trong bản nhạc. Cùng với nhau, những yếu tố này góp phần tạo nên cấu trúc và cảm xúc tổng thể của bài hát.</v>
      </c>
    </row>
    <row r="1793">
      <c r="A1793" s="1" t="s">
        <v>603</v>
      </c>
      <c r="B1793" s="1" t="s">
        <v>2931</v>
      </c>
      <c r="C1793" s="2" t="str">
        <f>IFERROR(__xludf.DUMMYFUNCTION("GoogleTranslate(B1793, ""en"", ""vi"")"),"Âm nhạc được phát ở nhịp độ cân bằng và bản nhạc có thời lượng [T1M213] giây.")</f>
        <v>Âm nhạc được phát ở nhịp độ cân bằng và bản nhạc có thời lượng [T1M213] giây.</v>
      </c>
    </row>
    <row r="1794">
      <c r="A1794" s="1" t="s">
        <v>2932</v>
      </c>
      <c r="B1794" s="1" t="s">
        <v>2933</v>
      </c>
      <c r="C1794" s="2" t="str">
        <f>IFERROR(__xludf.DUMMYFUNCTION("GoogleTranslate(B1794, ""en"", ""vi"")"),"[ti0me1 s2ig3na4tu5re6] độc đáo của bài hát này, cùng với việc không có nhạc cụ, đã mang đến cho bài hát một chất lượng cảm xúc khác biệt. [ke0y1] của âm nhạc đóng một vai trò quan trọng trong việc góp phần tạo nên chất lượng cảm xúc này và nó được đặc tr"&amp;"ưng bởi một cảm xúc cụ thể mà nó gợi lên. Thành phần của bài hát này được tạo thành từ tổng cộng [[N01U12M23_34B45A56R67S78]8 b9ar0s1].")</f>
        <v>[ti0me1 s2ig3na4tu5re6] độc đáo của bài hát này, cùng với việc không có nhạc cụ, đã mang đến cho bài hát một chất lượng cảm xúc khác biệt. [ke0y1] của âm nhạc đóng một vai trò quan trọng trong việc góp phần tạo nên chất lượng cảm xúc này và nó được đặc trưng bởi một cảm xúc cụ thể mà nó gợi lên. Thành phần của bài hát này được tạo thành từ tổng cộng [[N01U12M23_34B45A56R67S78]8 b9ar0s1].</v>
      </c>
    </row>
    <row r="1795">
      <c r="A1795" s="1" t="s">
        <v>2654</v>
      </c>
      <c r="B1795" s="1" t="s">
        <v>2934</v>
      </c>
      <c r="C1795" s="2" t="str">
        <f>IFERROR(__xludf.DUMMYFUNCTION("GoogleTranslate(B1795, ""en"", ""vi"")"),"[ti0me1 s2ig3na4tu5re6] của bài hát này không hề mang tính quy ước, nhưng dù vậy, các nhạc cụ vẫn đóng một vai trò quan trọng trong âm nhạc. Cho dù đó là trống tạo nhịp điệu hay ghi-ta thêm giai điệu và hòa âm, mỗi nhạc cụ đều góp phần tạo nên âm thanh tổ"&amp;"ng thể của bản nhạc. [ti0me1 s2ig3na4tu5re6] khác thường có thể mang lại cho âm nhạc một cảm giác độc đáo và khác biệt, nhưng chính sự kết hợp của tất cả các nhạc cụ phối hợp với nhau mới thực sự làm cho bài hát trở nên nổi bật.")</f>
        <v>[ti0me1 s2ig3na4tu5re6] của bài hát này không hề mang tính quy ước, nhưng dù vậy, các nhạc cụ vẫn đóng một vai trò quan trọng trong âm nhạc. Cho dù đó là trống tạo nhịp điệu hay ghi-ta thêm giai điệu và hòa âm, mỗi nhạc cụ đều góp phần tạo nên âm thanh tổng thể của bản nhạc. [ti0me1 s2ig3na4tu5re6] khác thường có thể mang lại cho âm nhạc một cảm giác độc đáo và khác biệt, nhưng chính sự kết hợp của tất cả các nhạc cụ phối hợp với nhau mới thực sự làm cho bài hát trở nên nổi bật.</v>
      </c>
    </row>
    <row r="1796">
      <c r="A1796" s="1" t="s">
        <v>2935</v>
      </c>
      <c r="B1796" s="1" t="s">
        <v>2936</v>
      </c>
      <c r="C1796" s="2" t="str">
        <f>IFERROR(__xludf.DUMMYFUNCTION("GoogleTranslate(B1796, ""en"", ""vi"")"),"[te0mp1o2] của bản nhạc này không có lợi cho việc di chuyển cơ thể của bạn và bài hát này dài [T1M213] giây với [ti0me1 s2ig3na4tu5re6] không chuẩn. Bạn sẽ không nghe thấy bất kỳ [I1N2S3T4R5U6M7E8N9T0S1] nào trong bài hát này, bao gồm khoảng [[N01U12M23_3"&amp;"4B45A56R67S78]8 b9ar0s1].")</f>
        <v>[te0mp1o2] của bản nhạc này không có lợi cho việc di chuyển cơ thể của bạn và bài hát này dài [T1M213] giây với [ti0me1 s2ig3na4tu5re6] không chuẩn. Bạn sẽ không nghe thấy bất kỳ [I1N2S3T4R5U6M7E8N9T0S1] nào trong bài hát này, bao gồm khoảng [[N01U12M23_34B45A56R67S78]8 b9ar0s1].</v>
      </c>
    </row>
    <row r="1797">
      <c r="A1797" s="1" t="s">
        <v>2937</v>
      </c>
      <c r="B1797" s="1" t="s">
        <v>2938</v>
      </c>
      <c r="C1797" s="2" t="str">
        <f>IFERROR(__xludf.DUMMYFUNCTION("GoogleTranslate(B1797, ""en"", ""vi"")"),"Dải cao độ của âm nhạc [R1A2N3G4E5] [oc0ta1ve2s3] mang đến trải nghiệm nghe độc ​​đáo và đáng nhớ, kèm theo nhịp điệu rất yên bình và dễ nghe. Ngoài ra, âm nhạc tuân theo nhịp [T1I2M3E4_5S6I7G8N9A0T1U2R3E4], nâng cao bố cục tổng thể của nó.")</f>
        <v>Dải cao độ của âm nhạc [R1A2N3G4E5] [oc0ta1ve2s3] mang đến trải nghiệm nghe độc ​​đáo và đáng nhớ, kèm theo nhịp điệu rất yên bình và dễ nghe. Ngoài ra, âm nhạc tuân theo nhịp [T1I2M3E4_5S6I7G8N9A0T1U2R3E4], nâng cao bố cục tổng thể của nó.</v>
      </c>
    </row>
    <row r="1798">
      <c r="A1798" s="1" t="s">
        <v>1564</v>
      </c>
      <c r="B1798" s="1" t="s">
        <v>2939</v>
      </c>
      <c r="C1798" s="2" t="str">
        <f>IFERROR(__xludf.DUMMYFUNCTION("GoogleTranslate(B1798, ""en"", ""vi"")"),"Với phạm vi cao độ trải dài [R1A2N3G4E5] [oc0ta1ve2s3], bản nhạc này mang đến trải nghiệm nghe đa dạng và sống động, đồng thời việc sử dụng [[K01E12Y23]3 k4ey5] tạo ra bầu không khí khác biệt. Bài hát có thời lượng [T1M213] giây, có nhịp điệu ổn định và v"&amp;"ừa phải và không bao gồm [I1N2S3T4R5U6M7E8N9T0S1] trong phần nhạc cụ của nó. Được phát ở tốc độ nhanh, âm nhạc ở dạng [T1I2M3E4_5S6I7G8N9A0T1U2R3E4] và thấm đẫm [E1M2O3T4I5O6N7].")</f>
        <v>Với phạm vi cao độ trải dài [R1A2N3G4E5] [oc0ta1ve2s3], bản nhạc này mang đến trải nghiệm nghe đa dạng và sống động, đồng thời việc sử dụng [[K01E12Y23]3 k4ey5] tạo ra bầu không khí khác biệt. Bài hát có thời lượng [T1M213] giây, có nhịp điệu ổn định và vừa phải và không bao gồm [I1N2S3T4R5U6M7E8N9T0S1] trong phần nhạc cụ của nó. Được phát ở tốc độ nhanh, âm nhạc ở dạng [T1I2M3E4_5S6I7G8N9A0T1U2R3E4] và thấm đẫm [E1M2O3T4I5O6N7].</v>
      </c>
    </row>
    <row r="1799">
      <c r="A1799" s="1" t="s">
        <v>2940</v>
      </c>
      <c r="B1799" s="1" t="s">
        <v>2941</v>
      </c>
      <c r="C1799" s="2" t="str">
        <f>IFERROR(__xludf.DUMMYFUNCTION("GoogleTranslate(B1799, ""en"", ""vi"")"),"Bài hát này là một ví dụ điển hình của âm thanh [G1E2N3R4E5], có độ dài [T1M213] giây và mét [T1I2M3E4_5S6I7G8N9A0T1U2R3E4]. [I1N2S3T4R5U6M7E8N9T0S1] đóng một vai trò quan trọng trong âm nhạc, nhưng nó không có âm thanh thông thường như nhạc của [A1R2T3I4"&amp;"S5T6].")</f>
        <v>Bài hát này là một ví dụ điển hình của âm thanh [G1E2N3R4E5], có độ dài [T1M213] giây và mét [T1I2M3E4_5S6I7G8N9A0T1U2R3E4]. [I1N2S3T4R5U6M7E8N9T0S1] đóng một vai trò quan trọng trong âm nhạc, nhưng nó không có âm thanh thông thường như nhạc của [A1R2T3I4S5T6].</v>
      </c>
    </row>
    <row r="1800">
      <c r="A1800" s="1" t="s">
        <v>2059</v>
      </c>
      <c r="B1800" s="1" t="s">
        <v>2942</v>
      </c>
      <c r="C1800" s="2" t="str">
        <f>IFERROR(__xludf.DUMMYFUNCTION("GoogleTranslate(B1800, ""en"", ""vi"")"),"Đây là bài hát thứ hai [T1M213] với âm nhạc gợi lên cảm giác [E1M2O3T4I5O6N7] và nằm trong [T1I2M3E4_5S6I7G8N9A0T1U2R3E4].")</f>
        <v>Đây là bài hát thứ hai [T1M213] với âm nhạc gợi lên cảm giác [E1M2O3T4I5O6N7] và nằm trong [T1I2M3E4_5S6I7G8N9A0T1U2R3E4].</v>
      </c>
    </row>
    <row r="1801">
      <c r="A1801" s="1" t="s">
        <v>1185</v>
      </c>
      <c r="B1801" s="1" t="s">
        <v>2943</v>
      </c>
      <c r="C1801" s="2" t="str">
        <f>IFERROR(__xludf.DUMMYFUNCTION("GoogleTranslate(B1801, ""en"", ""vi"")"),"Bản nhạc này có màn trình diễn tập trung và có tác động mạnh nhờ dải cao độ nhỏ gọn [R1A2N3G4E5] [oc0ta1ve2s3]. Chất lượng cảm xúc của âm nhạc được nâng cao hơn nữa khi sử dụng [[K01E12Y23]3 k4ey5]. Mặc dù thời lượng ngắn [T1M213] giây nhưng nhịp điệu tĩn"&amp;"h lặng và yên bình của bài hát đã tạo nên bầu không khí thanh bình. Điều thú vị là không có [I1N2S3T4R5U6M7E8N9T0S1] nào được sử dụng trong tác phẩm này. Máy đo của nhạc là [T1I2M3E4_5S6I7G8N9A0T1U2R3E4] với [te0mp1o2] vừa phải. Bản nhạc này không gợi lên"&amp;" âm thanh [G1E2N3R4E5] cổ điển, mang lại trải nghiệm nghe độc ​​đáo.")</f>
        <v>Bản nhạc này có màn trình diễn tập trung và có tác động mạnh nhờ dải cao độ nhỏ gọn [R1A2N3G4E5] [oc0ta1ve2s3]. Chất lượng cảm xúc của âm nhạc được nâng cao hơn nữa khi sử dụng [[K01E12Y23]3 k4ey5]. Mặc dù thời lượng ngắn [T1M213] giây nhưng nhịp điệu tĩnh lặng và yên bình của bài hát đã tạo nên bầu không khí thanh bình. Điều thú vị là không có [I1N2S3T4R5U6M7E8N9T0S1] nào được sử dụng trong tác phẩm này. Máy đo của nhạc là [T1I2M3E4_5S6I7G8N9A0T1U2R3E4] với [te0mp1o2] vừa phải. Bản nhạc này không gợi lên âm thanh [G1E2N3R4E5] cổ điển, mang lại trải nghiệm nghe độc ​​đáo.</v>
      </c>
    </row>
    <row r="1802">
      <c r="A1802" s="1" t="s">
        <v>2944</v>
      </c>
      <c r="B1802" s="1" t="s">
        <v>2945</v>
      </c>
      <c r="C1802" s="2" t="str">
        <f>IFERROR(__xludf.DUMMYFUNCTION("GoogleTranslate(B1802, ""en"", ""vi"")"),"Loại nhạc này mang đến trải nghiệm nghe đa dạng và sống động với dải cao độ trải dài [R1A2N3G4E5] [oc0ta1ve2s3]. [te0mp1o2] của bài hát vừa phải, nhưng [ti0me1 s2ig3na4tu5re6] của nó lại khác với quy chuẩn, có [T1I2M3E4_5S6I7G8N9A0T1U2R3E4]. [I1N2S3T4R5U6"&amp;"M7E8N9T0S1] đóng một vai trò quan trọng trong âm nhạc, được phát ở tốc độ nhanh. Nhìn chung, bài hát này trình bày một sáng tác âm nhạc độc đáo và thú vị, thể hiện nhiều yếu tố âm nhạc và cách sử dụng nhạc cụ khéo léo.")</f>
        <v>Loại nhạc này mang đến trải nghiệm nghe đa dạng và sống động với dải cao độ trải dài [R1A2N3G4E5] [oc0ta1ve2s3]. [te0mp1o2] của bài hát vừa phải, nhưng [ti0me1 s2ig3na4tu5re6] của nó lại khác với quy chuẩn, có [T1I2M3E4_5S6I7G8N9A0T1U2R3E4]. [I1N2S3T4R5U6M7E8N9T0S1] đóng một vai trò quan trọng trong âm nhạc, được phát ở tốc độ nhanh. Nhìn chung, bài hát này trình bày một sáng tác âm nhạc độc đáo và thú vị, thể hiện nhiều yếu tố âm nhạc và cách sử dụng nhạc cụ khéo léo.</v>
      </c>
    </row>
    <row r="1803">
      <c r="A1803" s="1" t="s">
        <v>650</v>
      </c>
      <c r="B1803" s="1" t="s">
        <v>2946</v>
      </c>
      <c r="C1803" s="2" t="str">
        <f>IFERROR(__xludf.DUMMYFUNCTION("GoogleTranslate(B1803, ""en"", ""vi"")"),"Nhịp điệu của bài hát này ở mức vừa phải, thoải mái và [T1I2M3E4_5S6I7G8N9A0T1U2R3E4] là thước đo của âm nhạc. Trong âm nhạc, nhịp điệu đề cập đến kiểu âm thanh và khoảng lặng tạo nên nhịp, trong khi nhịp điệu đề cập đến cấu trúc cơ bản của nhịp, thường đ"&amp;"ược tổ chức thành các nhóm gồm hai hoặc ba nhịp. [ti0me1 s2ig3na4tu5re6] biểu thị thước đo của một bản nhạc, với số trên cùng biểu thị số nhịp trong mỗi ô nhịp và số dưới cùng biểu thị giá trị nốt nhận được một nhịp. Cùng với nhau, nhịp điệu và nhịp tạo n"&amp;"ên cảm giác và nhịp điệu tổng thể của bài hát, đồng thời có thể ảnh hưởng lớn đến tác động cảm xúc và ý nghĩa được truyền tải qua âm nhạc.")</f>
        <v>Nhịp điệu của bài hát này ở mức vừa phải, thoải mái và [T1I2M3E4_5S6I7G8N9A0T1U2R3E4] là thước đo của âm nhạc. Trong âm nhạc, nhịp điệu đề cập đến kiểu âm thanh và khoảng lặng tạo nên nhịp, trong khi nhịp điệu đề cập đến cấu trúc cơ bản của nhịp, thường được tổ chức thành các nhóm gồm hai hoặc ba nhịp. [ti0me1 s2ig3na4tu5re6] biểu thị thước đo của một bản nhạc, với số trên cùng biểu thị số nhịp trong mỗi ô nhịp và số dưới cùng biểu thị giá trị nốt nhận được một nhịp. Cùng với nhau, nhịp điệu và nhịp tạo nên cảm giác và nhịp điệu tổng thể của bài hát, đồng thời có thể ảnh hưởng lớn đến tác động cảm xúc và ý nghĩa được truyền tải qua âm nhạc.</v>
      </c>
    </row>
    <row r="1804">
      <c r="A1804" s="1" t="s">
        <v>2947</v>
      </c>
      <c r="B1804" s="1" t="s">
        <v>2948</v>
      </c>
      <c r="C1804" s="2" t="str">
        <f>IFERROR(__xludf.DUMMYFUNCTION("GoogleTranslate(B1804, ""en"", ""vi"")"),"Việc sử dụng phạm vi cao độ cụ thể của [R1A2N3G4E5] [oc0ta1ve2s3] tạo ra âm thanh gắn kết và thống nhất xuyên suốt bản nhạc dài [T1M213] giây, nằm trong [[K01E12Y23]3 k4ey5]. Sự sắp xếp của bài hát đã cố tình bỏ qua việc sử dụng [I1N2S3T4R5U6M7E8N9T0S1] v"&amp;"à không tuân theo các tiêu chuẩn thông thường của thể loại [G1E2N3R4E5], tạo ra âm thanh độc đáo và độc đáo. Với [[N01U12M23_34B45A56R67S78]8 b9ar0s1] xuyên suốt bài hát, sáng tác này thể hiện một cách tiếp cận thử nghiệm trong việc sáng tác âm nhạc.")</f>
        <v>Việc sử dụng phạm vi cao độ cụ thể của [R1A2N3G4E5] [oc0ta1ve2s3] tạo ra âm thanh gắn kết và thống nhất xuyên suốt bản nhạc dài [T1M213] giây, nằm trong [[K01E12Y23]3 k4ey5]. Sự sắp xếp của bài hát đã cố tình bỏ qua việc sử dụng [I1N2S3T4R5U6M7E8N9T0S1] và không tuân theo các tiêu chuẩn thông thường của thể loại [G1E2N3R4E5], tạo ra âm thanh độc đáo và độc đáo. Với [[N01U12M23_34B45A56R67S78]8 b9ar0s1] xuyên suốt bài hát, sáng tác này thể hiện một cách tiếp cận thử nghiệm trong việc sáng tác âm nhạc.</v>
      </c>
    </row>
    <row r="1805">
      <c r="A1805" s="1" t="s">
        <v>2949</v>
      </c>
      <c r="B1805" s="1" t="s">
        <v>2950</v>
      </c>
      <c r="C1805" s="2" t="str">
        <f>IFERROR(__xludf.DUMMYFUNCTION("GoogleTranslate(B1805, ""en"", ""vi"")"),"Bản nhạc này có thời gian chạy là [T1M213] giây và kéo dài [[N01U12M23_34B45A56R67S78]8 b9ar0s1]. Việc sử dụng [[K01E12Y23]3 k4ey5] truyền tải âm thanh độc đáo và vang dội, kèm theo nhịp điệu cực kỳ mãnh liệt.")</f>
        <v>Bản nhạc này có thời gian chạy là [T1M213] giây và kéo dài [[N01U12M23_34B45A56R67S78]8 b9ar0s1]. Việc sử dụng [[K01E12Y23]3 k4ey5] truyền tải âm thanh độc đáo và vang dội, kèm theo nhịp điệu cực kỳ mãnh liệt.</v>
      </c>
    </row>
    <row r="1806">
      <c r="A1806" s="1" t="s">
        <v>523</v>
      </c>
      <c r="B1806" s="1" t="s">
        <v>2951</v>
      </c>
      <c r="C1806" s="2" t="str">
        <f>IFERROR(__xludf.DUMMYFUNCTION("GoogleTranslate(B1806, ""en"", ""vi"")"),"Bài hát dài một giây [T1M213] này sử dụng [[K01E12Y23]3 k4ey5] tạo ra một bảng âm thanh phong phú và sống động.")</f>
        <v>Bài hát dài một giây [T1M213] này sử dụng [[K01E12Y23]3 k4ey5] tạo ra một bảng âm thanh phong phú và sống động.</v>
      </c>
    </row>
    <row r="1807">
      <c r="A1807" s="1" t="s">
        <v>206</v>
      </c>
      <c r="B1807" s="1" t="s">
        <v>2952</v>
      </c>
      <c r="C1807" s="2" t="str">
        <f>IFERROR(__xludf.DUMMYFUNCTION("GoogleTranslate(B1807, ""en"", ""vi"")"),"Bản nhạc này có đặc điểm không thể nhầm lẫn là [G1E2N3R4E5] với phạm vi cao độ trong [R1A2N3G4E5] [oc0ta1ve2s3]. [[K01E12Y23]3 k4ey5] mang đến cho bản nhạc này một chất cảm xúc đặc biệt, đồng thời nhịp điệu rất nhẹ nhàng, dễ chịu, di chuyển với tốc độ vừa"&amp;" phải. [I1N2S3T4R5U6M7E8N9T0S1] không phải là một phần của nhạc cụ trong bài hát này, có [[T01I12M23E34_45S56I67G78N89A90T01U12R23E34]4 t5im6e 7si8gn9at0ur1e2] và thời gian phát là [T1M213] giây. Nhìn chung, những đặc điểm riêng biệt của bài hát này khiến"&amp;" nó trở thành một ví dụ độc đáo về âm nhạc [G1E2N3R4E5].")</f>
        <v>Bản nhạc này có đặc điểm không thể nhầm lẫn là [G1E2N3R4E5] với phạm vi cao độ trong [R1A2N3G4E5] [oc0ta1ve2s3]. [[K01E12Y23]3 k4ey5] mang đến cho bản nhạc này một chất cảm xúc đặc biệt, đồng thời nhịp điệu rất nhẹ nhàng, dễ chịu, di chuyển với tốc độ vừa phải. [I1N2S3T4R5U6M7E8N9T0S1] không phải là một phần của nhạc cụ trong bài hát này, có [[T01I12M23E34_45S56I67G78N89A90T01U12R23E34]4 t5im6e 7si8gn9at0ur1e2] và thời gian phát là [T1M213] giây. Nhìn chung, những đặc điểm riêng biệt của bài hát này khiến nó trở thành một ví dụ độc đáo về âm nhạc [G1E2N3R4E5].</v>
      </c>
    </row>
    <row r="1808">
      <c r="A1808" s="1" t="s">
        <v>1152</v>
      </c>
      <c r="B1808" s="1" t="s">
        <v>2953</v>
      </c>
      <c r="C1808" s="2" t="str">
        <f>IFERROR(__xludf.DUMMYFUNCTION("GoogleTranslate(B1808, ""en"", ""vi"")"),"Việc sử dụng [[K01E12Y23]3 k4ey5] trong bản nhạc này tạo ra âm thanh độc đáo và vang dội khó có thể tái tạo. Ngoài ra, [ti0me1 s2ig3na4tu5re6], [T1I2M3E4_5S6I7G8N9A0T1U2R3E4] độc đáo của bài hát, càng khiến bài hát trở nên khác biệt so với các phần khác. "&amp;"Bài hát có độ dài [T1M213] giây, giúp người nghe hoàn toàn đắm mình trong phong cách riêng biệt của âm nhạc và đánh giá cao chất lượng đổi mới của nó. Nhìn chung, phần này nổi bật so với phần còn lại do sử dụng [[K01E12Y23]3 k4ey5], [[T01I12M23E34_45S56I6"&amp;"7G78N89A90T01U12R23E34]4 t5im6e 7si8gn9at0ur1e2] và độ dài [T1M213] giây.")</f>
        <v>Việc sử dụng [[K01E12Y23]3 k4ey5] trong bản nhạc này tạo ra âm thanh độc đáo và vang dội khó có thể tái tạo. Ngoài ra, [ti0me1 s2ig3na4tu5re6], [T1I2M3E4_5S6I7G8N9A0T1U2R3E4] độc đáo của bài hát, càng khiến bài hát trở nên khác biệt so với các phần khác. Bài hát có độ dài [T1M213] giây, giúp người nghe hoàn toàn đắm mình trong phong cách riêng biệt của âm nhạc và đánh giá cao chất lượng đổi mới của nó. Nhìn chung, phần này nổi bật so với phần còn lại do sử dụng [[K01E12Y23]3 k4ey5], [[T01I12M23E34_45S56I67G78N89A90T01U12R23E34]4 t5im6e 7si8gn9at0ur1e2] và độ dài [T1M213] giây.</v>
      </c>
    </row>
    <row r="1809">
      <c r="A1809" s="1" t="s">
        <v>2954</v>
      </c>
      <c r="B1809" s="1" t="s">
        <v>2955</v>
      </c>
      <c r="C1809" s="2" t="str">
        <f>IFERROR(__xludf.DUMMYFUNCTION("GoogleTranslate(B1809, ""en"", ""vi"")"),"Với dải cao độ trải dài [R1A2N3G4E5] [oc0ta1ve2s3], bản nhạc này mang đến trải nghiệm nghe đa dạng và sống động. Việc sử dụng [[K01E12Y23]3 k4ey5] tạo ra bầu không khí khác biệt, đồng thời duy trì nhiệt độ [te0mp1o2] vừa phải và tuân theo đồng hồ đo [T1I2"&amp;"M3E4_5S6I7G8N9A0T1U2R3E4]. Âm nhạc được nâng cao nhờ các nhạc cụ đặc trưng và có tiết tấu vừa phải, được chia thành [[N01U12M23_34B45A56R67S78]8 b9ar0s1].")</f>
        <v>Với dải cao độ trải dài [R1A2N3G4E5] [oc0ta1ve2s3], bản nhạc này mang đến trải nghiệm nghe đa dạng và sống động. Việc sử dụng [[K01E12Y23]3 k4ey5] tạo ra bầu không khí khác biệt, đồng thời duy trì nhiệt độ [te0mp1o2] vừa phải và tuân theo đồng hồ đo [T1I2M3E4_5S6I7G8N9A0T1U2R3E4]. Âm nhạc được nâng cao nhờ các nhạc cụ đặc trưng và có tiết tấu vừa phải, được chia thành [[N01U12M23_34B45A56R67S78]8 b9ar0s1].</v>
      </c>
    </row>
    <row r="1810">
      <c r="A1810" s="1" t="s">
        <v>1352</v>
      </c>
      <c r="B1810" s="1" t="s">
        <v>2956</v>
      </c>
      <c r="C1810" s="2" t="str">
        <f>IFERROR(__xludf.DUMMYFUNCTION("GoogleTranslate(B1810, ""en"", ""vi"")"),"Phạm vi cao độ giới hạn của âm nhạc là [R1A2N3G4E5] [oc0ta1ve2s3] cho phép nhấn mạnh hơn vào các sắc thái của giai điệu và nhịp điệu, trong khi việc lựa chọn [[K01E12Y23]3 k4ey5] mang lại trải nghiệm quyến rũ và đáng nhớ. Bản nhạc [T1M213] giây này có nhị"&amp;"p điệu êm dịu và bao gồm [I1N2S3T4R5U6M7E8N9T0S1] để bổ sung vào âm thanh độc đáo của nó. Một [ti0me1 s2ig3na4tu5re6 o7f 8[T91I02M13E24_35S46I57G68N79A80T91U02R13E24]3] không phổ biến được sử dụng, đẩy bài hát về phía trước với tốc độ nhanh chóng. Mặc dù "&amp;"[te0mp1o2] nhanh nhưng âm nhạc vẫn chứa đầy [E1M2O3T4I5O6N7], mang lại trải nghiệm nghe thực sự đặc biệt.")</f>
        <v>Phạm vi cao độ giới hạn của âm nhạc là [R1A2N3G4E5] [oc0ta1ve2s3] cho phép nhấn mạnh hơn vào các sắc thái của giai điệu và nhịp điệu, trong khi việc lựa chọn [[K01E12Y23]3 k4ey5] mang lại trải nghiệm quyến rũ và đáng nhớ. Bản nhạc [T1M213] giây này có nhịp điệu êm dịu và bao gồm [I1N2S3T4R5U6M7E8N9T0S1] để bổ sung vào âm thanh độc đáo của nó. Một [ti0me1 s2ig3na4tu5re6 o7f 8[T91I02M13E24_35S46I57G68N79A80T91U02R13E24]3] không phổ biến được sử dụng, đẩy bài hát về phía trước với tốc độ nhanh chóng. Mặc dù [te0mp1o2] nhanh nhưng âm nhạc vẫn chứa đầy [E1M2O3T4I5O6N7], mang lại trải nghiệm nghe thực sự đặc biệt.</v>
      </c>
    </row>
    <row r="1811">
      <c r="A1811" s="1" t="s">
        <v>2957</v>
      </c>
      <c r="B1811" s="1" t="s">
        <v>2958</v>
      </c>
      <c r="C1811" s="2" t="str">
        <f>IFERROR(__xludf.DUMMYFUNCTION("GoogleTranslate(B1811, ""en"", ""vi"")"),"Bản nhạc là một sáng tác độc đáo thể hiện phạm vi cao độ trong [R1A2N3G4E5] [oc0ta1ve2s3]. [[K01E12Y23]3 k4ey5] thêm hương vị đặc biệt cho âm nhạc, trong khi [ti0me1 s2ig3na4tu5re6], [T1I2M3E4_5S6I7G8N9A0T1U2R3E4], lại khác với chuẩn mực. Bài hát có nhịp "&amp;"độ chậm được đặc trưng bởi [E1M2O3T4I5O6N7] và bao gồm [[N01U12M23_34B45A56R67S78]8 b9ar0s1]. Sự sáng tác và sử dụng phạm vi cao độ của âm nhạc, [ke0y1] và [ti0me1 s2ig3na4tu5re6] tạo ra trải nghiệm tuyệt vời và đầy cảm xúc cho người nghe, khiến nó trở th"&amp;"ành một sự bổ sung đáng chú ý cho danh sách phát của bất kỳ người yêu âm nhạc nào.")</f>
        <v>Bản nhạc là một sáng tác độc đáo thể hiện phạm vi cao độ trong [R1A2N3G4E5] [oc0ta1ve2s3]. [[K01E12Y23]3 k4ey5] thêm hương vị đặc biệt cho âm nhạc, trong khi [ti0me1 s2ig3na4tu5re6], [T1I2M3E4_5S6I7G8N9A0T1U2R3E4], lại khác với chuẩn mực. Bài hát có nhịp độ chậm được đặc trưng bởi [E1M2O3T4I5O6N7] và bao gồm [[N01U12M23_34B45A56R67S78]8 b9ar0s1]. Sự sáng tác và sử dụng phạm vi cao độ của âm nhạc, [ke0y1] và [ti0me1 s2ig3na4tu5re6] tạo ra trải nghiệm tuyệt vời và đầy cảm xúc cho người nghe, khiến nó trở thành một sự bổ sung đáng chú ý cho danh sách phát của bất kỳ người yêu âm nhạc nào.</v>
      </c>
    </row>
    <row r="1812">
      <c r="A1812" s="1" t="s">
        <v>2959</v>
      </c>
      <c r="B1812" s="1" t="s">
        <v>2960</v>
      </c>
      <c r="C1812" s="2" t="str">
        <f>IFERROR(__xludf.DUMMYFUNCTION("GoogleTranslate(B1812, ""en"", ""vi"")"),"Đoạn nhạc sử dụng phạm vi cao độ cụ thể là [R1A2N3G4E5] [oc0ta1ve2s3], tạo ra âm thanh gắn kết và thống nhất. Việc sử dụng [[K01E12Y23]3 k4ey5] càng nâng cao bầu không khí khác biệt của tác phẩm. Nhịp điệu của bài hát vừa phải, dễ theo, mặc dù nó có phần "&amp;"khác thường [ti0me1 s2ig3na4tu5re6 o7f 8[T91I02M13E24_35S46I57G68N79A80T91U02R13E24]3]. Âm nhạc trở nên phong phú hơn khi bao gồm [I1N2S3T4R5U6M7E8N9T0S1] và nhịp điệu [te0mp1o2] tăng thêm năng lượng tổng thể của sáng tác. Cùng với nhau, những yếu tố này "&amp;"tạo nên trải nghiệm nghe độc ​​đáo và đáng nhớ.")</f>
        <v>Đoạn nhạc sử dụng phạm vi cao độ cụ thể là [R1A2N3G4E5] [oc0ta1ve2s3], tạo ra âm thanh gắn kết và thống nhất. Việc sử dụng [[K01E12Y23]3 k4ey5] càng nâng cao bầu không khí khác biệt của tác phẩm. Nhịp điệu của bài hát vừa phải, dễ theo, mặc dù nó có phần khác thường [ti0me1 s2ig3na4tu5re6 o7f 8[T91I02M13E24_35S46I57G68N79A80T91U02R13E24]3]. Âm nhạc trở nên phong phú hơn khi bao gồm [I1N2S3T4R5U6M7E8N9T0S1] và nhịp điệu [te0mp1o2] tăng thêm năng lượng tổng thể của sáng tác. Cùng với nhau, những yếu tố này tạo nên trải nghiệm nghe độc ​​đáo và đáng nhớ.</v>
      </c>
    </row>
    <row r="1813">
      <c r="A1813" s="1" t="s">
        <v>2961</v>
      </c>
      <c r="B1813" s="1" t="s">
        <v>2962</v>
      </c>
      <c r="C1813" s="2" t="str">
        <f>IFERROR(__xludf.DUMMYFUNCTION("GoogleTranslate(B1813, ""en"", ""vi"")"),"Loại nhạc này mang lại trải nghiệm nghe độc ​​đáo và đáng nhớ với dải cao độ [R1A2N3G4E5] [oc0ta1ve2s3]. Việc sử dụng [[K01E12Y23]3 k4ey5] tạo ra bầu không khí khác biệt, trong khi thời lượng của bản nhạc là [T1M213] giây. Với nhịp điệu rất nhanh và sôi đ"&amp;"ộng, bài hát đã làm say lòng người nghe. Điều thú vị là sáng tác này không liên quan đến việc sử dụng [I1N2S3T4R5U6M7E8N9T0S1], khiến nó khác biệt với thể loại [G1E2N3R4E5] điển hình. Hơn nữa, phong cách của bài hát không phản ánh thương hiệu âm nhạc của "&amp;"[A1R2T3I4S5T6].")</f>
        <v>Loại nhạc này mang lại trải nghiệm nghe độc ​​đáo và đáng nhớ với dải cao độ [R1A2N3G4E5] [oc0ta1ve2s3]. Việc sử dụng [[K01E12Y23]3 k4ey5] tạo ra bầu không khí khác biệt, trong khi thời lượng của bản nhạc là [T1M213] giây. Với nhịp điệu rất nhanh và sôi động, bài hát đã làm say lòng người nghe. Điều thú vị là sáng tác này không liên quan đến việc sử dụng [I1N2S3T4R5U6M7E8N9T0S1], khiến nó khác biệt với thể loại [G1E2N3R4E5] điển hình. Hơn nữa, phong cách của bài hát không phản ánh thương hiệu âm nhạc của [A1R2T3I4S5T6].</v>
      </c>
    </row>
    <row r="1814">
      <c r="A1814" s="1" t="s">
        <v>633</v>
      </c>
      <c r="B1814" s="1" t="s">
        <v>2963</v>
      </c>
      <c r="C1814" s="2" t="str">
        <f>IFERROR(__xludf.DUMMYFUNCTION("GoogleTranslate(B1814, ""en"", ""vi"")"),"Loại nhạc này mang đến trải nghiệm nghe đa dạng và sống động với dải cao độ trải dài [R1A2N3G4E5] [oc0ta1ve2s3]. [[K01E12Y23]3 k4ey5] mang đến cho bản nhạc này chất lượng cảm xúc đặc biệt, góp phần tăng thêm tác động tổng thể của nó. Bài hát có độ dài [T1"&amp;"M213] giây, có mét [T1I2M3E4_5S6I7G8N9A0T1U2R3E4]. Với cao độ rộng và sự cộng hưởng cảm xúc, bản nhạc này hứa hẹn sẽ mang đến trải nghiệm mạnh mẽ và hấp dẫn cho người nghe.")</f>
        <v>Loại nhạc này mang đến trải nghiệm nghe đa dạng và sống động với dải cao độ trải dài [R1A2N3G4E5] [oc0ta1ve2s3]. [[K01E12Y23]3 k4ey5] mang đến cho bản nhạc này chất lượng cảm xúc đặc biệt, góp phần tăng thêm tác động tổng thể của nó. Bài hát có độ dài [T1M213] giây, có mét [T1I2M3E4_5S6I7G8N9A0T1U2R3E4]. Với cao độ rộng và sự cộng hưởng cảm xúc, bản nhạc này hứa hẹn sẽ mang đến trải nghiệm mạnh mẽ và hấp dẫn cho người nghe.</v>
      </c>
    </row>
    <row r="1815">
      <c r="A1815" s="1" t="s">
        <v>1144</v>
      </c>
      <c r="B1815" s="1" t="s">
        <v>2964</v>
      </c>
      <c r="C1815" s="2" t="str">
        <f>IFERROR(__xludf.DUMMYFUNCTION("GoogleTranslate(B1815, ""en"", ""vi"")"),"Âm nhạc trong ca khúc này sở hữu một số phẩm chất độc đáo khiến nó khác biệt với các thể loại khác. Phạm vi cao độ của nó trải dài [R1A2N3G4E5] [oc0ta1ve2s3], thêm nét đặc biệt và nhấn mạnh chiều sâu cảm xúc của nó. Việc lựa chọn [[K01E12Y23]3 k4ey5] càng"&amp;" góp phần tạo nên sự độc đáo của nó, tạo thêm hương vị độc đáo cho âm nhạc. Mặc dù có thời lượng tương đối ngắn [T1M213] giây, bài hát vẫn tạo được nhịp rất mượt mà và thư giãn, với sự vắng mặt đáng chú ý của [I1N2S3T4R5U6M7E8N9T0S1]. [ti0me1 s2ig3na4tu5r"&amp;"e6] được chọn cho bài hát không phổ biến, với [T1I2M3E4_5S6I7G8N9A0T1U2R3E4], nhưng bài hát được phát ở tốc độ nhẹ nhàng. Nhìn chung, bản nhạc này không thể hiện những nét đặc trưng của phong cách [G1E2N3R4E5], khiến nó trở thành một trải nghiệm nghe có m"&amp;"ột không hai.")</f>
        <v>Âm nhạc trong ca khúc này sở hữu một số phẩm chất độc đáo khiến nó khác biệt với các thể loại khác. Phạm vi cao độ của nó trải dài [R1A2N3G4E5] [oc0ta1ve2s3], thêm nét đặc biệt và nhấn mạnh chiều sâu cảm xúc của nó. Việc lựa chọn [[K01E12Y23]3 k4ey5] càng góp phần tạo nên sự độc đáo của nó, tạo thêm hương vị độc đáo cho âm nhạc. Mặc dù có thời lượng tương đối ngắn [T1M213] giây, bài hát vẫn tạo được nhịp rất mượt mà và thư giãn, với sự vắng mặt đáng chú ý của [I1N2S3T4R5U6M7E8N9T0S1]. [ti0me1 s2ig3na4tu5re6] được chọn cho bài hát không phổ biến, với [T1I2M3E4_5S6I7G8N9A0T1U2R3E4], nhưng bài hát được phát ở tốc độ nhẹ nhàng. Nhìn chung, bản nhạc này không thể hiện những nét đặc trưng của phong cách [G1E2N3R4E5], khiến nó trở thành một trải nghiệm nghe có một không hai.</v>
      </c>
    </row>
    <row r="1816">
      <c r="A1816" s="1" t="s">
        <v>2965</v>
      </c>
      <c r="B1816" s="1" t="s">
        <v>2966</v>
      </c>
      <c r="C1816" s="2" t="str">
        <f>IFERROR(__xludf.DUMMYFUNCTION("GoogleTranslate(B1816, ""en"", ""vi"")"),"Bản nhạc này có phạm vi cao độ giới hạn là [R1A2N3G4E5] [oc0ta1ve2s3], cho phép nhấn mạnh hơn vào các sắc thái của giai điệu và nhịp điệu. Việc sử dụng [[K01E12Y23]3 k4ey5] tạo ra bảng âm thanh phong phú và sống động. Bài hát có thời lượng [T1M213] giây v"&amp;"à có nhịp điệu nhẹ nhàng, dễ nghe. [ti0me1 s2ig3na4tu5re6] của nó là [T1I2M3E4_5S6I7G8N9A0T1U2R3E4] và nó có tính năng [I1N2S3T4R5U6M7E8N9T0S1] trong phần biểu diễn âm nhạc. Mặc dù không gợi đến âm thanh [G1E2N3R4E5] cổ điển nhưng loại nhạc này thể hiện n"&amp;"hững phẩm chất và đặc điểm riêng của nó.")</f>
        <v>Bản nhạc này có phạm vi cao độ giới hạn là [R1A2N3G4E5] [oc0ta1ve2s3], cho phép nhấn mạnh hơn vào các sắc thái của giai điệu và nhịp điệu. Việc sử dụng [[K01E12Y23]3 k4ey5] tạo ra bảng âm thanh phong phú và sống động. Bài hát có thời lượng [T1M213] giây và có nhịp điệu nhẹ nhàng, dễ nghe. [ti0me1 s2ig3na4tu5re6] của nó là [T1I2M3E4_5S6I7G8N9A0T1U2R3E4] và nó có tính năng [I1N2S3T4R5U6M7E8N9T0S1] trong phần biểu diễn âm nhạc. Mặc dù không gợi đến âm thanh [G1E2N3R4E5] cổ điển nhưng loại nhạc này thể hiện những phẩm chất và đặc điểm riêng của nó.</v>
      </c>
    </row>
    <row r="1817">
      <c r="A1817" s="1" t="s">
        <v>2967</v>
      </c>
      <c r="B1817" s="1" t="s">
        <v>2968</v>
      </c>
      <c r="C1817" s="2" t="str">
        <f>IFERROR(__xludf.DUMMYFUNCTION("GoogleTranslate(B1817, ""en"", ""vi"")"),"Âm thanh chịu ảnh hưởng từ [G1E2N3R4E5] của bản nhạc này, trải dài khắp [R1A2N3G4E5] [oc0ta1ve2s3], tạo ra trải nghiệm nghe độc ​​đáo và đáng nhớ. Bài hát này, với thời lượng thanh [N1U2M3_4B5A6R7S8], bỏ qua bất kỳ [I1N2S3T4R5U6M7E8N9T0S1] nào, tạo ra âm "&amp;"thanh khác biệt nổi bật so với phần còn lại.")</f>
        <v>Âm thanh chịu ảnh hưởng từ [G1E2N3R4E5] của bản nhạc này, trải dài khắp [R1A2N3G4E5] [oc0ta1ve2s3], tạo ra trải nghiệm nghe độc ​​đáo và đáng nhớ. Bài hát này, với thời lượng thanh [N1U2M3_4B5A6R7S8], bỏ qua bất kỳ [I1N2S3T4R5U6M7E8N9T0S1] nào, tạo ra âm thanh khác biệt nổi bật so với phần còn lại.</v>
      </c>
    </row>
    <row r="1818">
      <c r="A1818" s="1" t="s">
        <v>2969</v>
      </c>
      <c r="B1818" s="1" t="s">
        <v>2970</v>
      </c>
      <c r="C1818" s="2" t="str">
        <f>IFERROR(__xludf.DUMMYFUNCTION("GoogleTranslate(B1818, ""en"", ""vi"")"),"Bầu không khí khác biệt của bản nhạc này được tạo ra bằng cách sử dụng [[K01E12Y23]3 k4ey5], được phát chậm. Mặc dù [te0mp1o2] chậm nhưng nhịp điệu của bài hát này rất êm dịu và có nhịp điệu nhảy múa sẽ khiến bạn muốn di chuyển.")</f>
        <v>Bầu không khí khác biệt của bản nhạc này được tạo ra bằng cách sử dụng [[K01E12Y23]3 k4ey5], được phát chậm. Mặc dù [te0mp1o2] chậm nhưng nhịp điệu của bài hát này rất êm dịu và có nhịp điệu nhảy múa sẽ khiến bạn muốn di chuyển.</v>
      </c>
    </row>
    <row r="1819">
      <c r="A1819" s="1" t="s">
        <v>398</v>
      </c>
      <c r="B1819" s="1" t="s">
        <v>2971</v>
      </c>
      <c r="C1819" s="2" t="str">
        <f>IFERROR(__xludf.DUMMYFUNCTION("GoogleTranslate(B1819, ""en"", ""vi"")"),"Bài hát này có thời gian chạy là [T1M213] giây và âm nhạc tuân theo nhịp [T1I2M3E4_5S6I7G8N9A0T1U2R3E4].")</f>
        <v>Bài hát này có thời gian chạy là [T1M213] giây và âm nhạc tuân theo nhịp [T1I2M3E4_5S6I7G8N9A0T1U2R3E4].</v>
      </c>
    </row>
    <row r="1820">
      <c r="A1820" s="1" t="s">
        <v>110</v>
      </c>
      <c r="B1820" s="1" t="s">
        <v>2972</v>
      </c>
      <c r="C1820" s="2" t="str">
        <f>IFERROR(__xludf.DUMMYFUNCTION("GoogleTranslate(B1820, ""en"", ""vi"")"),"Với dải cao độ trải dài [R1A2N3G4E5] [oc0ta1ve2s3], bản nhạc này mang đến trải nghiệm nghe đa dạng và sống động. Sự thay đổi cao độ cho phép truyền tải nhiều loại cảm xúc và tâm trạng xuyên suốt tác phẩm, từ những nốt cao vút đến những nốt trầm đầy ám ảnh"&amp;". Điều này tạo ra một hành trình âm nhạc hấp dẫn và hấp dẫn cho người nghe khi họ được đưa vào một cuộc phiêu lưu âm thanh khám phá toàn bộ phạm vi cảm xúc của con người. Dù được trải nghiệm trực tiếp hay thu âm, bản nhạc này chắc chắn sẽ để lại ấn tượng "&amp;"lâu dài cho tất cả những ai nghe nó.")</f>
        <v>Với dải cao độ trải dài [R1A2N3G4E5] [oc0ta1ve2s3], bản nhạc này mang đến trải nghiệm nghe đa dạng và sống động. Sự thay đổi cao độ cho phép truyền tải nhiều loại cảm xúc và tâm trạng xuyên suốt tác phẩm, từ những nốt cao vút đến những nốt trầm đầy ám ảnh. Điều này tạo ra một hành trình âm nhạc hấp dẫn và hấp dẫn cho người nghe khi họ được đưa vào một cuộc phiêu lưu âm thanh khám phá toàn bộ phạm vi cảm xúc của con người. Dù được trải nghiệm trực tiếp hay thu âm, bản nhạc này chắc chắn sẽ để lại ấn tượng lâu dài cho tất cả những ai nghe nó.</v>
      </c>
    </row>
    <row r="1821">
      <c r="A1821" s="1" t="s">
        <v>206</v>
      </c>
      <c r="B1821" s="1" t="s">
        <v>2973</v>
      </c>
      <c r="C1821" s="2" t="str">
        <f>IFERROR(__xludf.DUMMYFUNCTION("GoogleTranslate(B1821, ""en"", ""vi"")"),"Việc sử dụng dải cao độ cụ thể [R1A2N3G4E5] [oc0ta1ve2s3] tạo ra âm thanh gắn kết và thống nhất xuyên suốt bản nhạc, trong khi [[K01E12Y23]3 k4ey5] mang đến âm thanh mạnh mẽ và đáng nhớ. Bài hát dài một giây [T1M213] này thể hiện nhịp điệu hài hòa và loại"&amp;" trừ mọi [I1N2S3T4R5U6M7E8N9T0S1]. Với [ti0me1 s2ig3na4tu5re6 o7f 8[T91I02M13E24_35S46I57G68N79A80T91U02R13E24]3] và [te0mp1o2] vừa phải, bài hát này là một ví dụ cổ điển về phong cách [G1E2N3R4E5].")</f>
        <v>Việc sử dụng dải cao độ cụ thể [R1A2N3G4E5] [oc0ta1ve2s3] tạo ra âm thanh gắn kết và thống nhất xuyên suốt bản nhạc, trong khi [[K01E12Y23]3 k4ey5] mang đến âm thanh mạnh mẽ và đáng nhớ. Bài hát dài một giây [T1M213] này thể hiện nhịp điệu hài hòa và loại trừ mọi [I1N2S3T4R5U6M7E8N9T0S1]. Với [ti0me1 s2ig3na4tu5re6 o7f 8[T91I02M13E24_35S46I57G68N79A80T91U02R13E24]3] và [te0mp1o2] vừa phải, bài hát này là một ví dụ cổ điển về phong cách [G1E2N3R4E5].</v>
      </c>
    </row>
    <row r="1822">
      <c r="A1822" s="1" t="s">
        <v>2974</v>
      </c>
      <c r="B1822" s="1" t="s">
        <v>2975</v>
      </c>
      <c r="C1822" s="2" t="str">
        <f>IFERROR(__xludf.DUMMYFUNCTION("GoogleTranslate(B1822, ""en"", ""vi"")"),"Mặc dù bài hát này không phải là sự thể hiện điển hình cho thể loại [A1R2T3I4S5T6], nhưng nó là một ví dụ điển hình cho phong cách [G1E2N3R4E5]. Với thời lượng [T1M213] giây, bài hát này nổi bật không chỉ về phong cách mà còn vì sự độc đáo của [ti0me1 s2i"&amp;"g3na4tu5re6 o7f 8[T91I02M13E24_35S46I57G68N79A80T91U02R13E24]3].")</f>
        <v>Mặc dù bài hát này không phải là sự thể hiện điển hình cho thể loại [A1R2T3I4S5T6], nhưng nó là một ví dụ điển hình cho phong cách [G1E2N3R4E5]. Với thời lượng [T1M213] giây, bài hát này nổi bật không chỉ về phong cách mà còn vì sự độc đáo của [ti0me1 s2ig3na4tu5re6 o7f 8[T91I02M13E24_35S46I57G68N79A80T91U02R13E24]3].</v>
      </c>
    </row>
    <row r="1823">
      <c r="A1823" s="1" t="s">
        <v>352</v>
      </c>
      <c r="B1823" s="1" t="s">
        <v>2976</v>
      </c>
      <c r="C1823" s="2" t="str">
        <f>IFERROR(__xludf.DUMMYFUNCTION("GoogleTranslate(B1823, ""en"", ""vi"")"),"Bản nhạc thể hiện phạm vi cao độ trong [R1A2N3G4E5] [oc0ta1ve2s3] và sử dụng [[K01E12Y23]3 k4ey5] để truyền tải âm thanh cộng hưởng và độc đáo. Bản nhạc này có độ dài [T1M213] giây, có nhịp điệu vừa phải và dễ theo dõi. Chọn không kết hợp [I1N2S3T4R5U6M7E"&amp;"8N9T0S1], âm nhạc dựa trên [[T01I12M23E34_45S56I67G78N89A90T01U12R23E34]4 t5im6e 7si8gn9at0ur1e2] và được biểu diễn ở tốc độ vừa phải. Âm nhạc thấm đẫm [E1M2O3T4I5O6N7].")</f>
        <v>Bản nhạc thể hiện phạm vi cao độ trong [R1A2N3G4E5] [oc0ta1ve2s3] và sử dụng [[K01E12Y23]3 k4ey5] để truyền tải âm thanh cộng hưởng và độc đáo. Bản nhạc này có độ dài [T1M213] giây, có nhịp điệu vừa phải và dễ theo dõi. Chọn không kết hợp [I1N2S3T4R5U6M7E8N9T0S1], âm nhạc dựa trên [[T01I12M23E34_45S56I67G78N89A90T01U12R23E34]4 t5im6e 7si8gn9at0ur1e2] và được biểu diễn ở tốc độ vừa phải. Âm nhạc thấm đẫm [E1M2O3T4I5O6N7].</v>
      </c>
    </row>
    <row r="1824">
      <c r="A1824" s="1" t="s">
        <v>2977</v>
      </c>
      <c r="B1824" s="1" t="s">
        <v>2978</v>
      </c>
      <c r="C1824" s="2" t="str">
        <f>IFERROR(__xludf.DUMMYFUNCTION("GoogleTranslate(B1824, ""en"", ""vi"")"),"Bài hát không mang nét đặc trưng của phong cách [G1E2N3R4E5] nhưng nhịp điệu trong bài hát này rất êm dịu. [I1N2S3T4R5U6M7E8N9T0S1] đóng một vai trò quan trọng trong âm nhạc.")</f>
        <v>Bài hát không mang nét đặc trưng của phong cách [G1E2N3R4E5] nhưng nhịp điệu trong bài hát này rất êm dịu. [I1N2S3T4R5U6M7E8N9T0S1] đóng một vai trò quan trọng trong âm nhạc.</v>
      </c>
    </row>
    <row r="1825">
      <c r="A1825" s="1" t="s">
        <v>2979</v>
      </c>
      <c r="B1825" s="1" t="s">
        <v>2980</v>
      </c>
      <c r="C1825" s="2" t="str">
        <f>IFERROR(__xludf.DUMMYFUNCTION("GoogleTranslate(B1825, ""en"", ""vi"")"),"Loại nhạc này mang đến trải nghiệm nghe đa dạng và sống động với dải cao độ trải dài [R1A2N3G4E5] [oc0ta1ve2s3]. Nó được chơi ở tốc độ trung bình và chứa đầy [E1M2O3T4I5O6N7]. Ngoài ra, [ti0me1 s2ig3na4tu5re6] của bài hát không hề đặc trưng, ​​càng làm tă"&amp;"ng thêm sự độc đáo và sáng tạo của bài hát. Cho dù bạn đang tìm kiếm trải nghiệm nghe đầy cảm xúc hay tràn đầy năng lượng, âm nhạc này chắc chắn sẽ mang đến điều gì đó khác biệt và quyến rũ.")</f>
        <v>Loại nhạc này mang đến trải nghiệm nghe đa dạng và sống động với dải cao độ trải dài [R1A2N3G4E5] [oc0ta1ve2s3]. Nó được chơi ở tốc độ trung bình và chứa đầy [E1M2O3T4I5O6N7]. Ngoài ra, [ti0me1 s2ig3na4tu5re6] của bài hát không hề đặc trưng, ​​càng làm tăng thêm sự độc đáo và sáng tạo của bài hát. Cho dù bạn đang tìm kiếm trải nghiệm nghe đầy cảm xúc hay tràn đầy năng lượng, âm nhạc này chắc chắn sẽ mang đến điều gì đó khác biệt và quyến rũ.</v>
      </c>
    </row>
    <row r="1826">
      <c r="A1826" s="1" t="s">
        <v>2981</v>
      </c>
      <c r="B1826" s="1" t="s">
        <v>2982</v>
      </c>
      <c r="C1826" s="2" t="str">
        <f>IFERROR(__xludf.DUMMYFUNCTION("GoogleTranslate(B1826, ""en"", ""vi"")"),"Dải cao độ của [R1A2N3G4E5] [oc0ta1ve2s3] tạo thêm nét đặc biệt cho âm nhạc, nhấn mạnh chiều sâu cảm xúc của nó, trong khi việc lựa chọn [[K01E12Y23]3 k4ey5] mang lại trải nghiệm quyến rũ và đáng nhớ. Bài hát này có nhịp điệu cân bằng và nằm trong nhịp [T"&amp;"1I2M3E4_5S6I7G8N9A0T1U2R3E4]. Đáng chú ý sự vắng mặt trong bài hát này là [I1N2S3T4R5U6M7E8N9T0S1], góp phần tạo nên sự độc đáo cho bài hát này. Với nhịp độ nhanh, âm nhạc gợi lên cảm giác [E1M2O3T4I5O6N7].")</f>
        <v>Dải cao độ của [R1A2N3G4E5] [oc0ta1ve2s3] tạo thêm nét đặc biệt cho âm nhạc, nhấn mạnh chiều sâu cảm xúc của nó, trong khi việc lựa chọn [[K01E12Y23]3 k4ey5] mang lại trải nghiệm quyến rũ và đáng nhớ. Bài hát này có nhịp điệu cân bằng và nằm trong nhịp [T1I2M3E4_5S6I7G8N9A0T1U2R3E4]. Đáng chú ý sự vắng mặt trong bài hát này là [I1N2S3T4R5U6M7E8N9T0S1], góp phần tạo nên sự độc đáo cho bài hát này. Với nhịp độ nhanh, âm nhạc gợi lên cảm giác [E1M2O3T4I5O6N7].</v>
      </c>
    </row>
    <row r="1827">
      <c r="A1827" s="1" t="s">
        <v>1220</v>
      </c>
      <c r="B1827" s="1" t="s">
        <v>2983</v>
      </c>
      <c r="C1827" s="2" t="str">
        <f>IFERROR(__xludf.DUMMYFUNCTION("GoogleTranslate(B1827, ""en"", ""vi"")"),"Bài hát bao gồm khoảng [[N01U12M23_34B45A56R67S78]8 b9ar0s1], có phạm vi cao độ giới hạn là [R1A2N3G4E5] [oc0ta1ve2s3], cho phép nhấn mạnh hơn vào các sắc thái của giai điệu và nhịp điệu. Việc sử dụng [[K01E12Y23]3 k4ey5] cũng tạo thêm hương vị độc đáo ch"&amp;"o âm nhạc, khiến nó trở nên nổi bật hơn nữa.")</f>
        <v>Bài hát bao gồm khoảng [[N01U12M23_34B45A56R67S78]8 b9ar0s1], có phạm vi cao độ giới hạn là [R1A2N3G4E5] [oc0ta1ve2s3], cho phép nhấn mạnh hơn vào các sắc thái của giai điệu và nhịp điệu. Việc sử dụng [[K01E12Y23]3 k4ey5] cũng tạo thêm hương vị độc đáo cho âm nhạc, khiến nó trở nên nổi bật hơn nữa.</v>
      </c>
    </row>
    <row r="1828">
      <c r="A1828" s="1" t="s">
        <v>2984</v>
      </c>
      <c r="B1828" s="1" t="s">
        <v>2985</v>
      </c>
      <c r="C1828" s="2" t="str">
        <f>IFERROR(__xludf.DUMMYFUNCTION("GoogleTranslate(B1828, ""en"", ""vi"")"),"Sự lựa chọn [[K01E12Y23]3 k4ey5] của bản nhạc này mang lại trải nghiệm quyến rũ và đáng nhớ, với thời lượng chạy của bài hát là [T1M213] giây. Nó thể hiện nhịp điệu mượt mà và ổn định, trong khi [ti0me1 s2ig3na4tu5re6] [T1I2M3E4_5S6I7G8N9A0T1U2R3E4] của n"&amp;"ó khác với thông thường. Nhìn chung, âm nhạc thể hiện tinh hoa vượt thời gian của phong cách [G1E2N3R4E5] cổ điển.")</f>
        <v>Sự lựa chọn [[K01E12Y23]3 k4ey5] của bản nhạc này mang lại trải nghiệm quyến rũ và đáng nhớ, với thời lượng chạy của bài hát là [T1M213] giây. Nó thể hiện nhịp điệu mượt mà và ổn định, trong khi [ti0me1 s2ig3na4tu5re6] [T1I2M3E4_5S6I7G8N9A0T1U2R3E4] của nó khác với thông thường. Nhìn chung, âm nhạc thể hiện tinh hoa vượt thời gian của phong cách [G1E2N3R4E5] cổ điển.</v>
      </c>
    </row>
    <row r="1829">
      <c r="A1829" s="1" t="s">
        <v>25</v>
      </c>
      <c r="B1829" s="1" t="s">
        <v>2986</v>
      </c>
      <c r="C1829" s="2" t="str">
        <f>IFERROR(__xludf.DUMMYFUNCTION("GoogleTranslate(B1829, ""en"", ""vi"")"),"Âm nhạc thấm đẫm [E1M2O3T4I5O6N7]. Cảm xúc này có thể có nhiều dạng, chẳng hạn như niềm vui, nỗi buồn, sự tức giận hoặc tình yêu. Chính nội dung cảm xúc của âm nhạc thường khiến nó trở nên mạnh mẽ và cảm động. Thông qua việc sử dụng giai điệu, hòa âm, nhị"&amp;"p điệu và các yếu tố âm nhạc khác, nhà soạn nhạc và người biểu diễn có thể truyền tải nhiều loại cảm xúc và tình cảm, kết nối với người nghe ở mức độ cảm xúc sâu sắc. Dù là một bài dân ca đơn giản hay một bản giao hưởng phức tạp, âm nhạc đều có sức mạnh g"&amp;"ợi lên những phản ứng cảm xúc mãnh liệt và đưa chúng ta đến một thế giới khác.")</f>
        <v>Âm nhạc thấm đẫm [E1M2O3T4I5O6N7]. Cảm xúc này có thể có nhiều dạng, chẳng hạn như niềm vui, nỗi buồn, sự tức giận hoặc tình yêu. Chính nội dung cảm xúc của âm nhạc thường khiến nó trở nên mạnh mẽ và cảm động. Thông qua việc sử dụng giai điệu, hòa âm, nhịp điệu và các yếu tố âm nhạc khác, nhà soạn nhạc và người biểu diễn có thể truyền tải nhiều loại cảm xúc và tình cảm, kết nối với người nghe ở mức độ cảm xúc sâu sắc. Dù là một bài dân ca đơn giản hay một bản giao hưởng phức tạp, âm nhạc đều có sức mạnh gợi lên những phản ứng cảm xúc mãnh liệt và đưa chúng ta đến một thế giới khác.</v>
      </c>
    </row>
    <row r="1830">
      <c r="A1830" s="1" t="s">
        <v>592</v>
      </c>
      <c r="B1830" s="1" t="s">
        <v>2987</v>
      </c>
      <c r="C1830" s="2" t="str">
        <f>IFERROR(__xludf.DUMMYFUNCTION("GoogleTranslate(B1830, ""en"", ""vi"")"),"Dải cao độ của [R1A2N3G4E5] [oc0ta1ve2s3] tạo thêm nét đặc biệt cho bản nhạc, nhấn mạnh chiều sâu cảm xúc của bản nhạc, trong khi [[K01E12Y23]3 k4ey5] mang đến cho bản nhạc này chất lượng cảm xúc đặc biệt. Với độ dài [T1M213] giây, bài hát mang nhịp điệu "&amp;"êm dịu, trong đó [I1N2S3T4R5U6M7E8N9T0S1] đóng vai trò quan trọng trong việc định hình âm thanh. [ti0me1 s2ig3na4tu5re6] của bản nhạc là [T1I2M3E4_5S6I7G8N9A0T1U2R3E4] và được trình diễn nhanh chóng, khác xa với truyền thống của phong cách [G1E2N3R4E5].")</f>
        <v>Dải cao độ của [R1A2N3G4E5] [oc0ta1ve2s3] tạo thêm nét đặc biệt cho bản nhạc, nhấn mạnh chiều sâu cảm xúc của bản nhạc, trong khi [[K01E12Y23]3 k4ey5] mang đến cho bản nhạc này chất lượng cảm xúc đặc biệt. Với độ dài [T1M213] giây, bài hát mang nhịp điệu êm dịu, trong đó [I1N2S3T4R5U6M7E8N9T0S1] đóng vai trò quan trọng trong việc định hình âm thanh. [ti0me1 s2ig3na4tu5re6] của bản nhạc là [T1I2M3E4_5S6I7G8N9A0T1U2R3E4] và được trình diễn nhanh chóng, khác xa với truyền thống của phong cách [G1E2N3R4E5].</v>
      </c>
    </row>
    <row r="1831">
      <c r="A1831" s="1" t="s">
        <v>308</v>
      </c>
      <c r="B1831" s="1" t="s">
        <v>2988</v>
      </c>
      <c r="C1831" s="2" t="str">
        <f>IFERROR(__xludf.DUMMYFUNCTION("GoogleTranslate(B1831, ""en"", ""vi"")"),"Bản nhạc này có phạm vi cao độ trong [R1A2N3G4E5] [oc0ta1ve2s3] và nằm trong [ke0y1] của [K1E2Y3], mang lại chất lượng cảm xúc đặc biệt. Bài hát kéo dài trong [T1M213] giây và được làm phong phú hơn nhờ nhịp điệu nhẹ nhàng và giai điệu yên tĩnh, được nâng"&amp;" cao nhờ sử dụng [I1N2S3T4R5U6M7E8N9T0S1]. [ti0me1 s2ig3na4tu5re6] của bài hát không đều đặn, càng làm tăng thêm nét độc đáo của bài hát. Tuy nhiên, tổng thể [te0mp1o2] của bản nhạc là chậm rãi, truyền tải cảm giác thư thái, tĩnh lặng. Mặc dù nhịp độ chậm"&amp;" hơn nhưng âm nhạc vẫn chứa đầy [E1M2O3T4I5O6N7], cho phép người nghe đắm mình trong chất biểu cảm của nó.")</f>
        <v>Bản nhạc này có phạm vi cao độ trong [R1A2N3G4E5] [oc0ta1ve2s3] và nằm trong [ke0y1] của [K1E2Y3], mang lại chất lượng cảm xúc đặc biệt. Bài hát kéo dài trong [T1M213] giây và được làm phong phú hơn nhờ nhịp điệu nhẹ nhàng và giai điệu yên tĩnh, được nâng cao nhờ sử dụng [I1N2S3T4R5U6M7E8N9T0S1]. [ti0me1 s2ig3na4tu5re6] của bài hát không đều đặn, càng làm tăng thêm nét độc đáo của bài hát. Tuy nhiên, tổng thể [te0mp1o2] của bản nhạc là chậm rãi, truyền tải cảm giác thư thái, tĩnh lặng. Mặc dù nhịp độ chậm hơn nhưng âm nhạc vẫn chứa đầy [E1M2O3T4I5O6N7], cho phép người nghe đắm mình trong chất biểu cảm của nó.</v>
      </c>
    </row>
    <row r="1832">
      <c r="A1832" s="1" t="s">
        <v>110</v>
      </c>
      <c r="B1832" s="1" t="s">
        <v>2989</v>
      </c>
      <c r="C1832" s="2" t="str">
        <f>IFERROR(__xludf.DUMMYFUNCTION("GoogleTranslate(B1832, ""en"", ""vi"")"),"
Đoạn nhạc thể hiện phạm vi cao độ trong [R1A2N3G4E5] [oc0ta1ve2s3]. Phạm vi này cho phép chơi nhiều nốt khác nhau, tạo ra âm thanh đa dạng và phong phú. Nhà soạn nhạc có thể đã chọn phạm vi cụ thể này để đạt được hiệu ứng âm nhạc cụ thể hoặc gợi lên một"&amp;" tâm trạng nhất định cho người nghe. Bằng cách sử dụng các nốt khác nhau trong phạm vi, tác phẩm có thể khám phá nhiều loại cảm xúc và tạo ra trải nghiệm âm nhạc độc đáo. Cho dù phạm vi hẹp hay rộng, nó đều có thể có tác động đáng kể đến âm thanh và cảm n"&amp;"hận tổng thể của bản sáng tác.")</f>
        <v>
Đoạn nhạc thể hiện phạm vi cao độ trong [R1A2N3G4E5] [oc0ta1ve2s3]. Phạm vi này cho phép chơi nhiều nốt khác nhau, tạo ra âm thanh đa dạng và phong phú. Nhà soạn nhạc có thể đã chọn phạm vi cụ thể này để đạt được hiệu ứng âm nhạc cụ thể hoặc gợi lên một tâm trạng nhất định cho người nghe. Bằng cách sử dụng các nốt khác nhau trong phạm vi, tác phẩm có thể khám phá nhiều loại cảm xúc và tạo ra trải nghiệm âm nhạc độc đáo. Cho dù phạm vi hẹp hay rộng, nó đều có thể có tác động đáng kể đến âm thanh và cảm nhận tổng thể của bản sáng tác.</v>
      </c>
    </row>
    <row r="1833">
      <c r="A1833" s="1" t="s">
        <v>603</v>
      </c>
      <c r="B1833" s="1" t="s">
        <v>2990</v>
      </c>
      <c r="C1833" s="2" t="str">
        <f>IFERROR(__xludf.DUMMYFUNCTION("GoogleTranslate(B1833, ""en"", ""vi"")"),"Bài hát có thời lượng phát là [T1M213] giây và được phát ở mức [te0mp1o2] vừa phải.")</f>
        <v>Bài hát có thời lượng phát là [T1M213] giây và được phát ở mức [te0mp1o2] vừa phải.</v>
      </c>
    </row>
    <row r="1834">
      <c r="A1834" s="1" t="s">
        <v>891</v>
      </c>
      <c r="B1834" s="1" t="s">
        <v>2991</v>
      </c>
      <c r="C1834" s="2" t="str">
        <f>IFERROR(__xludf.DUMMYFUNCTION("GoogleTranslate(B1834, ""en"", ""vi"")"),"Nó có cách tiếp cận hiện đại và mang tính thử nghiệm hơn, khiến nó khác biệt với âm nhạc [G1E2N3R4E5] truyền thống. Nhịp điệu và giai điệu không bị giới hạn trong các khuôn mẫu và cấu trúc thông thường trong phong cách âm nhạc này. Thay vào đó, dòng nhạc "&amp;"này kết hợp các yếu tố từ các thể loại khác, chẳng hạn như nhạc điện tử và nhạc rock, tạo nên âm thanh độc đáo và sáng tạo. Mặc dù khác xa với âm thanh [G1E2N3R4E5] cổ điển, bản nhạc này vẫn giữ được chiều sâu và sự phong phú về mặt cảm xúc đặc trưng của "&amp;"thể loại này, khiến nó trở thành một sự bổ sung mới mẻ và thú vị cho nền âm nhạc.")</f>
        <v>Nó có cách tiếp cận hiện đại và mang tính thử nghiệm hơn, khiến nó khác biệt với âm nhạc [G1E2N3R4E5] truyền thống. Nhịp điệu và giai điệu không bị giới hạn trong các khuôn mẫu và cấu trúc thông thường trong phong cách âm nhạc này. Thay vào đó, dòng nhạc này kết hợp các yếu tố từ các thể loại khác, chẳng hạn như nhạc điện tử và nhạc rock, tạo nên âm thanh độc đáo và sáng tạo. Mặc dù khác xa với âm thanh [G1E2N3R4E5] cổ điển, bản nhạc này vẫn giữ được chiều sâu và sự phong phú về mặt cảm xúc đặc trưng của thể loại này, khiến nó trở thành một sự bổ sung mới mẻ và thú vị cho nền âm nhạc.</v>
      </c>
    </row>
    <row r="1835">
      <c r="A1835" s="1" t="s">
        <v>259</v>
      </c>
      <c r="B1835" s="1" t="s">
        <v>2992</v>
      </c>
      <c r="C1835" s="2" t="str">
        <f>IFERROR(__xludf.DUMMYFUNCTION("GoogleTranslate(B1835, ""en"", ""vi"")"),"Bản nhạc thể hiện phạm vi cao độ trong [R1A2N3G4E5] [oc0ta1ve2s3] và sử dụng [[K01E12Y23]3 k4ey5] để tạo ra bảng âm thanh phong phú và sống động. Với thời lượng phát [T1M213] giây, bài hát này duy trì mức [te0mp1o2] vừa phải và không liên quan đến việc sử"&amp;" dụng [I1N2S3T4R5U6M7E8N9T0S1]. Hơn nữa, [ti0me1 s2ig3na4tu5re6] của nó đi chệch khỏi quy chuẩn, tăng thêm tính độc đáo cho bố cục. Khi biểu diễn ở tốc độ vừa phải, âm nhạc sẽ truyền tải hiệu quả [E1M2O3T4I5O6N7].")</f>
        <v>Bản nhạc thể hiện phạm vi cao độ trong [R1A2N3G4E5] [oc0ta1ve2s3] và sử dụng [[K01E12Y23]3 k4ey5] để tạo ra bảng âm thanh phong phú và sống động. Với thời lượng phát [T1M213] giây, bài hát này duy trì mức [te0mp1o2] vừa phải và không liên quan đến việc sử dụng [I1N2S3T4R5U6M7E8N9T0S1]. Hơn nữa, [ti0me1 s2ig3na4tu5re6] của nó đi chệch khỏi quy chuẩn, tăng thêm tính độc đáo cho bố cục. Khi biểu diễn ở tốc độ vừa phải, âm nhạc sẽ truyền tải hiệu quả [E1M2O3T4I5O6N7].</v>
      </c>
    </row>
    <row r="1836">
      <c r="A1836" s="1" t="s">
        <v>2993</v>
      </c>
      <c r="B1836" s="1" t="s">
        <v>2994</v>
      </c>
      <c r="C1836" s="2" t="str">
        <f>IFERROR(__xludf.DUMMYFUNCTION("GoogleTranslate(B1836, ""en"", ""vi"")"),"Để tạo ra âm thanh gắn kết và thống nhất xuyên suốt bản nhạc, phạm vi cao độ cụ thể là [R1A2N3G4E5] [oc0ta1ve2s3] được sử dụng. Bài hát được trình diễn với nhịp độ vừa phải, không quá nhanh cũng không quá chậm. Nhìn chung, âm nhạc gợi lên âm thanh [G1E2N3"&amp;"R4E5] cổ điển, tập hợp các yếu tố khác nhau của bố cục thành một tổng thể hài hòa.")</f>
        <v>Để tạo ra âm thanh gắn kết và thống nhất xuyên suốt bản nhạc, phạm vi cao độ cụ thể là [R1A2N3G4E5] [oc0ta1ve2s3] được sử dụng. Bài hát được trình diễn với nhịp độ vừa phải, không quá nhanh cũng không quá chậm. Nhìn chung, âm nhạc gợi lên âm thanh [G1E2N3R4E5] cổ điển, tập hợp các yếu tố khác nhau của bố cục thành một tổng thể hài hòa.</v>
      </c>
    </row>
    <row r="1837">
      <c r="A1837" s="1" t="s">
        <v>713</v>
      </c>
      <c r="B1837" s="1" t="s">
        <v>2995</v>
      </c>
      <c r="C1837" s="2" t="str">
        <f>IFERROR(__xludf.DUMMYFUNCTION("GoogleTranslate(B1837, ""en"", ""vi"")"),"Loại nhạc này mang lại trải nghiệm nghe độc ​​đáo và đáng nhớ với dải cao độ [R1A2N3G4E5] [oc0ta1ve2s3]. [[K01E12Y23]3 k4ey5] thêm hương vị riêng biệt, trong khi nhịp điệu rất nhẹ nhàng, khiến bài hát trở nên thú vị khi nghe. Việc bao gồm [I1N2S3T4R5U6M7E"&amp;"8N9T0S1] sẽ làm tăng thêm trải nghiệm tổng thể. [ti0me1 s2ig3na4tu5re6] của bài hát đi chệch khỏi chuẩn mực, tạo nên nét độc đáo cho nó. Ở tốc độ vừa phải, âm nhạc truyền tải [E1M2O3T4I5O6N7] một cách hiệu quả, khiến nó trở thành một trải nghiệm giàu cảm "&amp;"xúc. Nhìn chung, bài hát này có thời lượng [T1M213] giây, là bài hát phải nghe đối với những ai đang tìm kiếm trải nghiệm âm nhạc mới mẻ và độc đáo.")</f>
        <v>Loại nhạc này mang lại trải nghiệm nghe độc ​​đáo và đáng nhớ với dải cao độ [R1A2N3G4E5] [oc0ta1ve2s3]. [[K01E12Y23]3 k4ey5] thêm hương vị riêng biệt, trong khi nhịp điệu rất nhẹ nhàng, khiến bài hát trở nên thú vị khi nghe. Việc bao gồm [I1N2S3T4R5U6M7E8N9T0S1] sẽ làm tăng thêm trải nghiệm tổng thể. [ti0me1 s2ig3na4tu5re6] của bài hát đi chệch khỏi chuẩn mực, tạo nên nét độc đáo cho nó. Ở tốc độ vừa phải, âm nhạc truyền tải [E1M2O3T4I5O6N7] một cách hiệu quả, khiến nó trở thành một trải nghiệm giàu cảm xúc. Nhìn chung, bài hát này có thời lượng [T1M213] giây, là bài hát phải nghe đối với những ai đang tìm kiếm trải nghiệm âm nhạc mới mẻ và độc đáo.</v>
      </c>
    </row>
    <row r="1838">
      <c r="A1838" s="1" t="s">
        <v>1862</v>
      </c>
      <c r="B1838" s="1" t="s">
        <v>2996</v>
      </c>
      <c r="C1838" s="2" t="str">
        <f>IFERROR(__xludf.DUMMYFUNCTION("GoogleTranslate(B1838, ""en"", ""vi"")"),"Việc sử dụng [[K01E12Y23]3 k4ey5] trong bản nhạc này tạo ra bầu không khí khác biệt giúp truyền tải [E1M2O3T4I5O6N7] một cách hiệu quả. Bất chấp cách tiếp cận độc đáo, thời gian chạy [T1M213]-giây và [ti0me1 s2ig3na4tu5re6] [T1I2M3E4_5S6I7G8N9A0T1U2R3E4] "&amp;"của bài hát phối hợp với nhau để tạo ra trải nghiệm nghe độc ​​đáo và đáng nhớ. Sự không phù hợp trong [ti0me1 s2ig3na4tu5re6] của bài hát càng tạo thêm một lớp phức tạp cho bố cục âm nhạc vốn đã giàu sức gợi, dẫn đến tác động cảm xúc mạnh mẽ đến người ng"&amp;"he.")</f>
        <v>Việc sử dụng [[K01E12Y23]3 k4ey5] trong bản nhạc này tạo ra bầu không khí khác biệt giúp truyền tải [E1M2O3T4I5O6N7] một cách hiệu quả. Bất chấp cách tiếp cận độc đáo, thời gian chạy [T1M213]-giây và [ti0me1 s2ig3na4tu5re6] [T1I2M3E4_5S6I7G8N9A0T1U2R3E4] của bài hát phối hợp với nhau để tạo ra trải nghiệm nghe độc ​​đáo và đáng nhớ. Sự không phù hợp trong [ti0me1 s2ig3na4tu5re6] của bài hát càng tạo thêm một lớp phức tạp cho bố cục âm nhạc vốn đã giàu sức gợi, dẫn đến tác động cảm xúc mạnh mẽ đến người nghe.</v>
      </c>
    </row>
    <row r="1839">
      <c r="A1839" s="1" t="s">
        <v>2997</v>
      </c>
      <c r="B1839" s="1" t="s">
        <v>2998</v>
      </c>
      <c r="C1839" s="2" t="str">
        <f>IFERROR(__xludf.DUMMYFUNCTION("GoogleTranslate(B1839, ""en"", ""vi"")"),"Âm nhạc trong bài hát này được trình diễn chậm rãi, với [te0mp1o2] rất chậm rãi và thư giãn, đồng thời được phong phú hơn khi sử dụng [I1N2S3T4R5U6M7E8N9T0S1]. Tuy nhiên, nó không có các tính năng cổ điển thường thấy trong âm thanh [G1E2N3R4E5]. Mặc dù vậ"&amp;"y, hiệu suất chậm và êm dịu của âm nhạc khiến nó trở thành một trải nghiệm nghe độc ​​đáo và thú vị.")</f>
        <v>Âm nhạc trong bài hát này được trình diễn chậm rãi, với [te0mp1o2] rất chậm rãi và thư giãn, đồng thời được phong phú hơn khi sử dụng [I1N2S3T4R5U6M7E8N9T0S1]. Tuy nhiên, nó không có các tính năng cổ điển thường thấy trong âm thanh [G1E2N3R4E5]. Mặc dù vậy, hiệu suất chậm và êm dịu của âm nhạc khiến nó trở thành một trải nghiệm nghe độc ​​đáo và thú vị.</v>
      </c>
    </row>
    <row r="1840">
      <c r="A1840" s="1" t="s">
        <v>1593</v>
      </c>
      <c r="B1840" s="1" t="s">
        <v>2999</v>
      </c>
      <c r="C1840" s="2" t="str">
        <f>IFERROR(__xludf.DUMMYFUNCTION("GoogleTranslate(B1840, ""en"", ""vi"")"),"Bài hát này chạy trong [T1M213] giây và có nhịp điệu rất nhẹ nhàng và dễ nghe. Âm nhạc tuân theo nhịp [T1I2M3E4_5S6I7G8N9A0T1U2R3E4], tạo ra nhịp ổn định và có thể đoán trước được trong suốt bài hát. Mặc dù đơn giản nhưng giai điệu nhẹ nhàng và nhịp điệu "&amp;"nhất quán của bài hát khiến bài hát trở thành một trải nghiệm nghe thư giãn và thú vị.")</f>
        <v>Bài hát này chạy trong [T1M213] giây và có nhịp điệu rất nhẹ nhàng và dễ nghe. Âm nhạc tuân theo nhịp [T1I2M3E4_5S6I7G8N9A0T1U2R3E4], tạo ra nhịp ổn định và có thể đoán trước được trong suốt bài hát. Mặc dù đơn giản nhưng giai điệu nhẹ nhàng và nhịp điệu nhất quán của bài hát khiến bài hát trở thành một trải nghiệm nghe thư giãn và thú vị.</v>
      </c>
    </row>
    <row r="1841">
      <c r="A1841" s="1" t="s">
        <v>3000</v>
      </c>
      <c r="B1841" s="1" t="s">
        <v>3001</v>
      </c>
      <c r="C1841" s="2" t="str">
        <f>IFERROR(__xludf.DUMMYFUNCTION("GoogleTranslate(B1841, ""en"", ""vi"")"),"Âm nhạc được làm phong phú bởi các nhạc cụ và có cảm giác [E1M2O3T4I5O6N7] mạnh mẽ.")</f>
        <v>Âm nhạc được làm phong phú bởi các nhạc cụ và có cảm giác [E1M2O3T4I5O6N7] mạnh mẽ.</v>
      </c>
    </row>
    <row r="1842">
      <c r="A1842" s="1" t="s">
        <v>1494</v>
      </c>
      <c r="B1842" s="1" t="s">
        <v>3002</v>
      </c>
      <c r="C1842" s="2" t="str">
        <f>IFERROR(__xludf.DUMMYFUNCTION("GoogleTranslate(B1842, ""en"", ""vi"")"),"Bản nhạc là sự thể hiện âm thanh đặc trưng của thể loại [G1E2N3R4E5]. Nó thể hiện phạm vi cao độ trong [R1A2N3G4E5] [oc0ta1ve2s3] và được cấu thành trong [[K01E12Y23]3 k4ey5]. Bài hát chạy trong [T1M213] giây và có nhịp điệu vô cùng kích thích. Đồng hồ đo"&amp;" của âm nhạc là [T1I2M3E4_5S6I7G8N9A0T1U2R3E4] và âm thanh được phát ra thông qua việc sử dụng [I1N2S3T4R5U6M7E8N9T0S1]. Nhìn chung, sáng tác âm nhạc này là một ví dụ điển hình của thể loại [G1E2N3R4E5], nổi bật với dải cao độ rộng, nhịp điệu sống động và"&amp;" nhạc cụ tạo ra âm thanh không thể nhầm lẫn.")</f>
        <v>Bản nhạc là sự thể hiện âm thanh đặc trưng của thể loại [G1E2N3R4E5]. Nó thể hiện phạm vi cao độ trong [R1A2N3G4E5] [oc0ta1ve2s3] và được cấu thành trong [[K01E12Y23]3 k4ey5]. Bài hát chạy trong [T1M213] giây và có nhịp điệu vô cùng kích thích. Đồng hồ đo của âm nhạc là [T1I2M3E4_5S6I7G8N9A0T1U2R3E4] và âm thanh được phát ra thông qua việc sử dụng [I1N2S3T4R5U6M7E8N9T0S1]. Nhìn chung, sáng tác âm nhạc này là một ví dụ điển hình của thể loại [G1E2N3R4E5], nổi bật với dải cao độ rộng, nhịp điệu sống động và nhạc cụ tạo ra âm thanh không thể nhầm lẫn.</v>
      </c>
    </row>
    <row r="1843">
      <c r="A1843" s="1" t="s">
        <v>1123</v>
      </c>
      <c r="B1843" s="1" t="s">
        <v>3003</v>
      </c>
      <c r="C1843" s="2" t="str">
        <f>IFERROR(__xludf.DUMMYFUNCTION("GoogleTranslate(B1843, ""en"", ""vi"")"),"Bản nhạc này được sáng tác trong [[K01E12Y23]3 k4ey5] và được phát ở nhịp độ cân bằng. Tuy nhiên, [I1N2S3T4R5U6M7E8N9T0S1] không phải là một phần nhạc cụ trong bài hát này.")</f>
        <v>Bản nhạc này được sáng tác trong [[K01E12Y23]3 k4ey5] và được phát ở nhịp độ cân bằng. Tuy nhiên, [I1N2S3T4R5U6M7E8N9T0S1] không phải là một phần nhạc cụ trong bài hát này.</v>
      </c>
    </row>
    <row r="1844">
      <c r="A1844" s="1" t="s">
        <v>1479</v>
      </c>
      <c r="B1844" s="1" t="s">
        <v>3004</v>
      </c>
      <c r="C1844" s="2" t="str">
        <f>IFERROR(__xludf.DUMMYFUNCTION("GoogleTranslate(B1844, ""en"", ""vi"")"),"Bài hát này là một bản nhạc độc đáo có nhiều nét đặc biệt. Phạm vi cao độ giới hạn của nó là [R1A2N3G4E5] [oc0ta1ve2s3] cho phép nhấn mạnh hơn vào các sắc thái của âm sắc và nhịp điệu, trong khi việc sử dụng [[K01E12Y23]3 k4ey5] góp phần tạo nên âm thanh "&amp;"cộng hưởng và độc đáo của nó. Nhịp điệu trong bài hát dài một giây [T1M213] này cực kỳ sôi động và nó tuân theo nhịp [T1I2M3E4_5S6I7G8N9A0T1U2R3E4] ở tốc độ vừa phải. Điều thú vị là bạn sẽ không tìm thấy bất kỳ [I1N2S3T4R5U6M7E8N9T0S1] nào trong bài hát n"&amp;"ày và nó không đại diện cho âm thanh [G1E2N3R4E5] thông thường. Nhìn chung, bài hát này mang lại trải nghiệm nghe đặc biệt, làm nổi bật tầm quan trọng của giai điệu và nhịp điệu trong âm nhạc.")</f>
        <v>Bài hát này là một bản nhạc độc đáo có nhiều nét đặc biệt. Phạm vi cao độ giới hạn của nó là [R1A2N3G4E5] [oc0ta1ve2s3] cho phép nhấn mạnh hơn vào các sắc thái của âm sắc và nhịp điệu, trong khi việc sử dụng [[K01E12Y23]3 k4ey5] góp phần tạo nên âm thanh cộng hưởng và độc đáo của nó. Nhịp điệu trong bài hát dài một giây [T1M213] này cực kỳ sôi động và nó tuân theo nhịp [T1I2M3E4_5S6I7G8N9A0T1U2R3E4] ở tốc độ vừa phải. Điều thú vị là bạn sẽ không tìm thấy bất kỳ [I1N2S3T4R5U6M7E8N9T0S1] nào trong bài hát này và nó không đại diện cho âm thanh [G1E2N3R4E5] thông thường. Nhìn chung, bài hát này mang lại trải nghiệm nghe đặc biệt, làm nổi bật tầm quan trọng của giai điệu và nhịp điệu trong âm nhạc.</v>
      </c>
    </row>
    <row r="1845">
      <c r="A1845" s="1" t="s">
        <v>3005</v>
      </c>
      <c r="B1845" s="1" t="s">
        <v>3006</v>
      </c>
      <c r="C1845" s="2" t="str">
        <f>IFERROR(__xludf.DUMMYFUNCTION("GoogleTranslate(B1845, ""en"", ""vi"")"),"Âm nhạc trong bài hát này có một số đặc điểm đáng chú ý. Đầu tiên, phạm vi cao độ của nó trải dài [R1A2N3G4E5] [oc0ta1ve2s3], điều này bổ sung thêm đặc tính riêng biệt và nhấn mạnh chiều sâu cảm xúc của nó. Thứ hai, bài hát có thời gian chạy là [T1M213] g"&amp;"iây và có đồng hồ đo [T1I2M3E4_5S6I7G8N9A0T1U2R3E4]. Thứ ba, bản nhạc không có âm thanh đặc trưng của [I1N2S3T4R5U6M7E8N9T0]. Cuối cùng, âm nhạc có [te0mp1o2] chậm rãi, góp phần tạo nên tâm trạng và bầu không khí chung.")</f>
        <v>Âm nhạc trong bài hát này có một số đặc điểm đáng chú ý. Đầu tiên, phạm vi cao độ của nó trải dài [R1A2N3G4E5] [oc0ta1ve2s3], điều này bổ sung thêm đặc tính riêng biệt và nhấn mạnh chiều sâu cảm xúc của nó. Thứ hai, bài hát có thời gian chạy là [T1M213] giây và có đồng hồ đo [T1I2M3E4_5S6I7G8N9A0T1U2R3E4]. Thứ ba, bản nhạc không có âm thanh đặc trưng của [I1N2S3T4R5U6M7E8N9T0]. Cuối cùng, âm nhạc có [te0mp1o2] chậm rãi, góp phần tạo nên tâm trạng và bầu không khí chung.</v>
      </c>
    </row>
    <row r="1846">
      <c r="A1846" s="1" t="s">
        <v>227</v>
      </c>
      <c r="B1846" s="1" t="s">
        <v>3007</v>
      </c>
      <c r="C1846" s="2" t="str">
        <f>IFERROR(__xludf.DUMMYFUNCTION("GoogleTranslate(B1846, ""en"", ""vi"")"),"Phạm vi cao độ giới hạn của âm nhạc là [R1A2N3G4E5] [oc0ta1ve2s3] cho phép nhấn mạnh hơn vào các sắc thái của giai điệu và nhịp điệu, trong khi [[K01E12Y23]3 k4ey5] mang đến âm thanh mạnh mẽ và đáng nhớ. Với thời lượng [T1M213] giây, nhịp điệu của bài hát"&amp;" này có mức độ vừa phải thoải mái, đi kèm với [I1N2S3T4R5U6M7E8N9T0S1] để nâng cao hiệu suất âm nhạc. Nó có [ti0me1 s2ig3na4tu5re6 o7f 8[T91I02M13E24_35S46I57G68N79A80T91U02R13E24]3] và nhịp điệu chậm, góp phần tạo nên âm thanh [G1E2N3R4E5] đặc biệt.")</f>
        <v>Phạm vi cao độ giới hạn của âm nhạc là [R1A2N3G4E5] [oc0ta1ve2s3] cho phép nhấn mạnh hơn vào các sắc thái của giai điệu và nhịp điệu, trong khi [[K01E12Y23]3 k4ey5] mang đến âm thanh mạnh mẽ và đáng nhớ. Với thời lượng [T1M213] giây, nhịp điệu của bài hát này có mức độ vừa phải thoải mái, đi kèm với [I1N2S3T4R5U6M7E8N9T0S1] để nâng cao hiệu suất âm nhạc. Nó có [ti0me1 s2ig3na4tu5re6 o7f 8[T91I02M13E24_35S46I57G68N79A80T91U02R13E24]3] và nhịp điệu chậm, góp phần tạo nên âm thanh [G1E2N3R4E5] đặc biệt.</v>
      </c>
    </row>
    <row r="1847">
      <c r="A1847" s="1" t="s">
        <v>51</v>
      </c>
      <c r="B1847" s="1" t="s">
        <v>3008</v>
      </c>
      <c r="C1847" s="2" t="str">
        <f>IFERROR(__xludf.DUMMYFUNCTION("GoogleTranslate(B1847, ""en"", ""vi"")"),"Bài hát này là một ví dụ điển hình của âm thanh [G1E2N3R4E5], với phạm vi cao độ trong [R1A2N3G4E5] [oc0ta1ve2s3]. Việc sử dụng [[K01E12Y23]3 k4ey5] tạo ra bảng âm thanh phong phú và sống động. Bài hát phát trong [T1M213] giây và có nhịp điệu dễ nghe. Nó "&amp;"được bổ sung thêm [I1N2S3T4R5U6M7E8N9T0S1] và thể hiện một [ti0me1 s2ig3na4tu5re6 o7f 8[T91I02M13E24_35S46I57G68N79A80T91U02R13E24]3 độc đáo. Với nhịp điệu nhanh, bài hát này thể hiện bản chất của thể loại nó.")</f>
        <v>Bài hát này là một ví dụ điển hình của âm thanh [G1E2N3R4E5], với phạm vi cao độ trong [R1A2N3G4E5] [oc0ta1ve2s3]. Việc sử dụng [[K01E12Y23]3 k4ey5] tạo ra bảng âm thanh phong phú và sống động. Bài hát phát trong [T1M213] giây và có nhịp điệu dễ nghe. Nó được bổ sung thêm [I1N2S3T4R5U6M7E8N9T0S1] và thể hiện một [ti0me1 s2ig3na4tu5re6 o7f 8[T91I02M13E24_35S46I57G68N79A80T91U02R13E24]3 độc đáo. Với nhịp điệu nhanh, bài hát này thể hiện bản chất của thể loại nó.</v>
      </c>
    </row>
    <row r="1848">
      <c r="A1848" s="1" t="s">
        <v>3009</v>
      </c>
      <c r="B1848" s="1" t="s">
        <v>3010</v>
      </c>
      <c r="C1848" s="2" t="str">
        <f>IFERROR(__xludf.DUMMYFUNCTION("GoogleTranslate(B1848, ""en"", ""vi"")"),"Đoạn nhạc được đề cập thể hiện phạm vi cao độ kéo dài [R1A2N3G4E5] [oc0ta1ve2s3] và kéo dài trong [T1M213] giây. Điều thú vị là bản sáng tác không sử dụng [I1N2S3T4R5U6M7E8N9T0S1] ở bất kỳ thời điểm nào và bản giai điệu cũng không có [I1N2S3T4R5U6M7E8N9T0"&amp;"]. Mặc dù vậy, bài hát vẫn có thể mang lại trải nghiệm nghe phong phú vì chứa [[N01U12M23_34B45A56R67S78]8 b9ar0s1] chắc chắn sẽ thu hút sự chú ý của người nghe.")</f>
        <v>Đoạn nhạc được đề cập thể hiện phạm vi cao độ kéo dài [R1A2N3G4E5] [oc0ta1ve2s3] và kéo dài trong [T1M213] giây. Điều thú vị là bản sáng tác không sử dụng [I1N2S3T4R5U6M7E8N9T0S1] ở bất kỳ thời điểm nào và bản giai điệu cũng không có [I1N2S3T4R5U6M7E8N9T0]. Mặc dù vậy, bài hát vẫn có thể mang lại trải nghiệm nghe phong phú vì chứa [[N01U12M23_34B45A56R67S78]8 b9ar0s1] chắc chắn sẽ thu hút sự chú ý của người nghe.</v>
      </c>
    </row>
    <row r="1849">
      <c r="A1849" s="1" t="s">
        <v>3011</v>
      </c>
      <c r="B1849" s="1" t="s">
        <v>3012</v>
      </c>
      <c r="C1849" s="2" t="str">
        <f>IFERROR(__xludf.DUMMYFUNCTION("GoogleTranslate(B1849, ""en"", ""vi"")"),"Dải cao độ [R1A2N3G4E5]-[oc0ta1ve2] được sử dụng trong bản nhạc này tạo ra màn trình diễn âm nhạc tập trung và có tác động mạnh mẽ, trong khi việc sử dụng [[K01E12Y23]3 k4ey5] mang lại bảng âm thanh phong phú và sống động. Bản nhạc [T1M213] giây này đã ch"&amp;"ọn không kết hợp [I1N2S3T4R5U6M7E8N9T0S1] nhưng được biểu diễn ở tốc độ vừa phải, thể hiện tính hiệu quả của phạm vi cao độ nhỏ gọn và lựa chọn [ke0y1] trong việc mang lại trải nghiệm âm nhạc đầy tác động.")</f>
        <v>Dải cao độ [R1A2N3G4E5]-[oc0ta1ve2] được sử dụng trong bản nhạc này tạo ra màn trình diễn âm nhạc tập trung và có tác động mạnh mẽ, trong khi việc sử dụng [[K01E12Y23]3 k4ey5] mang lại bảng âm thanh phong phú và sống động. Bản nhạc [T1M213] giây này đã chọn không kết hợp [I1N2S3T4R5U6M7E8N9T0S1] nhưng được biểu diễn ở tốc độ vừa phải, thể hiện tính hiệu quả của phạm vi cao độ nhỏ gọn và lựa chọn [ke0y1] trong việc mang lại trải nghiệm âm nhạc đầy tác động.</v>
      </c>
    </row>
    <row r="1850">
      <c r="A1850" s="1" t="s">
        <v>467</v>
      </c>
      <c r="B1850" s="1" t="s">
        <v>3013</v>
      </c>
      <c r="C1850" s="2" t="str">
        <f>IFERROR(__xludf.DUMMYFUNCTION("GoogleTranslate(B1850, ""en"", ""vi"")"),"Ca khúc này có nhịp điệu chậm rãi, kết hợp với lựa chọn âm nhạc [[K01E12Y23]3 k4ey5], tạo nên một trải nghiệm lôi cuốn và đáng nhớ. Bài hát có thời lượng [T1M213] giây, giúp người nghe có nhiều thời gian để hòa mình vào nhịp điệu và giai điệu mê hoặc của "&amp;"âm nhạc.")</f>
        <v>Ca khúc này có nhịp điệu chậm rãi, kết hợp với lựa chọn âm nhạc [[K01E12Y23]3 k4ey5], tạo nên một trải nghiệm lôi cuốn và đáng nhớ. Bài hát có thời lượng [T1M213] giây, giúp người nghe có nhiều thời gian để hòa mình vào nhịp điệu và giai điệu mê hoặc của âm nhạc.</v>
      </c>
    </row>
    <row r="1851">
      <c r="A1851" s="1" t="s">
        <v>1899</v>
      </c>
      <c r="B1851" s="1" t="s">
        <v>3014</v>
      </c>
      <c r="C1851" s="2" t="str">
        <f>IFERROR(__xludf.DUMMYFUNCTION("GoogleTranslate(B1851, ""en"", ""vi"")"),"[[K01E12Y23]3 k4ey5] của bản nhạc này mang đến cho nó một chất lượng cảm xúc đặc biệt. Nó tuân theo đồng hồ đo [T1I2M3E4_5S6I7G8N9A0T1U2R3E4], làm tăng thêm nét đặc trưng và tâm trạng độc đáo của nó. Sự kết hợp của các yếu tố âm nhạc này tạo ra trải nghiệ"&amp;"m nghe khác biệt và đáng nhớ. Chữ ký [ke0y1] xác định âm sắc của bản nhạc, trong khi [ti0me1 s2ig3na4tu5re6] thiết lập nhịp điệu và [te0mp1o2]. Cùng nhau, chúng góp phần tạo nên cảm nhận và bầu không khí chung của âm nhạc, khiến nó trở thành sự thể hiện c"&amp;"ảm xúc và sự sáng tạo của con người.")</f>
        <v>[[K01E12Y23]3 k4ey5] của bản nhạc này mang đến cho nó một chất lượng cảm xúc đặc biệt. Nó tuân theo đồng hồ đo [T1I2M3E4_5S6I7G8N9A0T1U2R3E4], làm tăng thêm nét đặc trưng và tâm trạng độc đáo của nó. Sự kết hợp của các yếu tố âm nhạc này tạo ra trải nghiệm nghe khác biệt và đáng nhớ. Chữ ký [ke0y1] xác định âm sắc của bản nhạc, trong khi [ti0me1 s2ig3na4tu5re6] thiết lập nhịp điệu và [te0mp1o2]. Cùng nhau, chúng góp phần tạo nên cảm nhận và bầu không khí chung của âm nhạc, khiến nó trở thành sự thể hiện cảm xúc và sự sáng tạo của con người.</v>
      </c>
    </row>
    <row r="1852">
      <c r="A1852" s="1" t="s">
        <v>3015</v>
      </c>
      <c r="B1852" s="1" t="s">
        <v>3016</v>
      </c>
      <c r="C1852" s="2" t="str">
        <f>IFERROR(__xludf.DUMMYFUNCTION("GoogleTranslate(B1852, ""en"", ""vi"")"),"Bài hát này có cao độ [R1A2N3G4E5] [oc0ta1ve2s3] và có [[K01E12Y23]3 k4ey5], giúp tăng thêm hương vị độc đáo cho âm nhạc. Nó có độ dài [T1M213] giây và [ti0me1 s2ig3na4tu5re6 o7f 8[T91I02M13E24_35S46I57G68N79A80T91U02R13E24]3] duy nhất. Phong cách của bài"&amp;" hát không phản ánh nét đặc trưng thông thường của thể loại [G1E2N3R4E5].")</f>
        <v>Bài hát này có cao độ [R1A2N3G4E5] [oc0ta1ve2s3] và có [[K01E12Y23]3 k4ey5], giúp tăng thêm hương vị độc đáo cho âm nhạc. Nó có độ dài [T1M213] giây và [ti0me1 s2ig3na4tu5re6 o7f 8[T91I02M13E24_35S46I57G68N79A80T91U02R13E24]3] duy nhất. Phong cách của bài hát không phản ánh nét đặc trưng thông thường của thể loại [G1E2N3R4E5].</v>
      </c>
    </row>
    <row r="1853">
      <c r="A1853" s="1" t="s">
        <v>1331</v>
      </c>
      <c r="B1853" s="1" t="s">
        <v>3017</v>
      </c>
      <c r="C1853" s="2" t="str">
        <f>IFERROR(__xludf.DUMMYFUNCTION("GoogleTranslate(B1853, ""en"", ""vi"")"),"Bản nhạc là một sáng tác ấn tượng thể hiện phạm vi cao độ trong [R1A2N3G4E5] [oc0ta1ve2s3], được sáng tác trong [[K01E12Y23]3 k4ey5]. Bài hát này dài [T1M213] giây và có nhịp điệu nhẹ nhàng. Đáng chú ý vắng mặt trong bài hát này là [I1N2S3T4R5U6M7E8N9T0S1"&amp;"], trong khi [ti0me1 s2ig3na4tu5re6] không thường xuyên [T1I2M3E4_5S6I7G8N9A0T1U2R3E4]. Nhạc được phát ở mức [te0mp1o2] vừa phải và gợi lên cảm giác [E1M2O3T4I5O6N7]. Nhìn chung, tác phẩm âm nhạc này là một sáng tạo độc đáo và quyến rũ, chắc chắn sẽ làm s"&amp;"ay lòng và lay động bất kỳ người nghe nào.")</f>
        <v>Bản nhạc là một sáng tác ấn tượng thể hiện phạm vi cao độ trong [R1A2N3G4E5] [oc0ta1ve2s3], được sáng tác trong [[K01E12Y23]3 k4ey5]. Bài hát này dài [T1M213] giây và có nhịp điệu nhẹ nhàng. Đáng chú ý vắng mặt trong bài hát này là [I1N2S3T4R5U6M7E8N9T0S1], trong khi [ti0me1 s2ig3na4tu5re6] không thường xuyên [T1I2M3E4_5S6I7G8N9A0T1U2R3E4]. Nhạc được phát ở mức [te0mp1o2] vừa phải và gợi lên cảm giác [E1M2O3T4I5O6N7]. Nhìn chung, tác phẩm âm nhạc này là một sáng tạo độc đáo và quyến rũ, chắc chắn sẽ làm say lòng và lay động bất kỳ người nghe nào.</v>
      </c>
    </row>
    <row r="1854">
      <c r="A1854" s="1" t="s">
        <v>154</v>
      </c>
      <c r="B1854" s="1" t="s">
        <v>3018</v>
      </c>
      <c r="C1854" s="2" t="str">
        <f>IFERROR(__xludf.DUMMYFUNCTION("GoogleTranslate(B1854, ""en"", ""vi"")"),"Nhạc cụ đóng một vai trò quan trọng trong âm nhạc. Chúng là những công cụ được sử dụng để tạo ra giai điệu, hòa âm, nhịp điệu và các yếu tố khác tạo nên một tác phẩm âm nhạc. Có vô số loại nhạc cụ, từ các nhạc cụ có dây như guitar và violin, đến các nhạc "&amp;"cụ gõ như trống và xylophone, đến các nhạc cụ hơi như sáo và saxophone. Mỗi nhạc cụ có âm thanh và đặc điểm riêng, và cùng nhau chúng có thể tạo ra nhiều phong cách và thể loại âm nhạc đáng kinh ngạc. Cho dù được chơi solo hay là một phần của một dàn nhạc"&amp;", các nhạc cụ đều mang lại sức sống cho âm nhạc và mang đến cho các nhạc sĩ cách thể hiện bản thân một cách sáng tạo.")</f>
        <v>Nhạc cụ đóng một vai trò quan trọng trong âm nhạc. Chúng là những công cụ được sử dụng để tạo ra giai điệu, hòa âm, nhịp điệu và các yếu tố khác tạo nên một tác phẩm âm nhạc. Có vô số loại nhạc cụ, từ các nhạc cụ có dây như guitar và violin, đến các nhạc cụ gõ như trống và xylophone, đến các nhạc cụ hơi như sáo và saxophone. Mỗi nhạc cụ có âm thanh và đặc điểm riêng, và cùng nhau chúng có thể tạo ra nhiều phong cách và thể loại âm nhạc đáng kinh ngạc. Cho dù được chơi solo hay là một phần của một dàn nhạc, các nhạc cụ đều mang lại sức sống cho âm nhạc và mang đến cho các nhạc sĩ cách thể hiện bản thân một cách sáng tạo.</v>
      </c>
    </row>
    <row r="1855">
      <c r="A1855" s="1" t="s">
        <v>3019</v>
      </c>
      <c r="B1855" s="1" t="s">
        <v>3020</v>
      </c>
      <c r="C1855" s="2" t="str">
        <f>IFERROR(__xludf.DUMMYFUNCTION("GoogleTranslate(B1855, ""en"", ""vi"")"),"Bài hát này sử dụng [ti0me1 s2ig3na4tu5re6] khác thường và có [te0mp1o2] vừa phải, với độ dài [T1M213] giây.")</f>
        <v>Bài hát này sử dụng [ti0me1 s2ig3na4tu5re6] khác thường và có [te0mp1o2] vừa phải, với độ dài [T1M213] giây.</v>
      </c>
    </row>
    <row r="1856">
      <c r="A1856" s="1" t="s">
        <v>2014</v>
      </c>
      <c r="B1856" s="1" t="s">
        <v>3021</v>
      </c>
      <c r="C1856" s="2" t="str">
        <f>IFERROR(__xludf.DUMMYFUNCTION("GoogleTranslate(B1856, ""en"", ""vi"")"),"Bản nhạc này mang lại trải nghiệm nghe độc ​​đáo và đáng nhớ với dải cao độ [R1A2N3G4E5] [oc0ta1ve2s3]. Thành phần của bài hát có [[N01U12M23_34B45A56R67S78]8 b9ar0s1] và chạy trong [T1M213] giây, tạo nên một hành trình âm nhạc trọn vẹn và thỏa mãn. Cho d"&amp;"ù bạn là người hâm mộ thể loại này hay chỉ đánh giá cao âm nhạc hay, ca khúc này chắc chắn sẽ để lại ấn tượng lâu dài với phạm vi, cấu trúc và độ dài ấn tượng. Vì vậy, hãy ngồi lại, thư giãn và để âm nhạc đưa bạn vào một cuộc hành trình mà bạn sẽ không ba"&amp;"o giờ quên.")</f>
        <v>Bản nhạc này mang lại trải nghiệm nghe độc ​​đáo và đáng nhớ với dải cao độ [R1A2N3G4E5] [oc0ta1ve2s3]. Thành phần của bài hát có [[N01U12M23_34B45A56R67S78]8 b9ar0s1] và chạy trong [T1M213] giây, tạo nên một hành trình âm nhạc trọn vẹn và thỏa mãn. Cho dù bạn là người hâm mộ thể loại này hay chỉ đánh giá cao âm nhạc hay, ca khúc này chắc chắn sẽ để lại ấn tượng lâu dài với phạm vi, cấu trúc và độ dài ấn tượng. Vì vậy, hãy ngồi lại, thư giãn và để âm nhạc đưa bạn vào một cuộc hành trình mà bạn sẽ không bao giờ quên.</v>
      </c>
    </row>
    <row r="1857">
      <c r="A1857" s="1" t="s">
        <v>3022</v>
      </c>
      <c r="B1857" s="1" t="s">
        <v>3023</v>
      </c>
      <c r="C1857" s="2" t="str">
        <f>IFERROR(__xludf.DUMMYFUNCTION("GoogleTranslate(B1857, ""en"", ""vi"")"),"Âm thanh của bài hát bị ảnh hưởng nặng nề bởi thể loại [G1E2N3R4E5] và nhạc cover [[N01U12M23_34B45A56R67S78]8 b9ar0s1].")</f>
        <v>Âm thanh của bài hát bị ảnh hưởng nặng nề bởi thể loại [G1E2N3R4E5] và nhạc cover [[N01U12M23_34B45A56R67S78]8 b9ar0s1].</v>
      </c>
    </row>
    <row r="1858">
      <c r="A1858" s="1" t="s">
        <v>1841</v>
      </c>
      <c r="B1858" s="1" t="s">
        <v>3024</v>
      </c>
      <c r="C1858" s="2" t="str">
        <f>IFERROR(__xludf.DUMMYFUNCTION("GoogleTranslate(B1858, ""en"", ""vi"")"),"Bản nhạc này thể hiện phạm vi cao độ trong [R1A2N3G4E5] [oc0ta1ve2s3], được thể hiện sống động thông qua việc sử dụng [I1N2S3T4R5U6M7E8N9T0S1]. Bài hát sử dụng [[K01E12Y23]3 k4ey5] tạo ra một bảng màu âm thanh phong phú và sống động, đồng thời nhịp điệu t"&amp;"ràn đầy năng lượng đặc biệt của nó góp phần tạo nên âm thanh của bài hát, thấm đẫm các quy ước của phong cách [G1E2N3R4E5]. Với thời gian phát [T1M213] giây và [te0mp1o2] vừa phải, [ti0me1 s2ig3na4tu5re6] [T1I2M3E4_5S6I7G8N9A0T1U2R3E4] độc đáo của bản nhạ"&amp;"c này càng làm tăng thêm tính chất độc đáo và hấp dẫn của nó.")</f>
        <v>Bản nhạc này thể hiện phạm vi cao độ trong [R1A2N3G4E5] [oc0ta1ve2s3], được thể hiện sống động thông qua việc sử dụng [I1N2S3T4R5U6M7E8N9T0S1]. Bài hát sử dụng [[K01E12Y23]3 k4ey5] tạo ra một bảng màu âm thanh phong phú và sống động, đồng thời nhịp điệu tràn đầy năng lượng đặc biệt của nó góp phần tạo nên âm thanh của bài hát, thấm đẫm các quy ước của phong cách [G1E2N3R4E5]. Với thời gian phát [T1M213] giây và [te0mp1o2] vừa phải, [ti0me1 s2ig3na4tu5re6] [T1I2M3E4_5S6I7G8N9A0T1U2R3E4] độc đáo của bản nhạc này càng làm tăng thêm tính chất độc đáo và hấp dẫn của nó.</v>
      </c>
    </row>
    <row r="1859">
      <c r="A1859" s="1" t="s">
        <v>136</v>
      </c>
      <c r="B1859" s="1" t="s">
        <v>3025</v>
      </c>
      <c r="C1859" s="2" t="str">
        <f>IFERROR(__xludf.DUMMYFUNCTION("GoogleTranslate(B1859, ""en"", ""vi"")"),"Việc sử dụng phạm vi cao độ cụ thể của [R1A2N3G4E5] [oc0ta1ve2s3], cùng với [[K01E12Y23]3 k4ey5], tạo ra âm thanh gắn kết và thống nhất trong suốt khoảng thời gian [T1M213] giây của bản nhạc này. [te0mp1o2] trong bài hát này rất thư giãn và âm nhạc được p"&amp;"hát ra thông qua việc sử dụng [I1N2S3T4R5U6M7E8N9T0S1]. Âm nhạc ở dạng [T1I2M3E4_5S6I7G8N9A0T1U2R3E4], tuy chậm rãi nhưng lại tạo ra một cảm xúc mạnh mẽ và đáng nhớ.")</f>
        <v>Việc sử dụng phạm vi cao độ cụ thể của [R1A2N3G4E5] [oc0ta1ve2s3], cùng với [[K01E12Y23]3 k4ey5], tạo ra âm thanh gắn kết và thống nhất trong suốt khoảng thời gian [T1M213] giây của bản nhạc này. [te0mp1o2] trong bài hát này rất thư giãn và âm nhạc được phát ra thông qua việc sử dụng [I1N2S3T4R5U6M7E8N9T0S1]. Âm nhạc ở dạng [T1I2M3E4_5S6I7G8N9A0T1U2R3E4], tuy chậm rãi nhưng lại tạo ra một cảm xúc mạnh mẽ và đáng nhớ.</v>
      </c>
    </row>
    <row r="1860">
      <c r="A1860" s="1" t="s">
        <v>3026</v>
      </c>
      <c r="B1860" s="1" t="s">
        <v>3027</v>
      </c>
      <c r="C1860" s="2" t="str">
        <f>IFERROR(__xludf.DUMMYFUNCTION("GoogleTranslate(B1860, ""en"", ""vi"")"),"Âm nhạc được đề cập có [ti0me1 s2ig3na4tu5re6 o7f 8[T91I02M13E24_35S46I57G68N79A80T91U02R13E24]3]. Chiều sâu cảm xúc của nó được nhấn mạnh bởi đặc tính đặc biệt được cung cấp bởi phạm vi cao độ [R1A2N3G4E5] [oc0ta1ve2s3]. Thời lượng của bài hát là [T1M213"&amp;"] giây và không có bất kỳ [I1N2S3T4R5U6M7E8N9T0S1] nào.")</f>
        <v>Âm nhạc được đề cập có [ti0me1 s2ig3na4tu5re6 o7f 8[T91I02M13E24_35S46I57G68N79A80T91U02R13E24]3]. Chiều sâu cảm xúc của nó được nhấn mạnh bởi đặc tính đặc biệt được cung cấp bởi phạm vi cao độ [R1A2N3G4E5] [oc0ta1ve2s3]. Thời lượng của bài hát là [T1M213] giây và không có bất kỳ [I1N2S3T4R5U6M7E8N9T0S1] nào.</v>
      </c>
    </row>
    <row r="1861">
      <c r="A1861" s="1" t="s">
        <v>412</v>
      </c>
      <c r="B1861" s="1" t="s">
        <v>3028</v>
      </c>
      <c r="C1861" s="2" t="str">
        <f>IFERROR(__xludf.DUMMYFUNCTION("GoogleTranslate(B1861, ""en"", ""vi"")"),"Phạm vi cao độ nhỏ gọn của [R1A2N3G4E5] [oc0ta1ve2s3] mang lại màn trình diễn âm nhạc tập trung và có tác động mạnh mẽ, trong khi lựa chọn [[K01E12Y23]3 k4ey5] sẽ mang lại trải nghiệm quyến rũ và đáng nhớ. Với thời lượng chạy [T1M213] giây, nhịp điệu tron"&amp;"g bài hát này thực sự sống động, được bổ sung bằng quyết định có chủ ý không kết hợp [I1N2S3T4R5U6M7E8N9T0S1]. [ti0me1 s2ig3na4tu5re6] của bản nhạc là [T1I2M3E4_5S6I7G8N9A0T1U2R3E4], được phát ở mức [te0mp1o2] thấp và gợi lên cảm giác [E1M2O3T4I5O6N7] xuy"&amp;"ên suốt.")</f>
        <v>Phạm vi cao độ nhỏ gọn của [R1A2N3G4E5] [oc0ta1ve2s3] mang lại màn trình diễn âm nhạc tập trung và có tác động mạnh mẽ, trong khi lựa chọn [[K01E12Y23]3 k4ey5] sẽ mang lại trải nghiệm quyến rũ và đáng nhớ. Với thời lượng chạy [T1M213] giây, nhịp điệu trong bài hát này thực sự sống động, được bổ sung bằng quyết định có chủ ý không kết hợp [I1N2S3T4R5U6M7E8N9T0S1]. [ti0me1 s2ig3na4tu5re6] của bản nhạc là [T1I2M3E4_5S6I7G8N9A0T1U2R3E4], được phát ở mức [te0mp1o2] thấp và gợi lên cảm giác [E1M2O3T4I5O6N7] xuyên suốt.</v>
      </c>
    </row>
    <row r="1862">
      <c r="A1862" s="1" t="s">
        <v>3029</v>
      </c>
      <c r="B1862" s="1" t="s">
        <v>3030</v>
      </c>
      <c r="C1862" s="2" t="str">
        <f>IFERROR(__xludf.DUMMYFUNCTION("GoogleTranslate(B1862, ""en"", ""vi"")"),"Âm nhạc có phạm vi cao độ giới hạn là [R1A2N3G4E5] [oc0ta1ve2s3], cho phép tập trung nhiều hơn vào sự tinh tế của giai điệu và phân nhịp. Bài hát bao gồm [[N01U12M23_34B45A56R67S78]8 b9ar0s1], có độ dài [T1M213] giây. Nhịp điệu của nó thoải mái và vừa phả"&amp;"i, không gợi lên âm thanh cổ điển của [G1E2N3R4E5]. Bất chấp những hạn chế về cao độ, sự nhấn mạnh vào giai điệu và ngữ điệu của bản nhạc này mang lại trải nghiệm nghe hấp dẫn. Độ dài của bài hát được xác định bởi số ô nhịp, điều này góp phần tạo nên cấu "&amp;"trúc và bố cục tổng thể của bài hát.")</f>
        <v>Âm nhạc có phạm vi cao độ giới hạn là [R1A2N3G4E5] [oc0ta1ve2s3], cho phép tập trung nhiều hơn vào sự tinh tế của giai điệu và phân nhịp. Bài hát bao gồm [[N01U12M23_34B45A56R67S78]8 b9ar0s1], có độ dài [T1M213] giây. Nhịp điệu của nó thoải mái và vừa phải, không gợi lên âm thanh cổ điển của [G1E2N3R4E5]. Bất chấp những hạn chế về cao độ, sự nhấn mạnh vào giai điệu và ngữ điệu của bản nhạc này mang lại trải nghiệm nghe hấp dẫn. Độ dài của bài hát được xác định bởi số ô nhịp, điều này góp phần tạo nên cấu trúc và bố cục tổng thể của bài hát.</v>
      </c>
    </row>
    <row r="1863">
      <c r="A1863" s="1" t="s">
        <v>783</v>
      </c>
      <c r="B1863" s="1" t="s">
        <v>3031</v>
      </c>
      <c r="C1863" s="2" t="str">
        <f>IFERROR(__xludf.DUMMYFUNCTION("GoogleTranslate(B1863, ""en"", ""vi"")"),"Bài hát [T1M213]-thứ hai này, với phạm vi cao độ trong [R1A2N3G4E5] [oc0ta1ve2s3], sử dụng [[K01E12Y23]3 k4ey5] để tạo ra bầu không khí khác biệt. Nhịp điệu trong bố cục này rất nhẹ nhàng và thư giãn, trong khi sự vắng mặt của [I1N2S3T4R5U6M7E8N9T0S1] góp"&amp;" phần tạo nên phong cách độc đáo của nó. Mặc dù [ti0me1 s2ig3na4tu5re6] không chuẩn nhưng âm nhạc di chuyển ở tốc độ cân bằng, khác xa với đặc điểm cổ điển của âm thanh [G1E2N3R4E5].")</f>
        <v>Bài hát [T1M213]-thứ hai này, với phạm vi cao độ trong [R1A2N3G4E5] [oc0ta1ve2s3], sử dụng [[K01E12Y23]3 k4ey5] để tạo ra bầu không khí khác biệt. Nhịp điệu trong bố cục này rất nhẹ nhàng và thư giãn, trong khi sự vắng mặt của [I1N2S3T4R5U6M7E8N9T0S1] góp phần tạo nên phong cách độc đáo của nó. Mặc dù [ti0me1 s2ig3na4tu5re6] không chuẩn nhưng âm nhạc di chuyển ở tốc độ cân bằng, khác xa với đặc điểm cổ điển của âm thanh [G1E2N3R4E5].</v>
      </c>
    </row>
    <row r="1864">
      <c r="A1864" s="1" t="s">
        <v>3032</v>
      </c>
      <c r="B1864" s="1" t="s">
        <v>3033</v>
      </c>
      <c r="C1864" s="2" t="str">
        <f>IFERROR(__xludf.DUMMYFUNCTION("GoogleTranslate(B1864, ""en"", ""vi"")"),"Nhịp điệu trong bài hát này vô cùng kích thích, đáng chú ý là nhạc nằm trong [T1I2M3E4_5S6I7G8N9A0T1U2R3E4]. Sự kết hợp giữa nhịp điệu và [ti0me1 s2ig3na4tu5re6] tạo ra âm thanh độc đáo và quyến rũ, thu hút người nghe và lôi cuốn họ. Cho dù bạn là nhạc sĩ"&amp;" hay chỉ là người hâm mộ âm nhạc tuyệt vời, sự tương tác phức tạp giữa nhịp điệu và [ti0me1 s2ig3na4tu5re6] trong bài hát này chắc chắn sẽ gây ấn tượng. Vì vậy, nếu bạn đang tìm kiếm một trải nghiệm âm nhạc mới mang lại cho bạn cảm giác tràn đầy sinh lực "&amp;"và cảm hứng, hãy nhớ xem bài hát này và đánh giá cao tính nghệ thuật của những người sáng tạo ra nó.")</f>
        <v>Nhịp điệu trong bài hát này vô cùng kích thích, đáng chú ý là nhạc nằm trong [T1I2M3E4_5S6I7G8N9A0T1U2R3E4]. Sự kết hợp giữa nhịp điệu và [ti0me1 s2ig3na4tu5re6] tạo ra âm thanh độc đáo và quyến rũ, thu hút người nghe và lôi cuốn họ. Cho dù bạn là nhạc sĩ hay chỉ là người hâm mộ âm nhạc tuyệt vời, sự tương tác phức tạp giữa nhịp điệu và [ti0me1 s2ig3na4tu5re6] trong bài hát này chắc chắn sẽ gây ấn tượng. Vì vậy, nếu bạn đang tìm kiếm một trải nghiệm âm nhạc mới mang lại cho bạn cảm giác tràn đầy sinh lực và cảm hứng, hãy nhớ xem bài hát này và đánh giá cao tính nghệ thuật của những người sáng tạo ra nó.</v>
      </c>
    </row>
    <row r="1865">
      <c r="A1865" s="1" t="s">
        <v>3034</v>
      </c>
      <c r="B1865" s="1" t="s">
        <v>3035</v>
      </c>
      <c r="C1865" s="2" t="str">
        <f>IFERROR(__xludf.DUMMYFUNCTION("GoogleTranslate(B1865, ""en"", ""vi"")"),"Bản nhạc giai điệu trong bản nhạc này không có [I1N2S3T4R5U6M7E8N9T0] làm âm thanh chủ đạo. Tuy nhiên, việc sử dụng [[K01E12Y23]3 k4ey5] sẽ tạo ra âm thanh mạnh mẽ và đáng nhớ. Đoạn [te0mp1o2] của bài hát cũng rất phù hợp và cảm giác vừa phải. Ngoài ra, ["&amp;"ti0me1 s2ig3na4tu5re6] được sử dụng trong bài hát này không hề bình thường, bao gồm [T1I2M3E4_5S6I7G8N9A0T1U2R3E4].")</f>
        <v>Bản nhạc giai điệu trong bản nhạc này không có [I1N2S3T4R5U6M7E8N9T0] làm âm thanh chủ đạo. Tuy nhiên, việc sử dụng [[K01E12Y23]3 k4ey5] sẽ tạo ra âm thanh mạnh mẽ và đáng nhớ. Đoạn [te0mp1o2] của bài hát cũng rất phù hợp và cảm giác vừa phải. Ngoài ra, [ti0me1 s2ig3na4tu5re6] được sử dụng trong bài hát này không hề bình thường, bao gồm [T1I2M3E4_5S6I7G8N9A0T1U2R3E4].</v>
      </c>
    </row>
    <row r="1866">
      <c r="A1866" s="1" t="s">
        <v>295</v>
      </c>
      <c r="B1866" s="1" t="s">
        <v>3036</v>
      </c>
      <c r="C1866" s="2" t="str">
        <f>IFERROR(__xludf.DUMMYFUNCTION("GoogleTranslate(B1866, ""en"", ""vi"")"),"[ke0y1] được sử dụng trong bản nhạc này mang lại cho nó chất lượng cảm xúc đặc biệt, mặc dù bài hát này không có nhạc cụ.")</f>
        <v>[ke0y1] được sử dụng trong bản nhạc này mang lại cho nó chất lượng cảm xúc đặc biệt, mặc dù bài hát này không có nhạc cụ.</v>
      </c>
    </row>
    <row r="1867">
      <c r="A1867" s="1" t="s">
        <v>194</v>
      </c>
      <c r="B1867" s="1" t="s">
        <v>3037</v>
      </c>
      <c r="C1867" s="2" t="str">
        <f>IFERROR(__xludf.DUMMYFUNCTION("GoogleTranslate(B1867, ""en"", ""vi"")"),"Phạm vi cao độ nhỏ gọn của [R1A2N3G4E5] [oc0ta1ve2s3] mang lại màn trình diễn âm nhạc tập trung và có tác động mạnh mẽ, trong khi [[K01E12Y23]3 k4ey5] mang đến cho bản nhạc này chất lượng cảm xúc đặc biệt. Với thời lượng [T1M213] giây, bài hát chinh phục "&amp;"người nghe bằng nhịp điệu sôi động. Âm nhạc trở nên sống động thông qua [I1N2S3T4R5U6M7E8N9T0S1], thể hiện nhịp điệu [T1I2M3E4_5S6I7G8N9A0T1U2R3E4] và duy trì nhịp độ vừa phải. Xuyên suốt tác phẩm, âm nhạc tỏa ra [E1M2O3T4I5O6N7].")</f>
        <v>Phạm vi cao độ nhỏ gọn của [R1A2N3G4E5] [oc0ta1ve2s3] mang lại màn trình diễn âm nhạc tập trung và có tác động mạnh mẽ, trong khi [[K01E12Y23]3 k4ey5] mang đến cho bản nhạc này chất lượng cảm xúc đặc biệt. Với thời lượng [T1M213] giây, bài hát chinh phục người nghe bằng nhịp điệu sôi động. Âm nhạc trở nên sống động thông qua [I1N2S3T4R5U6M7E8N9T0S1], thể hiện nhịp điệu [T1I2M3E4_5S6I7G8N9A0T1U2R3E4] và duy trì nhịp độ vừa phải. Xuyên suốt tác phẩm, âm nhạc tỏa ra [E1M2O3T4I5O6N7].</v>
      </c>
    </row>
    <row r="1868">
      <c r="A1868" s="1" t="s">
        <v>3038</v>
      </c>
      <c r="B1868" s="1" t="s">
        <v>3039</v>
      </c>
      <c r="C1868" s="2" t="str">
        <f>IFERROR(__xludf.DUMMYFUNCTION("GoogleTranslate(B1868, ""en"", ""vi"")"),"Âm nhạc có bản chất là [E1M2O3T4I5O6N7] và bao gồm [[N01U12M23_34B45A56R67S78]8 b9ar0s1]. Nhịp điệu của bài hát này thoải mái và vừa phải, đồng thời [I1N2S3T4R5U6M7E8N9T0S1] được sử dụng trong phần trình diễn âm nhạc.")</f>
        <v>Âm nhạc có bản chất là [E1M2O3T4I5O6N7] và bao gồm [[N01U12M23_34B45A56R67S78]8 b9ar0s1]. Nhịp điệu của bài hát này thoải mái và vừa phải, đồng thời [I1N2S3T4R5U6M7E8N9T0S1] được sử dụng trong phần trình diễn âm nhạc.</v>
      </c>
    </row>
    <row r="1869">
      <c r="A1869" s="1" t="s">
        <v>3040</v>
      </c>
      <c r="B1869" s="1" t="s">
        <v>3041</v>
      </c>
      <c r="C1869" s="2" t="str">
        <f>IFERROR(__xludf.DUMMYFUNCTION("GoogleTranslate(B1869, ""en"", ""vi"")"),"Với việc sử dụng [[K01E12Y23]3 k4ey5], bản nhạc này truyền tải âm thanh độc đáo và vang dội, trong khi nhịp điệu của nó được xác định bởi [T1I2M3E4_5S6I7G8N9A0T1U2R3E4]. Được làm phong phú nhờ sự bao gồm của [I1N2S3T4R5U6M7E8N9T0S1], âm nhạc thể hiện [E1M"&amp;"2O3T4I5O6N7] sâu sắc xuyên suốt [[N01U12M23_34B45A56R67S78]8 b9ar0s1].")</f>
        <v>Với việc sử dụng [[K01E12Y23]3 k4ey5], bản nhạc này truyền tải âm thanh độc đáo và vang dội, trong khi nhịp điệu của nó được xác định bởi [T1I2M3E4_5S6I7G8N9A0T1U2R3E4]. Được làm phong phú nhờ sự bao gồm của [I1N2S3T4R5U6M7E8N9T0S1], âm nhạc thể hiện [E1M2O3T4I5O6N7] sâu sắc xuyên suốt [[N01U12M23_34B45A56R67S78]8 b9ar0s1].</v>
      </c>
    </row>
    <row r="1870">
      <c r="A1870" s="1" t="s">
        <v>586</v>
      </c>
      <c r="B1870" s="1" t="s">
        <v>3042</v>
      </c>
      <c r="C1870" s="2" t="str">
        <f>IFERROR(__xludf.DUMMYFUNCTION("GoogleTranslate(B1870, ""en"", ""vi"")"),"Việc sử dụng phạm vi cao độ cụ thể của [R1A2N3G4E5] [oc0ta1ve2s3] tạo ra âm thanh gắn kết và thống nhất xuyên suốt bản nhạc, được sáng tác trong [[K01E12Y23]3 k4ey5] và phát trong [T1M213] giây. Với nhịp điệu rất mạnh mẽ và lôi cuốn, sáng tác của bài hát "&amp;"này không liên quan đến việc sử dụng [I1N2S3T4R5U6M7E8N9T0S1] và [ti0me1 s2ig3na4tu5re6] của nó không hề bình thường, là [T1I2M3E4_5S6I7G8N9A0T1U2R3E4]. Di chuyển với tốc độ vừa phải, âm nhạc phát ra [E1M2O3T4I5O6N7].")</f>
        <v>Việc sử dụng phạm vi cao độ cụ thể của [R1A2N3G4E5] [oc0ta1ve2s3] tạo ra âm thanh gắn kết và thống nhất xuyên suốt bản nhạc, được sáng tác trong [[K01E12Y23]3 k4ey5] và phát trong [T1M213] giây. Với nhịp điệu rất mạnh mẽ và lôi cuốn, sáng tác của bài hát này không liên quan đến việc sử dụng [I1N2S3T4R5U6M7E8N9T0S1] và [ti0me1 s2ig3na4tu5re6] của nó không hề bình thường, là [T1I2M3E4_5S6I7G8N9A0T1U2R3E4]. Di chuyển với tốc độ vừa phải, âm nhạc phát ra [E1M2O3T4I5O6N7].</v>
      </c>
    </row>
    <row r="1871">
      <c r="A1871" s="1" t="s">
        <v>3043</v>
      </c>
      <c r="B1871" s="1" t="s">
        <v>3044</v>
      </c>
      <c r="C1871" s="2" t="str">
        <f>IFERROR(__xludf.DUMMYFUNCTION("GoogleTranslate(B1871, ""en"", ""vi"")"),"Bài hát này mang lại cảm giác [E1M2O3T4I5O6N7] được nâng cao nhờ [[T01I12M23E34_45S56I67G78N89A90T01U12R23E34]4 t5im6e 7si8gn9at0ur1e2]. Bản sáng tác dài [[N01U12M23_34B45A56R67S78]8 b9ar0s1], thể hiện cách tiếp cận sáng tạo của nghệ sĩ trong việc sáng tá"&amp;"c âm nhạc. Mặc dù có cấu trúc phi truyền thống nhưng âm nhạc vẫn gây được tiếng vang về mặt cảm xúc, khiến nó trở thành một tác phẩm nổi bật trong các tiết mục của nghệ sĩ.")</f>
        <v>Bài hát này mang lại cảm giác [E1M2O3T4I5O6N7] được nâng cao nhờ [[T01I12M23E34_45S56I67G78N89A90T01U12R23E34]4 t5im6e 7si8gn9at0ur1e2]. Bản sáng tác dài [[N01U12M23_34B45A56R67S78]8 b9ar0s1], thể hiện cách tiếp cận sáng tạo của nghệ sĩ trong việc sáng tác âm nhạc. Mặc dù có cấu trúc phi truyền thống nhưng âm nhạc vẫn gây được tiếng vang về mặt cảm xúc, khiến nó trở thành một tác phẩm nổi bật trong các tiết mục của nghệ sĩ.</v>
      </c>
    </row>
    <row r="1872">
      <c r="A1872" s="1" t="s">
        <v>3045</v>
      </c>
      <c r="B1872" s="1" t="s">
        <v>3046</v>
      </c>
      <c r="C1872" s="2" t="str">
        <f>IFERROR(__xludf.DUMMYFUNCTION("GoogleTranslate(B1872, ""en"", ""vi"")"),"Loại nhạc này mang lại trải nghiệm nghe độc ​​đáo và đáng nhớ với dải cao độ [R1A2N3G4E5] [oc0ta1ve2s3]. [[K01E12Y23]3 k4ey5] thêm hương vị đặc biệt cho âm nhạc, được làm phong phú thêm nhờ [I1N2S3T4R5U6M7E8N9T0S1]. Âm thanh của bài hát bị ảnh hưởng nặng "&amp;"nề bởi thể loại [G1E2N3R4E5] và trải dài khoảng [[N01U12M23_34B45A56R67S78]8 b9ar0s1]. Với thời lượng [T1M213] giây, bài hát này thu hút sự chú ý của người nghe và thể hiện tài năng âm nhạc tài năng đằng sau nó. Nhìn chung, sự kết hợp giữa cao độ, [ke0y1]"&amp;", thời lượng, nhạc cụ, thể loại và ô nhịp tạo nên trải nghiệm âm nhạc đặc biệt và khó quên.")</f>
        <v>Loại nhạc này mang lại trải nghiệm nghe độc ​​đáo và đáng nhớ với dải cao độ [R1A2N3G4E5] [oc0ta1ve2s3]. [[K01E12Y23]3 k4ey5] thêm hương vị đặc biệt cho âm nhạc, được làm phong phú thêm nhờ [I1N2S3T4R5U6M7E8N9T0S1]. Âm thanh của bài hát bị ảnh hưởng nặng nề bởi thể loại [G1E2N3R4E5] và trải dài khoảng [[N01U12M23_34B45A56R67S78]8 b9ar0s1]. Với thời lượng [T1M213] giây, bài hát này thu hút sự chú ý của người nghe và thể hiện tài năng âm nhạc tài năng đằng sau nó. Nhìn chung, sự kết hợp giữa cao độ, [ke0y1], thời lượng, nhạc cụ, thể loại và ô nhịp tạo nên trải nghiệm âm nhạc đặc biệt và khó quên.</v>
      </c>
    </row>
    <row r="1873">
      <c r="A1873" s="1" t="s">
        <v>3047</v>
      </c>
      <c r="B1873" s="1" t="s">
        <v>3048</v>
      </c>
      <c r="C1873" s="2" t="str">
        <f>IFERROR(__xludf.DUMMYFUNCTION("GoogleTranslate(B1873, ""en"", ""vi"")"),"Phạm vi cao độ của bản nhạc này nằm trong [R1A2N3G4E5] [oc0ta1ve2s3] và việc sử dụng [[K01E12Y23]3 k4ey5] của nó tạo ra một bảng âm thanh phong phú và sống động. Thời lượng của bài hát này là [T1M213] giây và [te0mp1o2] của nó rất chậm và thư giãn. [I1N2S"&amp;"3T4R5U6M7E8N9T0S1] không phải là một phần của nhạc cụ trong âm nhạc [te0mp1o2] thấp này, đây không phải là ví dụ điển hình của phong cách [G1E2N3R4E5] điển hình.")</f>
        <v>Phạm vi cao độ của bản nhạc này nằm trong [R1A2N3G4E5] [oc0ta1ve2s3] và việc sử dụng [[K01E12Y23]3 k4ey5] của nó tạo ra một bảng âm thanh phong phú và sống động. Thời lượng của bài hát này là [T1M213] giây và [te0mp1o2] của nó rất chậm và thư giãn. [I1N2S3T4R5U6M7E8N9T0S1] không phải là một phần của nhạc cụ trong âm nhạc [te0mp1o2] thấp này, đây không phải là ví dụ điển hình của phong cách [G1E2N3R4E5] điển hình.</v>
      </c>
    </row>
    <row r="1874">
      <c r="A1874" s="1" t="s">
        <v>3049</v>
      </c>
      <c r="B1874" s="1" t="s">
        <v>3050</v>
      </c>
      <c r="C1874" s="2" t="str">
        <f>IFERROR(__xludf.DUMMYFUNCTION("GoogleTranslate(B1874, ""en"", ""vi"")"),"[[T01I12M23E34_45S56I67G78N89A90T01U12R23E34]4 t5im6e 7si8gn9at0ur1e2] được sử dụng trong bản nhạc này, kết hợp với [[K01E12Y23]3 k4ey5], mang lại chất lượng cảm xúc đặc biệt. Âm nhạc trở nên sống động hơn nhờ sử dụng [I1N2S3T4R5U6M7E8N9T0S1].")</f>
        <v>[[T01I12M23E34_45S56I67G78N89A90T01U12R23E34]4 t5im6e 7si8gn9at0ur1e2] được sử dụng trong bản nhạc này, kết hợp với [[K01E12Y23]3 k4ey5], mang lại chất lượng cảm xúc đặc biệt. Âm nhạc trở nên sống động hơn nhờ sử dụng [I1N2S3T4R5U6M7E8N9T0S1].</v>
      </c>
    </row>
    <row r="1875">
      <c r="A1875" s="1" t="s">
        <v>3051</v>
      </c>
      <c r="B1875" s="1" t="s">
        <v>3052</v>
      </c>
      <c r="C1875" s="2" t="str">
        <f>IFERROR(__xludf.DUMMYFUNCTION("GoogleTranslate(B1875, ""en"", ""vi"")"),"Việc sử dụng phạm vi cao độ cụ thể của [R1A2N3G4E5] [oc0ta1ve2s3], cùng với [[K01E12Y23]3 k4ey5], tạo ra âm thanh gắn kết và thống nhất trong suốt thời gian chạy [T1M213]-giây của bài hát này. Điều này, kết hợp với nhịp điệu tràn đầy năng lượng đặc biệt v"&amp;"à sự bao gồm của [I1N2S3T4R5U6M7E8N9T0S1], tạo nên trải nghiệm âm nhạc mạnh mẽ và đáng nhớ. Âm nhạc dựa trên [[T01I12M23E34_45S56I67G78N89A90T01U12R23E34]4 t5im6e 7si8gn9at0ur1e2] và phát triển đến [[N01U12M23_34B45A56R67S78]8 b9ar0s1], thấm nhuần [E1M2O3"&amp;"T 4I5O6N7].")</f>
        <v>Việc sử dụng phạm vi cao độ cụ thể của [R1A2N3G4E5] [oc0ta1ve2s3], cùng với [[K01E12Y23]3 k4ey5], tạo ra âm thanh gắn kết và thống nhất trong suốt thời gian chạy [T1M213]-giây của bài hát này. Điều này, kết hợp với nhịp điệu tràn đầy năng lượng đặc biệt và sự bao gồm của [I1N2S3T4R5U6M7E8N9T0S1], tạo nên trải nghiệm âm nhạc mạnh mẽ và đáng nhớ. Âm nhạc dựa trên [[T01I12M23E34_45S56I67G78N89A90T01U12R23E34]4 t5im6e 7si8gn9at0ur1e2] và phát triển đến [[N01U12M23_34B45A56R67S78]8 b9ar0s1], thấm nhuần [E1M2O3T 4I5O6N7].</v>
      </c>
    </row>
    <row r="1876">
      <c r="A1876" s="1" t="s">
        <v>273</v>
      </c>
      <c r="B1876" s="1" t="s">
        <v>3053</v>
      </c>
      <c r="C1876" s="2" t="str">
        <f>IFERROR(__xludf.DUMMYFUNCTION("GoogleTranslate(B1876, ""en"", ""vi"")"),"Âm nhạc tuân theo nhịp [T1I2M3E4_5S6I7G8N9A0T1U2R3E4]. Điều này có nghĩa là âm nhạc được cấu trúc xung quanh một mẫu nhịp điệu lặp lại có chứa một số nhịp cố định trong mỗi ô nhịp. [ti0me1 s2ig3na4tu5re6] cung cấp thông tin cho nhạc sĩ về cách diễn giải n"&amp;"hịp điệu và vị trí của nhịp mạnh và nhịp yếu trong mỗi ô nhịp. Bằng cách tuân thủ [ti0me1 s2ig3na4tu5re6], các nhạc sĩ có thể tạo ra một màn trình diễn gắn kết và đồng bộ, cho phép người nghe dễ dàng theo dõi nhịp điệu và nhịp điệu theo âm nhạc. Nhìn chun"&amp;"g, [ti0me1 s2ig3na4tu5re6] đóng vai trò quan trọng trong việc xác định cấu trúc nhịp điệu của một bản nhạc và giúp tạo nên cảm giác tổng thể và nhịp điệu của màn trình diễn.")</f>
        <v>Âm nhạc tuân theo nhịp [T1I2M3E4_5S6I7G8N9A0T1U2R3E4]. Điều này có nghĩa là âm nhạc được cấu trúc xung quanh một mẫu nhịp điệu lặp lại có chứa một số nhịp cố định trong mỗi ô nhịp. [ti0me1 s2ig3na4tu5re6] cung cấp thông tin cho nhạc sĩ về cách diễn giải nhịp điệu và vị trí của nhịp mạnh và nhịp yếu trong mỗi ô nhịp. Bằng cách tuân thủ [ti0me1 s2ig3na4tu5re6], các nhạc sĩ có thể tạo ra một màn trình diễn gắn kết và đồng bộ, cho phép người nghe dễ dàng theo dõi nhịp điệu và nhịp điệu theo âm nhạc. Nhìn chung, [ti0me1 s2ig3na4tu5re6] đóng vai trò quan trọng trong việc xác định cấu trúc nhịp điệu của một bản nhạc và giúp tạo nên cảm giác tổng thể và nhịp điệu của màn trình diễn.</v>
      </c>
    </row>
    <row r="1877">
      <c r="A1877" s="1" t="s">
        <v>3054</v>
      </c>
      <c r="B1877" s="1" t="s">
        <v>3055</v>
      </c>
      <c r="C1877" s="2" t="str">
        <f>IFERROR(__xludf.DUMMYFUNCTION("GoogleTranslate(B1877, ""en"", ""vi"")"),"Bài hát di chuyển với tốc độ vừa phải và có thời lượng [T1M213] giây. Tuy nhiên, [te0mp1o2] của bài hát không đủ nhanh để nhảy. Mặc dù vậy, việc sử dụng [I1N2S3T4R5U6M7E8N9T0S1] rất quan trọng đối với âm thanh và cảm nhận tổng thể của âm nhạc, tăng thêm c"&amp;"hiều sâu và độ phức tạp cho bố cục.")</f>
        <v>Bài hát di chuyển với tốc độ vừa phải và có thời lượng [T1M213] giây. Tuy nhiên, [te0mp1o2] của bài hát không đủ nhanh để nhảy. Mặc dù vậy, việc sử dụng [I1N2S3T4R5U6M7E8N9T0S1] rất quan trọng đối với âm thanh và cảm nhận tổng thể của âm nhạc, tăng thêm chiều sâu và độ phức tạp cho bố cục.</v>
      </c>
    </row>
    <row r="1878">
      <c r="A1878" s="1" t="s">
        <v>966</v>
      </c>
      <c r="B1878" s="1" t="s">
        <v>3056</v>
      </c>
      <c r="C1878" s="2" t="str">
        <f>IFERROR(__xludf.DUMMYFUNCTION("GoogleTranslate(B1878, ""en"", ""vi"")"),"[[K01E12Y23]3 k4ey5] trong bản nhạc này mang đến âm thanh mạnh mẽ và đáng nhớ, âm thanh này càng được khuếch đại bởi những cảm xúc mãnh liệt tràn ngập toàn bộ tác phẩm. Bản nhạc này chạy trong [T1M213] giây, tạo ra trải nghiệm đắm chìm và quyến rũ cho ngư"&amp;"ời nghe. Từ đầu đến cuối, sự kết hợp giữa [ke0y1] mạnh mẽ và cảm xúc chân thực trong âm nhạc đã tạo nên một kiệt tác thực sự khó quên.")</f>
        <v>[[K01E12Y23]3 k4ey5] trong bản nhạc này mang đến âm thanh mạnh mẽ và đáng nhớ, âm thanh này càng được khuếch đại bởi những cảm xúc mãnh liệt tràn ngập toàn bộ tác phẩm. Bản nhạc này chạy trong [T1M213] giây, tạo ra trải nghiệm đắm chìm và quyến rũ cho người nghe. Từ đầu đến cuối, sự kết hợp giữa [ke0y1] mạnh mẽ và cảm xúc chân thực trong âm nhạc đã tạo nên một kiệt tác thực sự khó quên.</v>
      </c>
    </row>
    <row r="1879">
      <c r="A1879" s="1" t="s">
        <v>3057</v>
      </c>
      <c r="B1879" s="1" t="s">
        <v>3058</v>
      </c>
      <c r="C1879" s="2" t="str">
        <f>IFERROR(__xludf.DUMMYFUNCTION("GoogleTranslate(B1879, ""en"", ""vi"")"),"Loại nhạc này mang lại trải nghiệm nghe độc ​​đáo và đáng nhớ với dải cao độ [R1A2N3G4E5] [oc0ta1ve2s3]. Bài hát có thời lượng [T1M213] giây và nhịp điệu êm đềm, đồng thời ở mức [te0mp1o2] vừa phải. Tính năng sáng tác của nó [[N01U12M23_34B45A56R67S78]8 b"&amp;"9ar0s1], góp phần bổ sung thêm vào trải nghiệm âm nhạc tổng thể.")</f>
        <v>Loại nhạc này mang lại trải nghiệm nghe độc ​​đáo và đáng nhớ với dải cao độ [R1A2N3G4E5] [oc0ta1ve2s3]. Bài hát có thời lượng [T1M213] giây và nhịp điệu êm đềm, đồng thời ở mức [te0mp1o2] vừa phải. Tính năng sáng tác của nó [[N01U12M23_34B45A56R67S78]8 b9ar0s1], góp phần bổ sung thêm vào trải nghiệm âm nhạc tổng thể.</v>
      </c>
    </row>
    <row r="1880">
      <c r="A1880" s="1" t="s">
        <v>3059</v>
      </c>
      <c r="B1880" s="1" t="s">
        <v>3060</v>
      </c>
      <c r="C1880" s="2" t="str">
        <f>IFERROR(__xludf.DUMMYFUNCTION("GoogleTranslate(B1880, ""en"", ""vi"")"),"Bài hát này có nhịp điệu rất êm dịu và nhẹ nhàng nên có [I1N2S3T4R5U6M7E8N9T0S1] trong nhạc. Một điểm độc đáo của bài hát này là [[T01I12M23E34_45S56I67G78N89A90T01U12R23E34]4 t5im6e 7si8gn9at0ur1e2]. Mặc dù có [ti0me1 s2ig3na4tu5re6] khác biệt nhưng âm n"&amp;"hạc vẫn êm dịu và thư giãn, tạo ra trải nghiệm nghe dễ chịu.")</f>
        <v>Bài hát này có nhịp điệu rất êm dịu và nhẹ nhàng nên có [I1N2S3T4R5U6M7E8N9T0S1] trong nhạc. Một điểm độc đáo của bài hát này là [[T01I12M23E34_45S56I67G78N89A90T01U12R23E34]4 t5im6e 7si8gn9at0ur1e2]. Mặc dù có [ti0me1 s2ig3na4tu5re6] khác biệt nhưng âm nhạc vẫn êm dịu và thư giãn, tạo ra trải nghiệm nghe dễ chịu.</v>
      </c>
    </row>
    <row r="1881">
      <c r="A1881" s="1" t="s">
        <v>1593</v>
      </c>
      <c r="B1881" s="1" t="s">
        <v>3061</v>
      </c>
      <c r="C1881" s="2" t="str">
        <f>IFERROR(__xludf.DUMMYFUNCTION("GoogleTranslate(B1881, ""en"", ""vi"")"),"Bài hát này có độ dài [T1M213] giây và có nhịp điệu rất êm dịu. Ngoài ra, âm nhạc còn sử dụng [[T01I12M23E34_45S56I67G78N89A90T01U12R23E34]4 t5im6e 7si8gn9at0ur1e2], góp phần tạo nên âm thanh và cảm giác độc đáo hơn nữa.")</f>
        <v>Bài hát này có độ dài [T1M213] giây và có nhịp điệu rất êm dịu. Ngoài ra, âm nhạc còn sử dụng [[T01I12M23E34_45S56I67G78N89A90T01U12R23E34]4 t5im6e 7si8gn9at0ur1e2], góp phần tạo nên âm thanh và cảm giác độc đáo hơn nữa.</v>
      </c>
    </row>
    <row r="1882">
      <c r="A1882" s="1" t="s">
        <v>3062</v>
      </c>
      <c r="B1882" s="1" t="s">
        <v>3063</v>
      </c>
      <c r="C1882" s="2" t="str">
        <f>IFERROR(__xludf.DUMMYFUNCTION("GoogleTranslate(B1882, ""en"", ""vi"")"),"Bài hát này có thời gian chạy là [T1M213] giây và phạm vi cao độ trong [R1A2N3G4E5] [oc0ta1ve2s3]. Nhịp điệu dễ nghe, trong khi bản nhạc không bị chi phối bởi âm thanh [I1N2S3T4R5U6M7E8N9T0]. Mặc dù vậy, cấu trúc của bài hát có nhịp độ nhanh, với tổng cộn"&amp;"g [[N01U12M23_34B45A56R67S78]8 b9ar0s1].")</f>
        <v>Bài hát này có thời gian chạy là [T1M213] giây và phạm vi cao độ trong [R1A2N3G4E5] [oc0ta1ve2s3]. Nhịp điệu dễ nghe, trong khi bản nhạc không bị chi phối bởi âm thanh [I1N2S3T4R5U6M7E8N9T0]. Mặc dù vậy, cấu trúc của bài hát có nhịp độ nhanh, với tổng cộng [[N01U12M23_34B45A56R67S78]8 b9ar0s1].</v>
      </c>
    </row>
    <row r="1883">
      <c r="A1883" s="1" t="s">
        <v>1204</v>
      </c>
      <c r="B1883" s="1" t="s">
        <v>3064</v>
      </c>
      <c r="C1883" s="2" t="str">
        <f>IFERROR(__xludf.DUMMYFUNCTION("GoogleTranslate(B1883, ""en"", ""vi"")"),"Nhịp điệu trong bài hát này rất nhẹ nhàng và thư giãn, đồng thời [ke0y1] mang đến cho bản nhạc một chất lượng cảm xúc đặc biệt. Cùng với nhau, những yếu tố này tạo nên trải nghiệm âm nhạc độc đáo có thể gợi lên cảm giác êm đềm và thanh thản cho người nghe"&amp;". Nhịp điệu nhẹ nhàng đặt ra nhịp độ và tâm trạng, trong khi [ke0y1] thêm chiều sâu cảm xúc và độ phức tạp giúp nâng cao tác động tổng thể của âm nhạc. Dù nghe để thư giãn, thiền định hay chỉ đơn giản là làm nhạc nền êm dịu, sự kết hợp giữa nhịp điệu và ["&amp;"ke0y1] của bài hát này sẽ tạo nên một trải nghiệm âm nhạc đẹp đẽ và đáng nhớ.")</f>
        <v>Nhịp điệu trong bài hát này rất nhẹ nhàng và thư giãn, đồng thời [ke0y1] mang đến cho bản nhạc một chất lượng cảm xúc đặc biệt. Cùng với nhau, những yếu tố này tạo nên trải nghiệm âm nhạc độc đáo có thể gợi lên cảm giác êm đềm và thanh thản cho người nghe. Nhịp điệu nhẹ nhàng đặt ra nhịp độ và tâm trạng, trong khi [ke0y1] thêm chiều sâu cảm xúc và độ phức tạp giúp nâng cao tác động tổng thể của âm nhạc. Dù nghe để thư giãn, thiền định hay chỉ đơn giản là làm nhạc nền êm dịu, sự kết hợp giữa nhịp điệu và [ke0y1] của bài hát này sẽ tạo nên một trải nghiệm âm nhạc đẹp đẽ và đáng nhớ.</v>
      </c>
    </row>
    <row r="1884">
      <c r="A1884" s="1" t="s">
        <v>1749</v>
      </c>
      <c r="B1884" s="1" t="s">
        <v>3065</v>
      </c>
      <c r="C1884" s="2" t="str">
        <f>IFERROR(__xludf.DUMMYFUNCTION("GoogleTranslate(B1884, ""en"", ""vi"")"),"Bài hát này thể hiện đặc trưng của phong cách [G1E2N3R4E5] với nhịp điệu cực kỳ mãnh liệt.")</f>
        <v>Bài hát này thể hiện đặc trưng của phong cách [G1E2N3R4E5] với nhịp điệu cực kỳ mãnh liệt.</v>
      </c>
    </row>
    <row r="1885">
      <c r="A1885" s="1" t="s">
        <v>521</v>
      </c>
      <c r="B1885" s="1" t="s">
        <v>3066</v>
      </c>
      <c r="C1885" s="2" t="str">
        <f>IFERROR(__xludf.DUMMYFUNCTION("GoogleTranslate(B1885, ""en"", ""vi"")"),"Dải cao độ của [R1A2N3G4E5] [oc0ta1ve2s3] trong bài hát này tạo thêm nét đặc biệt cho âm nhạc, nhấn mạnh chiều sâu cảm xúc của nó. Ngoài ra, bài hát có thời gian chạy là [T1M213] giây.")</f>
        <v>Dải cao độ của [R1A2N3G4E5] [oc0ta1ve2s3] trong bài hát này tạo thêm nét đặc biệt cho âm nhạc, nhấn mạnh chiều sâu cảm xúc của nó. Ngoài ra, bài hát có thời gian chạy là [T1M213] giây.</v>
      </c>
    </row>
    <row r="1886">
      <c r="A1886" s="1" t="s">
        <v>3067</v>
      </c>
      <c r="B1886" s="1" t="s">
        <v>3068</v>
      </c>
      <c r="C1886" s="2" t="str">
        <f>IFERROR(__xludf.DUMMYFUNCTION("GoogleTranslate(B1886, ""en"", ""vi"")"),"Đoạn nhạc được sáng tác trong [[K01E12Y23]3 k4ey5], thể hiện phạm vi cao độ trong [R1A2N3G4E5] [oc0ta1ve2s3] đảm bảo sẽ giúp bạn đứng vững và nhảy múa.")</f>
        <v>Đoạn nhạc được sáng tác trong [[K01E12Y23]3 k4ey5], thể hiện phạm vi cao độ trong [R1A2N3G4E5] [oc0ta1ve2s3] đảm bảo sẽ giúp bạn đứng vững và nhảy múa.</v>
      </c>
    </row>
    <row r="1887">
      <c r="A1887" s="1" t="s">
        <v>1549</v>
      </c>
      <c r="B1887" s="1" t="s">
        <v>3069</v>
      </c>
      <c r="C1887" s="2" t="str">
        <f>IFERROR(__xludf.DUMMYFUNCTION("GoogleTranslate(B1887, ""en"", ""vi"")"),"Âm nhạc trong bài hát này đáng chú ý vì một số đặc điểm góp phần tạo nên nét đặc sắc và chiều sâu cảm xúc của nó. Thứ nhất, phạm vi cao độ trải dài [R1A2N3G4E5] [oc0ta1ve2s3], giúp tăng thêm hương vị độc đáo cho âm nhạc. Ngoài ra, việc lựa chọn [[K01E12Y2"&amp;"3]3 k4ey5] còn tạo nên trải nghiệm lôi cuốn và đáng nhớ cho người nghe. Bài hát có thời lượng [T1M213] giây, đủ thời gian để người nghe đắm chìm hoàn toàn vào âm nhạc. Nhịp điệu trong bài hát này rất dễ nghe, dễ gần nên được nhiều khán giả yêu thích. Điều"&amp;" thú vị là, sáng tác của bài hát này không liên quan đến việc sử dụng [I1N2S3T4R5U6M7E8N9T0S1] nhưng vẫn tạo ra âm thanh đẹp. Hơn nữa, bài hát không dựa nhiều vào các quy ước của bất kỳ thể loại [G1E2N3R4E5] cụ thể nào, điều này càng khiến nó trở nên nổi "&amp;"bật hơn.")</f>
        <v>Âm nhạc trong bài hát này đáng chú ý vì một số đặc điểm góp phần tạo nên nét đặc sắc và chiều sâu cảm xúc của nó. Thứ nhất, phạm vi cao độ trải dài [R1A2N3G4E5] [oc0ta1ve2s3], giúp tăng thêm hương vị độc đáo cho âm nhạc. Ngoài ra, việc lựa chọn [[K01E12Y23]3 k4ey5] còn tạo nên trải nghiệm lôi cuốn và đáng nhớ cho người nghe. Bài hát có thời lượng [T1M213] giây, đủ thời gian để người nghe đắm chìm hoàn toàn vào âm nhạc. Nhịp điệu trong bài hát này rất dễ nghe, dễ gần nên được nhiều khán giả yêu thích. Điều thú vị là, sáng tác của bài hát này không liên quan đến việc sử dụng [I1N2S3T4R5U6M7E8N9T0S1] nhưng vẫn tạo ra âm thanh đẹp. Hơn nữa, bài hát không dựa nhiều vào các quy ước của bất kỳ thể loại [G1E2N3R4E5] cụ thể nào, điều này càng khiến nó trở nên nổi bật hơn.</v>
      </c>
    </row>
    <row r="1888">
      <c r="A1888" s="1" t="s">
        <v>3070</v>
      </c>
      <c r="B1888" s="1" t="s">
        <v>3071</v>
      </c>
      <c r="C1888" s="2" t="str">
        <f>IFERROR(__xludf.DUMMYFUNCTION("GoogleTranslate(B1888, ""en"", ""vi"")"),"Bài hát này có một số đặc điểm âm nhạc độc đáo. Thứ nhất, [ti0me1 s2ig3na4tu5re6] được sử dụng không phổ biến, khiến nó trở nên khác biệt so với nhiều bản nhạc khác. Ngoài ra, bài hát được sáng tác trong [[K01E12Y23]3 k4ey5] và được phát ở tốc độ trung bì"&amp;"nh. Điều thú vị là, [I1N2S3T4R5U6M7E8N9T0S1] không được đưa vào phần nhạc cụ cho bản nhạc này, điều này giúp phân biệt rõ hơn bản nhạc này với các bản nhạc khác. Cùng với nhau, những yếu tố này tạo nên trải nghiệm âm nhạc đặc biệt và đáng nhớ cho người ng"&amp;"he.")</f>
        <v>Bài hát này có một số đặc điểm âm nhạc độc đáo. Thứ nhất, [ti0me1 s2ig3na4tu5re6] được sử dụng không phổ biến, khiến nó trở nên khác biệt so với nhiều bản nhạc khác. Ngoài ra, bài hát được sáng tác trong [[K01E12Y23]3 k4ey5] và được phát ở tốc độ trung bình. Điều thú vị là, [I1N2S3T4R5U6M7E8N9T0S1] không được đưa vào phần nhạc cụ cho bản nhạc này, điều này giúp phân biệt rõ hơn bản nhạc này với các bản nhạc khác. Cùng với nhau, những yếu tố này tạo nên trải nghiệm âm nhạc đặc biệt và đáng nhớ cho người nghe.</v>
      </c>
    </row>
    <row r="1889">
      <c r="A1889" s="1" t="s">
        <v>1797</v>
      </c>
      <c r="B1889" s="1" t="s">
        <v>3072</v>
      </c>
      <c r="C1889" s="2" t="str">
        <f>IFERROR(__xludf.DUMMYFUNCTION("GoogleTranslate(B1889, ""en"", ""vi"")"),"Với dải cao độ trải dài [R1A2N3G4E5] [oc0ta1ve2s3], bản nhạc này mang đến trải nghiệm nghe đa dạng và sống động, trong khi [[K01E12Y23]3 k4ey5] mang lại chất lượng cảm xúc đặc biệt. Bài hát có độ dài [T1M213] giây và có nhịp điệu vừa phải và nhất quán. Vi"&amp;"ệc bổ sung [I1N2S3T4R5U6M7E8N9T0S1] nâng cao bố cục âm nhạc tổng thể, trong khi thước đo của âm nhạc là [T1I2M3E4_5S6I7G8N9A0T1U2R3E4]. Với nhịp độ vừa phải, âm nhạc được coi là một ví dụ điển hình của thể loại [G1E2N3R4E5].")</f>
        <v>Với dải cao độ trải dài [R1A2N3G4E5] [oc0ta1ve2s3], bản nhạc này mang đến trải nghiệm nghe đa dạng và sống động, trong khi [[K01E12Y23]3 k4ey5] mang lại chất lượng cảm xúc đặc biệt. Bài hát có độ dài [T1M213] giây và có nhịp điệu vừa phải và nhất quán. Việc bổ sung [I1N2S3T4R5U6M7E8N9T0S1] nâng cao bố cục âm nhạc tổng thể, trong khi thước đo của âm nhạc là [T1I2M3E4_5S6I7G8N9A0T1U2R3E4]. Với nhịp độ vừa phải, âm nhạc được coi là một ví dụ điển hình của thể loại [G1E2N3R4E5].</v>
      </c>
    </row>
    <row r="1890">
      <c r="A1890" s="1" t="s">
        <v>3073</v>
      </c>
      <c r="B1890" s="1" t="s">
        <v>3074</v>
      </c>
      <c r="C1890" s="2" t="str">
        <f>IFERROR(__xludf.DUMMYFUNCTION("GoogleTranslate(B1890, ""en"", ""vi"")"),"Nhạc này có [te0mp1o2] vừa phải và thấm đẫm [E1M2O3T4I5O6N7], đồng thời tiết tấu bài hát không quá nhanh cũng không quá chậm. Ngoài ra, [I1N2S3T4R5U6M7E8N9T0S1] bổ sung cho tác phẩm âm nhạc, nâng cao chất lượng tổng thể của nó.")</f>
        <v>Nhạc này có [te0mp1o2] vừa phải và thấm đẫm [E1M2O3T4I5O6N7], đồng thời tiết tấu bài hát không quá nhanh cũng không quá chậm. Ngoài ra, [I1N2S3T4R5U6M7E8N9T0S1] bổ sung cho tác phẩm âm nhạc, nâng cao chất lượng tổng thể của nó.</v>
      </c>
    </row>
    <row r="1891">
      <c r="A1891" s="1" t="s">
        <v>3075</v>
      </c>
      <c r="B1891" s="1" t="s">
        <v>3076</v>
      </c>
      <c r="C1891" s="2" t="str">
        <f>IFERROR(__xludf.DUMMYFUNCTION("GoogleTranslate(B1891, ""en"", ""vi"")"),"Loại nhạc này mang đến trải nghiệm nghe đa dạng và sống động với dải cao độ trải dài [R1A2N3G4E5] [oc0ta1ve2s3]. Mặc dù [te0mp1o2] chậm nhưng âm nhạc vẫn thu hút sự chú ý của người nghe trong suốt [T1M213]-giây của bài hát. Âm nhạc tuân theo nhịp [T1I2M3E"&amp;"4_5S6I7G8N9A0T1U2R3E4], tạo ra nhịp điệu có cấu trúc làm tăng thêm ấn tượng tổng thể của bản nhạc.")</f>
        <v>Loại nhạc này mang đến trải nghiệm nghe đa dạng và sống động với dải cao độ trải dài [R1A2N3G4E5] [oc0ta1ve2s3]. Mặc dù [te0mp1o2] chậm nhưng âm nhạc vẫn thu hút sự chú ý của người nghe trong suốt [T1M213]-giây của bài hát. Âm nhạc tuân theo nhịp [T1I2M3E4_5S6I7G8N9A0T1U2R3E4], tạo ra nhịp điệu có cấu trúc làm tăng thêm ấn tượng tổng thể của bản nhạc.</v>
      </c>
    </row>
    <row r="1892">
      <c r="A1892" s="1" t="s">
        <v>3077</v>
      </c>
      <c r="B1892" s="1" t="s">
        <v>3078</v>
      </c>
      <c r="C1892" s="2" t="str">
        <f>IFERROR(__xludf.DUMMYFUNCTION("GoogleTranslate(B1892, ""en"", ""vi"")"),"[[K01E12Y23]3 k4ey5] trong bản nhạc này mang đến âm thanh mạnh mẽ và đáng nhớ, kèm theo nhịp điệu cực kỳ mãnh liệt. Bài hát sử dụng [ti0me1 s2ig3na4tu5re6] bất thường và [I1N2S3T4R5U6M7E8N9T0S1] không có trong đó. Được chơi ở tốc độ nhanh, bản nhạc này kh"&amp;"ông thể hiện những đặc điểm nổi bật của phong cách [G1E2N3R4E5].")</f>
        <v>[[K01E12Y23]3 k4ey5] trong bản nhạc này mang đến âm thanh mạnh mẽ và đáng nhớ, kèm theo nhịp điệu cực kỳ mãnh liệt. Bài hát sử dụng [ti0me1 s2ig3na4tu5re6] bất thường và [I1N2S3T4R5U6M7E8N9T0S1] không có trong đó. Được chơi ở tốc độ nhanh, bản nhạc này không thể hiện những đặc điểm nổi bật của phong cách [G1E2N3R4E5].</v>
      </c>
    </row>
    <row r="1893">
      <c r="A1893" s="1" t="s">
        <v>217</v>
      </c>
      <c r="B1893" s="1" t="s">
        <v>3079</v>
      </c>
      <c r="C1893" s="2" t="str">
        <f>IFERROR(__xludf.DUMMYFUNCTION("GoogleTranslate(B1893, ""en"", ""vi"")"),"Việc sử dụng [key0y1] cụ thể trong bản nhạc này có tác dụng tạo ra một bầu không khí độc đáo. [ke0y1] do nhà soạn nhạc chọn đóng vai trò quan trọng trong việc xác định tâm trạng chung của tác phẩm. Cho dù đó là [ma0jo1r2] hay [mi0no1r2] [ke0y1], âm sắc củ"&amp;"a âm nhạc có thể ảnh hưởng lớn đến cách người nghe cảm nhận nó. Trong trường hợp cụ thể này, việc lựa chọn [[K01E12Y23]3 k4ey5] đã tạo ra một bầu không khí khác biệt và đáng nhớ, khiến bản nhạc này trở nên khác biệt so với những bản nhạc khác. Việc sử dụn"&amp;"g các [key0y1] khác nhau có thể là một công cụ mạnh mẽ để các nhà soạn nhạc truyền tải cảm xúc và tạo ra bầu không khí cụ thể trong âm nhạc của họ.")</f>
        <v>Việc sử dụng [key0y1] cụ thể trong bản nhạc này có tác dụng tạo ra một bầu không khí độc đáo. [ke0y1] do nhà soạn nhạc chọn đóng vai trò quan trọng trong việc xác định tâm trạng chung của tác phẩm. Cho dù đó là [ma0jo1r2] hay [mi0no1r2] [ke0y1], âm sắc của âm nhạc có thể ảnh hưởng lớn đến cách người nghe cảm nhận nó. Trong trường hợp cụ thể này, việc lựa chọn [[K01E12Y23]3 k4ey5] đã tạo ra một bầu không khí khác biệt và đáng nhớ, khiến bản nhạc này trở nên khác biệt so với những bản nhạc khác. Việc sử dụng các [key0y1] khác nhau có thể là một công cụ mạnh mẽ để các nhà soạn nhạc truyền tải cảm xúc và tạo ra bầu không khí cụ thể trong âm nhạc của họ.</v>
      </c>
    </row>
    <row r="1894">
      <c r="A1894" s="1" t="s">
        <v>650</v>
      </c>
      <c r="B1894" s="1" t="s">
        <v>3080</v>
      </c>
      <c r="C1894" s="2" t="str">
        <f>IFERROR(__xludf.DUMMYFUNCTION("GoogleTranslate(B1894, ""en"", ""vi"")"),"Bài hát này có nhịp điệu đều đặn và vừa phải, đi kèm với âm nhạc tuân theo nhịp [ti0me1 s2ig3na4tu5re6] cụ thể. [ti0me1 s2ig3na4tu5re6] cung cấp khuôn khổ nhịp nhàng cho âm nhạc và giúp tạo cảm giác gắn kết và cấu trúc trong bố cục tổng thể. Với [te0mp1o2"&amp;"] ổn định và nhịp điệu được xác định rõ ràng, bài hát này có thể sẽ dễ theo dõi và thú vị khi nghe đối với nhiều khán giả khác nhau.")</f>
        <v>Bài hát này có nhịp điệu đều đặn và vừa phải, đi kèm với âm nhạc tuân theo nhịp [ti0me1 s2ig3na4tu5re6] cụ thể. [ti0me1 s2ig3na4tu5re6] cung cấp khuôn khổ nhịp nhàng cho âm nhạc và giúp tạo cảm giác gắn kết và cấu trúc trong bố cục tổng thể. Với [te0mp1o2] ổn định và nhịp điệu được xác định rõ ràng, bài hát này có thể sẽ dễ theo dõi và thú vị khi nghe đối với nhiều khán giả khác nhau.</v>
      </c>
    </row>
    <row r="1895">
      <c r="A1895" s="1" t="s">
        <v>477</v>
      </c>
      <c r="B1895" s="1" t="s">
        <v>3081</v>
      </c>
      <c r="C1895" s="2" t="str">
        <f>IFERROR(__xludf.DUMMYFUNCTION("GoogleTranslate(B1895, ""en"", ""vi"")"),"Với phạm vi cao độ trải dài [R1A2N3G4E5] [oc0ta1ve2s3], bản nhạc này mang đến trải nghiệm nghe đa dạng và sống động, thể hiện [E1M2O3T4I5O6N7]. Phạm vi nốt nhạc rộng tạo ra một khung cảnh âm thanh phức tạp khiến người nghe bị thu hút và hứng thú xuyên suố"&amp;"t bản nhạc. Ngoài ra, [E1M2O3T4I5O6N7] do âm nhạc tạo ra sẽ tăng thêm chiều sâu và ý nghĩa cho trải nghiệm. Cho dù người nghe đang tìm kiếm một hành trình cảm xúc mạnh mẽ hay chỉ đơn giản là một trải nghiệm âm nhạc độc đáo và hấp dẫn, âm nhạc này chắc chắ"&amp;"n sẽ mang lại hiệu quả.")</f>
        <v>Với phạm vi cao độ trải dài [R1A2N3G4E5] [oc0ta1ve2s3], bản nhạc này mang đến trải nghiệm nghe đa dạng và sống động, thể hiện [E1M2O3T4I5O6N7]. Phạm vi nốt nhạc rộng tạo ra một khung cảnh âm thanh phức tạp khiến người nghe bị thu hút và hứng thú xuyên suốt bản nhạc. Ngoài ra, [E1M2O3T4I5O6N7] do âm nhạc tạo ra sẽ tăng thêm chiều sâu và ý nghĩa cho trải nghiệm. Cho dù người nghe đang tìm kiếm một hành trình cảm xúc mạnh mẽ hay chỉ đơn giản là một trải nghiệm âm nhạc độc đáo và hấp dẫn, âm nhạc này chắc chắn sẽ mang lại hiệu quả.</v>
      </c>
    </row>
    <row r="1896">
      <c r="A1896" s="1" t="s">
        <v>3082</v>
      </c>
      <c r="B1896" s="1" t="s">
        <v>3083</v>
      </c>
      <c r="C1896" s="2" t="str">
        <f>IFERROR(__xludf.DUMMYFUNCTION("GoogleTranslate(B1896, ""en"", ""vi"")"),"Với dải cao độ trải dài [R1A2N3G4E5] [oc0ta1ve2s3], bản nhạc này mang đến trải nghiệm nghe đa dạng và sống động, đồng thời việc sử dụng [[K01E12Y23]3 k4ey5] truyền tải âm thanh cộng hưởng và độc đáo. Độ dài của bài hát thuộc thể loại [G1E2N3R4E5] này là ["&amp;"T1M213] giây, đặc trưng bởi nhịp điệu đều đặn và vừa phải. Công dụng quan trọng của [I1N2S3T4R5U6M7E8N9T0S1] giúp nâng cao bố cục và [[T01I12M23E34_45S56I67G78N89A90T01U12R23E34]4 t5im6e 7si8gn9at0ur1e2] đã thêm một điểm nhấn độc đáo. Với [te0mp1o2] chậm,"&amp;" bài hát này thể hiện thể loại [G1E2N3R4E5] và bao gồm [[N01U12M23_34B45A56R67S78]8 b9ar0s1].")</f>
        <v>Với dải cao độ trải dài [R1A2N3G4E5] [oc0ta1ve2s3], bản nhạc này mang đến trải nghiệm nghe đa dạng và sống động, đồng thời việc sử dụng [[K01E12Y23]3 k4ey5] truyền tải âm thanh cộng hưởng và độc đáo. Độ dài của bài hát thuộc thể loại [G1E2N3R4E5] này là [T1M213] giây, đặc trưng bởi nhịp điệu đều đặn và vừa phải. Công dụng quan trọng của [I1N2S3T4R5U6M7E8N9T0S1] giúp nâng cao bố cục và [[T01I12M23E34_45S56I67G78N89A90T01U12R23E34]4 t5im6e 7si8gn9at0ur1e2] đã thêm một điểm nhấn độc đáo. Với [te0mp1o2] chậm, bài hát này thể hiện thể loại [G1E2N3R4E5] và bao gồm [[N01U12M23_34B45A56R67S78]8 b9ar0s1].</v>
      </c>
    </row>
    <row r="1897">
      <c r="A1897" s="1" t="s">
        <v>3084</v>
      </c>
      <c r="B1897" s="1" t="s">
        <v>3085</v>
      </c>
      <c r="C1897" s="2" t="str">
        <f>IFERROR(__xludf.DUMMYFUNCTION("GoogleTranslate(B1897, ""en"", ""vi"")"),"Thời lượng của bài hát là [T1M213] giây và nhịp điệu của nó rất êm dịu, theo nhịp [T1I2M3E4_5S6I7G8N9A0T1U2R3E4]. Âm nhạc được phát ra thông qua [I1N2S3T4R5U6M7E8N9T0S1] và bài hát được trình diễn ở tốc độ vừa phải.")</f>
        <v>Thời lượng của bài hát là [T1M213] giây và nhịp điệu của nó rất êm dịu, theo nhịp [T1I2M3E4_5S6I7G8N9A0T1U2R3E4]. Âm nhạc được phát ra thông qua [I1N2S3T4R5U6M7E8N9T0S1] và bài hát được trình diễn ở tốc độ vừa phải.</v>
      </c>
    </row>
    <row r="1898">
      <c r="A1898" s="1" t="s">
        <v>122</v>
      </c>
      <c r="B1898" s="1" t="s">
        <v>3086</v>
      </c>
      <c r="C1898" s="2" t="str">
        <f>IFERROR(__xludf.DUMMYFUNCTION("GoogleTranslate(B1898, ""en"", ""vi"")"),"Loại nhạc này mang đến trải nghiệm nghe độc ​​đáo và đáng nhớ với dải cao độ [R1A2N3G4E5] [oc0ta1ve2s3] và sự lựa chọn quyến rũ của [[K01E12Y23]3 k4ey5]. Thời lượng của bản nhạc là [T1M213] giây và có nhịp nặng kèm theo việc sử dụng [I1N2S3T4R5U6M7E8N9T0S"&amp;"1]. [ti0me1 s2ig3na4tu5re6] của bài hát đi chệch khỏi chuẩn mực với [T1I2M3E4_5S6I7G8N9A0T1U2R3E4], được phát ở tốc độ nhanh, tạo ra âm thanh [E1M2O3T4I5O6N7] mạnh mẽ. Nhìn chung, âm nhạc này kết hợp nhiều yếu tố khác nhau để tạo ra trải nghiệm âm nhạc đặ"&amp;"c biệt và đáng nhớ.")</f>
        <v>Loại nhạc này mang đến trải nghiệm nghe độc ​​đáo và đáng nhớ với dải cao độ [R1A2N3G4E5] [oc0ta1ve2s3] và sự lựa chọn quyến rũ của [[K01E12Y23]3 k4ey5]. Thời lượng của bản nhạc là [T1M213] giây và có nhịp nặng kèm theo việc sử dụng [I1N2S3T4R5U6M7E8N9T0S1]. [ti0me1 s2ig3na4tu5re6] của bài hát đi chệch khỏi chuẩn mực với [T1I2M3E4_5S6I7G8N9A0T1U2R3E4], được phát ở tốc độ nhanh, tạo ra âm thanh [E1M2O3T4I5O6N7] mạnh mẽ. Nhìn chung, âm nhạc này kết hợp nhiều yếu tố khác nhau để tạo ra trải nghiệm âm nhạc đặc biệt và đáng nhớ.</v>
      </c>
    </row>
    <row r="1899">
      <c r="A1899" s="1" t="s">
        <v>202</v>
      </c>
      <c r="B1899" s="1" t="s">
        <v>3087</v>
      </c>
      <c r="C1899" s="2" t="str">
        <f>IFERROR(__xludf.DUMMYFUNCTION("GoogleTranslate(B1899, ""en"", ""vi"")"),"[[K01E12Y23]3 k4ey5] trong bản nhạc này có nhiệm vụ mang lại âm thanh mạnh mẽ và đáng nhớ, đồng thời nhịp điệu của bài hát rất sôi động. Cùng nhau, họ tạo ra một trải nghiệm âm nhạc năng động và quyến rũ, chắc chắn sẽ để lại ấn tượng lâu dài cho người ngh"&amp;"e. Âm thanh mạnh mẽ và đặc biệt của [[K01E12Y23]3 k4ey5] kết hợp hoàn hảo với nhịp điệu tràn đầy năng lượng, tạo nên một bản nhạc gắn kết và hấp dẫn, vừa đáng nhớ vừa có tác động mạnh mẽ. Dù được thưởng thức trong môi trường trực tiếp hay qua tai nghe, sự"&amp;" kết hợp giữa [[K01E12Y23]3 k4ey5] và nhịp điệu sôi động trong bài hát này chắc chắn sẽ khiến tim người nghe đập rộn ràng và chân họ gõ theo nhịp.")</f>
        <v>[[K01E12Y23]3 k4ey5] trong bản nhạc này có nhiệm vụ mang lại âm thanh mạnh mẽ và đáng nhớ, đồng thời nhịp điệu của bài hát rất sôi động. Cùng nhau, họ tạo ra một trải nghiệm âm nhạc năng động và quyến rũ, chắc chắn sẽ để lại ấn tượng lâu dài cho người nghe. Âm thanh mạnh mẽ và đặc biệt của [[K01E12Y23]3 k4ey5] kết hợp hoàn hảo với nhịp điệu tràn đầy năng lượng, tạo nên một bản nhạc gắn kết và hấp dẫn, vừa đáng nhớ vừa có tác động mạnh mẽ. Dù được thưởng thức trong môi trường trực tiếp hay qua tai nghe, sự kết hợp giữa [[K01E12Y23]3 k4ey5] và nhịp điệu sôi động trong bài hát này chắc chắn sẽ khiến tim người nghe đập rộn ràng và chân họ gõ theo nhịp.</v>
      </c>
    </row>
    <row r="1900">
      <c r="A1900" s="1" t="s">
        <v>3088</v>
      </c>
      <c r="B1900" s="1" t="s">
        <v>3089</v>
      </c>
      <c r="C1900" s="2" t="str">
        <f>IFERROR(__xludf.DUMMYFUNCTION("GoogleTranslate(B1900, ""en"", ""vi"")"),"Âm nhạc mang đến trải nghiệm nghe độc ​​đáo và đáng nhớ với dải cao độ [R1A2N3G4E5] [oc0ta1ve2s3]. Nó có thời gian phát là [T1M213] giây và được phát trong [ti0me1 s2ig3na4tu5re6 o7f 8[T91I02M13E24_35S46I57G68N79A80T91U02R13E24]3]. Âm nhạc có [I1N2S3T4R5U"&amp;"6M7E8N9T0S1] và bao gồm [[N01U12M23_34B45A56R67S78]8 b9ar0s1]. Nhìn chung, tác phẩm này thể hiện một loạt các yếu tố âm nhạc sống động tạo ra trải nghiệm nghe lôi cuốn và hấp dẫn.")</f>
        <v>Âm nhạc mang đến trải nghiệm nghe độc ​​đáo và đáng nhớ với dải cao độ [R1A2N3G4E5] [oc0ta1ve2s3]. Nó có thời gian phát là [T1M213] giây và được phát trong [ti0me1 s2ig3na4tu5re6 o7f 8[T91I02M13E24_35S46I57G68N79A80T91U02R13E24]3]. Âm nhạc có [I1N2S3T4R5U6M7E8N9T0S1] và bao gồm [[N01U12M23_34B45A56R67S78]8 b9ar0s1]. Nhìn chung, tác phẩm này thể hiện một loạt các yếu tố âm nhạc sống động tạo ra trải nghiệm nghe lôi cuốn và hấp dẫn.</v>
      </c>
    </row>
    <row r="1901">
      <c r="A1901" s="1" t="s">
        <v>1384</v>
      </c>
      <c r="B1901" s="1" t="s">
        <v>3090</v>
      </c>
      <c r="C1901" s="2" t="str">
        <f>IFERROR(__xludf.DUMMYFUNCTION("GoogleTranslate(B1901, ""en"", ""vi"")"),"Với phạm vi cao độ trải dài [R1A2N3G4E5] [oc0ta1ve2s3], bản nhạc này mang đến trải nghiệm nghe đa dạng và sống động, được nâng cao nhờ sử dụng [[K01E12Y23]3 k4ey5], tạo ra bảng âm thanh phong phú và sống động. Thời lượng của bản nhạc là [T1M213] giây, cho"&amp;" phép bạn có nhiều thời gian để đắm mình trong nhịp điệu mạnh mẽ và lôi cuốn của nó. Cố tình loại trừ [I1N2S3T4R5U6M7E8N9T0S1], bài hát này có một cách tiếp cận độc đáo, được bổ sung thêm bằng [[T01I12M23E34_45S56I67G78N89A90T01U12R23E34]4 t5im6e 7si8gn9a"&amp;"t0ur1e2]. Được chơi ở tốc độ nhanh, bài hát này vẫn bắt nguồn từ các quy ước của âm nhạc [G1E2N3R4E5], mang đến sự kết hợp quyến rũ giữa sự đổi mới và sự quen thuộc.")</f>
        <v>Với phạm vi cao độ trải dài [R1A2N3G4E5] [oc0ta1ve2s3], bản nhạc này mang đến trải nghiệm nghe đa dạng và sống động, được nâng cao nhờ sử dụng [[K01E12Y23]3 k4ey5], tạo ra bảng âm thanh phong phú và sống động. Thời lượng của bản nhạc là [T1M213] giây, cho phép bạn có nhiều thời gian để đắm mình trong nhịp điệu mạnh mẽ và lôi cuốn của nó. Cố tình loại trừ [I1N2S3T4R5U6M7E8N9T0S1], bài hát này có một cách tiếp cận độc đáo, được bổ sung thêm bằng [[T01I12M23E34_45S56I67G78N89A90T01U12R23E34]4 t5im6e 7si8gn9at0ur1e2]. Được chơi ở tốc độ nhanh, bài hát này vẫn bắt nguồn từ các quy ước của âm nhạc [G1E2N3R4E5], mang đến sự kết hợp quyến rũ giữa sự đổi mới và sự quen thuộc.</v>
      </c>
    </row>
    <row r="1902">
      <c r="A1902" s="1" t="s">
        <v>198</v>
      </c>
      <c r="B1902" s="1" t="s">
        <v>3091</v>
      </c>
      <c r="C1902" s="2" t="str">
        <f>IFERROR(__xludf.DUMMYFUNCTION("GoogleTranslate(B1902, ""en"", ""vi"")"),"Việc sử dụng phạm vi cao độ cụ thể của [R1A2N3G4E5] [oc0ta1ve2s3] tạo ra âm thanh gắn kết và thống nhất xuyên suốt bài hát [T1M213] giây, được làm phong phú thêm nhờ [I1N2S3T4R5U6M7E8N9T0S1]. Việc lựa chọn [[K01E12Y23]3 k4ey5] mang lại trải nghiệm thú vị "&amp;"và đáng nhớ, trong khi [te0mp1o2] vẫn ở mức vừa phải. [ti0me1 s2ig3na4tu5re6] của bản nhạc là [T1I2M3E4_5S6I7G8N9A0T1U2R3E4], và mặc dù được chơi ở tốc độ nhanh nhưng bài hát vẫn bất chấp các quy ước của phong cách [G1E2N3R4E5].")</f>
        <v>Việc sử dụng phạm vi cao độ cụ thể của [R1A2N3G4E5] [oc0ta1ve2s3] tạo ra âm thanh gắn kết và thống nhất xuyên suốt bài hát [T1M213] giây, được làm phong phú thêm nhờ [I1N2S3T4R5U6M7E8N9T0S1]. Việc lựa chọn [[K01E12Y23]3 k4ey5] mang lại trải nghiệm thú vị và đáng nhớ, trong khi [te0mp1o2] vẫn ở mức vừa phải. [ti0me1 s2ig3na4tu5re6] của bản nhạc là [T1I2M3E4_5S6I7G8N9A0T1U2R3E4], và mặc dù được chơi ở tốc độ nhanh nhưng bài hát vẫn bất chấp các quy ước của phong cách [G1E2N3R4E5].</v>
      </c>
    </row>
    <row r="1903">
      <c r="A1903" s="1" t="s">
        <v>2206</v>
      </c>
      <c r="B1903" s="1" t="s">
        <v>3092</v>
      </c>
      <c r="C1903" s="2" t="str">
        <f>IFERROR(__xludf.DUMMYFUNCTION("GoogleTranslate(B1903, ""en"", ""vi"")"),"Bài hát này là một bản nhạc có tiết tấu nhanh với thời lượng [T1M213] giây. Sự sắp xếp của bài hát rất độc đáo vì nó bỏ qua việc sử dụng [I1N2S3T4R5U6M7E8N9T0S1].")</f>
        <v>Bài hát này là một bản nhạc có tiết tấu nhanh với thời lượng [T1M213] giây. Sự sắp xếp của bài hát rất độc đáo vì nó bỏ qua việc sử dụng [I1N2S3T4R5U6M7E8N9T0S1].</v>
      </c>
    </row>
    <row r="1904">
      <c r="A1904" s="1" t="s">
        <v>831</v>
      </c>
      <c r="B1904" s="1" t="s">
        <v>3093</v>
      </c>
      <c r="C1904" s="2" t="str">
        <f>IFERROR(__xludf.DUMMYFUNCTION("GoogleTranslate(B1904, ""en"", ""vi"")"),"Bài hát này được sáng tác trong [[K01E12Y23]3 k4ey5] và dài [T1M213] giây. Nó có nhịp điệu rất êm dịu, tạo ra bầu không khí êm dịu cho người nghe.")</f>
        <v>Bài hát này được sáng tác trong [[K01E12Y23]3 k4ey5] và dài [T1M213] giây. Nó có nhịp điệu rất êm dịu, tạo ra bầu không khí êm dịu cho người nghe.</v>
      </c>
    </row>
    <row r="1905">
      <c r="A1905" s="1" t="s">
        <v>1674</v>
      </c>
      <c r="B1905" s="1" t="s">
        <v>3094</v>
      </c>
      <c r="C1905" s="2" t="str">
        <f>IFERROR(__xludf.DUMMYFUNCTION("GoogleTranslate(B1905, ""en"", ""vi"")"),"Bài hát trong [[K01E12Y23]3 k4ey5] di chuyển nhẹ nhàng với dải cao độ nhỏ gọn [R1A2N3G4E5] [oc0ta1ve2s3], mang lại màn trình diễn âm nhạc tập trung và ấn tượng. Việc sử dụng [ke0y1] đặc biệt này góp phần tạo ra âm thanh mạnh mẽ và đáng nhớ đặc trưng cho â"&amp;"m nhạc.")</f>
        <v>Bài hát trong [[K01E12Y23]3 k4ey5] di chuyển nhẹ nhàng với dải cao độ nhỏ gọn [R1A2N3G4E5] [oc0ta1ve2s3], mang lại màn trình diễn âm nhạc tập trung và ấn tượng. Việc sử dụng [ke0y1] đặc biệt này góp phần tạo ra âm thanh mạnh mẽ và đáng nhớ đặc trưng cho âm nhạc.</v>
      </c>
    </row>
    <row r="1906">
      <c r="A1906" s="1" t="s">
        <v>2575</v>
      </c>
      <c r="B1906" s="1" t="s">
        <v>3095</v>
      </c>
      <c r="C1906" s="2" t="str">
        <f>IFERROR(__xludf.DUMMYFUNCTION("GoogleTranslate(B1906, ""en"", ""vi"")"),"Âm nhạc được mô tả ở đây mang lại trải nghiệm nghe đa dạng và năng động, với dải cao độ trải dài [R1A2N3G4E5] [oc0ta1ve2s3]. Bài hát đặc biệt này có thời lượng [T1M213] giây. Để đạt được âm thanh mong muốn, nên đưa [I1N2S3T4R5U6M7E8N9T0S1] vào nhạc. Với n"&amp;"hững yếu tố này được kết hợp, người nghe có thể mong đợi trải nghiệm thính giác hấp dẫn và đa dạng, thể hiện phạm vi và độ sâu của các nhạc cụ đã chọn.")</f>
        <v>Âm nhạc được mô tả ở đây mang lại trải nghiệm nghe đa dạng và năng động, với dải cao độ trải dài [R1A2N3G4E5] [oc0ta1ve2s3]. Bài hát đặc biệt này có thời lượng [T1M213] giây. Để đạt được âm thanh mong muốn, nên đưa [I1N2S3T4R5U6M7E8N9T0S1] vào nhạc. Với những yếu tố này được kết hợp, người nghe có thể mong đợi trải nghiệm thính giác hấp dẫn và đa dạng, thể hiện phạm vi và độ sâu của các nhạc cụ đã chọn.</v>
      </c>
    </row>
    <row r="1907">
      <c r="A1907" s="1" t="s">
        <v>596</v>
      </c>
      <c r="B1907" s="1" t="s">
        <v>3096</v>
      </c>
      <c r="C1907" s="2" t="str">
        <f>IFERROR(__xludf.DUMMYFUNCTION("GoogleTranslate(B1907, ""en"", ""vi"")"),"Phạm vi cao độ của bản nhạc này là [R1A2N3G4E5] [oc0ta1ve2s3] mang lại trải nghiệm nghe độc ​​đáo và đáng nhớ, phát trong [T1M213] giây. Cố tình loại trừ [I1N2S3T4R5U6M7E8N9T0S1], bản nhạc này được phát với tốc độ nhanh trong thể loại [G1E2N3R4E5]. Cấu tr"&amp;"úc bài hát của nó được tạo thành từ [[N01U12M23_34B45A56R67S78]8 b9ar0s1].")</f>
        <v>Phạm vi cao độ của bản nhạc này là [R1A2N3G4E5] [oc0ta1ve2s3] mang lại trải nghiệm nghe độc ​​đáo và đáng nhớ, phát trong [T1M213] giây. Cố tình loại trừ [I1N2S3T4R5U6M7E8N9T0S1], bản nhạc này được phát với tốc độ nhanh trong thể loại [G1E2N3R4E5]. Cấu trúc bài hát của nó được tạo thành từ [[N01U12M23_34B45A56R67S78]8 b9ar0s1].</v>
      </c>
    </row>
    <row r="1908">
      <c r="A1908" s="1" t="s">
        <v>2782</v>
      </c>
      <c r="B1908" s="1" t="s">
        <v>3097</v>
      </c>
      <c r="C1908" s="2" t="str">
        <f>IFERROR(__xludf.DUMMYFUNCTION("GoogleTranslate(B1908, ""en"", ""vi"")"),"Bài hát này là một ví dụ điển hình của thể loại [G1E2N3R4E5], có nhịp điệu êm đềm và vừa phải tạo nên giai điệu cho âm nhạc.")</f>
        <v>Bài hát này là một ví dụ điển hình của thể loại [G1E2N3R4E5], có nhịp điệu êm đềm và vừa phải tạo nên giai điệu cho âm nhạc.</v>
      </c>
    </row>
    <row r="1909">
      <c r="A1909" s="1" t="s">
        <v>297</v>
      </c>
      <c r="B1909" s="1" t="s">
        <v>3098</v>
      </c>
      <c r="C1909" s="2" t="str">
        <f>IFERROR(__xludf.DUMMYFUNCTION("GoogleTranslate(B1909, ""en"", ""vi"")"),"Phần trình diễn âm nhạc sử dụng [I1N2S3T4R5U6M7E8N9T0S1] và thời lượng của bản nhạc là [T1M213] giây.")</f>
        <v>Phần trình diễn âm nhạc sử dụng [I1N2S3T4R5U6M7E8N9T0S1] và thời lượng của bản nhạc là [T1M213] giây.</v>
      </c>
    </row>
    <row r="1910">
      <c r="A1910" s="1" t="s">
        <v>3099</v>
      </c>
      <c r="B1910" s="1" t="s">
        <v>3100</v>
      </c>
      <c r="C1910" s="2" t="str">
        <f>IFERROR(__xludf.DUMMYFUNCTION("GoogleTranslate(B1910, ""en"", ""vi"")"),"Bài hát này đã cố tình loại trừ một số nhạc cụ nhất định và có [te0mp1o2] vừa phải. Thời lượng của bản nhạc là [T1M213] giây.")</f>
        <v>Bài hát này đã cố tình loại trừ một số nhạc cụ nhất định và có [te0mp1o2] vừa phải. Thời lượng của bản nhạc là [T1M213] giây.</v>
      </c>
    </row>
    <row r="1911">
      <c r="A1911" s="1" t="s">
        <v>122</v>
      </c>
      <c r="B1911" s="1" t="s">
        <v>3101</v>
      </c>
      <c r="C1911" s="2" t="str">
        <f>IFERROR(__xludf.DUMMYFUNCTION("GoogleTranslate(B1911, ""en"", ""vi"")"),"Loại nhạc này mang đến trải nghiệm nghe đa dạng và sống động, với dải cao độ trải dài [R1A2N3G4E5] [oc0ta1ve2s3]. Việc sử dụng [[K01E12Y23]3 k4ey5] tạo ra bầu không khí khác biệt và nhịp điệu trong bài hát rất tràn đầy năng lượng. [I1N2S3T4R5U6M7E8N9T0S1]"&amp;" đóng một vai trò quan trọng trong âm nhạc, chạy trong [T1M213] giây và thấm nhuần [E1M2O3T4I5O6N7]. [ti0me1 s2ig3na4tu5re6] được sử dụng trong bài hát tốc độ cao này thật khác thường, góp phần làm tăng thêm tính chất độc đáo và hấp dẫn của nó. Nhìn chung"&amp;", đây là bản nhạc không thể bỏ qua đối với những ai đang tìm kiếm một hành trình âm nhạc mãnh liệt và giàu cảm xúc.")</f>
        <v>Loại nhạc này mang đến trải nghiệm nghe đa dạng và sống động, với dải cao độ trải dài [R1A2N3G4E5] [oc0ta1ve2s3]. Việc sử dụng [[K01E12Y23]3 k4ey5] tạo ra bầu không khí khác biệt và nhịp điệu trong bài hát rất tràn đầy năng lượng. [I1N2S3T4R5U6M7E8N9T0S1] đóng một vai trò quan trọng trong âm nhạc, chạy trong [T1M213] giây và thấm nhuần [E1M2O3T4I5O6N7]. [ti0me1 s2ig3na4tu5re6] được sử dụng trong bài hát tốc độ cao này thật khác thường, góp phần làm tăng thêm tính chất độc đáo và hấp dẫn của nó. Nhìn chung, đây là bản nhạc không thể bỏ qua đối với những ai đang tìm kiếm một hành trình âm nhạc mãnh liệt và giàu cảm xúc.</v>
      </c>
    </row>
    <row r="1912">
      <c r="A1912" s="1" t="s">
        <v>3102</v>
      </c>
      <c r="B1912" s="1" t="s">
        <v>3103</v>
      </c>
      <c r="C1912" s="2" t="str">
        <f>IFERROR(__xludf.DUMMYFUNCTION("GoogleTranslate(B1912, ""en"", ""vi"")"),"[ti0me1 s2ig3na4tu5re6] được chọn cho bài hát này là không chuẩn, nhưng kết hợp với việc sử dụng [[K01E12Y23]3 k4ey5], nó truyền tải âm thanh độc đáo và vang dội. Nhịp điệu trong bài hát này rất nhẹ nhàng và êm dịu, và âm nhạc trở nên sống động hơn nhờ vi"&amp;"ệc sử dụng [I1N2S3T4R5U6M7E8N9T0S1].")</f>
        <v>[ti0me1 s2ig3na4tu5re6] được chọn cho bài hát này là không chuẩn, nhưng kết hợp với việc sử dụng [[K01E12Y23]3 k4ey5], nó truyền tải âm thanh độc đáo và vang dội. Nhịp điệu trong bài hát này rất nhẹ nhàng và êm dịu, và âm nhạc trở nên sống động hơn nhờ việc sử dụng [I1N2S3T4R5U6M7E8N9T0S1].</v>
      </c>
    </row>
    <row r="1913">
      <c r="A1913" s="1" t="s">
        <v>3104</v>
      </c>
      <c r="B1913" s="1" t="s">
        <v>3105</v>
      </c>
      <c r="C1913" s="2" t="str">
        <f>IFERROR(__xludf.DUMMYFUNCTION("GoogleTranslate(B1913, ""en"", ""vi"")"),"Âm nhạc trong bài hát này được làm phong phú bởi nhiều nhạc cụ khác nhau và tỏa ra cảm xúc mạnh mẽ. Nó có phạm vi cao độ nằm trong khoảng [R1A2N3G4E5] [oc0ta1ve2s3] và độ dài [T1M213] giây. Nhịp điệu rất sống động và âm nhạc có [ti0me1 s2ig3na4tu5re6 o7f "&amp;"8[T91I02M13E24_35S46I57G68N79A80T91U02R13E24]3]. Nhìn chung, bài hát này là một tác phẩm được trau chuốt kỹ lưỡng, thể hiện sự kết hợp ấn tượng giữa nhạc cụ và nhịp điệu, đồng thời khơi gợi phản ứng cảm xúc mạnh mẽ ở người nghe.")</f>
        <v>Âm nhạc trong bài hát này được làm phong phú bởi nhiều nhạc cụ khác nhau và tỏa ra cảm xúc mạnh mẽ. Nó có phạm vi cao độ nằm trong khoảng [R1A2N3G4E5] [oc0ta1ve2s3] và độ dài [T1M213] giây. Nhịp điệu rất sống động và âm nhạc có [ti0me1 s2ig3na4tu5re6 o7f 8[T91I02M13E24_35S46I57G68N79A80T91U02R13E24]3]. Nhìn chung, bài hát này là một tác phẩm được trau chuốt kỹ lưỡng, thể hiện sự kết hợp ấn tượng giữa nhạc cụ và nhịp điệu, đồng thời khơi gợi phản ứng cảm xúc mạnh mẽ ở người nghe.</v>
      </c>
    </row>
    <row r="1914">
      <c r="A1914" s="1" t="s">
        <v>3106</v>
      </c>
      <c r="B1914" s="1" t="s">
        <v>3107</v>
      </c>
      <c r="C1914" s="2" t="str">
        <f>IFERROR(__xludf.DUMMYFUNCTION("GoogleTranslate(B1914, ""en"", ""vi"")"),"Bản nhạc thể hiện phạm vi cao độ trong [R1A2N3G4E5] [oc0ta1ve2s3] và nằm trong [[K01E12Y23]3 k4ey5], mang đến âm thanh mạnh mẽ và đáng nhớ. Nhịp điệu trong bài hát này rất yên tĩnh và một [[T01I12M23E34_45S56I67G78N89A90T01U12R23E34]4 t5im6e 7si8gn9at0ur1"&amp;"e2] không chuẩn đã được chọn. Với [te0mp1o2] nhẹ nhàng, âm nhạc này thể hiện [E1M2O3T4I5O6N7] trong tự nhiên.")</f>
        <v>Bản nhạc thể hiện phạm vi cao độ trong [R1A2N3G4E5] [oc0ta1ve2s3] và nằm trong [[K01E12Y23]3 k4ey5], mang đến âm thanh mạnh mẽ và đáng nhớ. Nhịp điệu trong bài hát này rất yên tĩnh và một [[T01I12M23E34_45S56I67G78N89A90T01U12R23E34]4 t5im6e 7si8gn9at0ur1e2] không chuẩn đã được chọn. Với [te0mp1o2] nhẹ nhàng, âm nhạc này thể hiện [E1M2O3T4I5O6N7] trong tự nhiên.</v>
      </c>
    </row>
    <row r="1915">
      <c r="A1915" s="1" t="s">
        <v>273</v>
      </c>
      <c r="B1915" s="1" t="s">
        <v>3108</v>
      </c>
      <c r="C1915" s="2" t="str">
        <f>IFERROR(__xludf.DUMMYFUNCTION("GoogleTranslate(B1915, ""en"", ""vi"")"),"Đồng hồ đo của âm nhạc đề cập đến mô hình lặp lại của nhịp mạnh và nhịp yếu. Nó chỉ ra cách tổ chức thời gian trong một bản nhạc. Trong trường hợp này, đồng hồ đo là [T1I2M3E4_5S6I7G8N9A0T1U2R3E4]. [ti0me1 s2ig3na4tu5re6] thường được hiển thị dưới dạng ha"&amp;"i số, với số trên cùng biểu thị số nhịp trong mỗi ô nhịp và số dưới cùng biểu thị loại nốt nhận được một nhịp. Hiểu về máy đo rất quan trọng đối với các nhạc sĩ vì nó giúp họ chơi đúng nhịp điệu và thời gian, điều này rất cần thiết để có một màn trình diễ"&amp;"n gắn kết và trau chuốt.")</f>
        <v>Đồng hồ đo của âm nhạc đề cập đến mô hình lặp lại của nhịp mạnh và nhịp yếu. Nó chỉ ra cách tổ chức thời gian trong một bản nhạc. Trong trường hợp này, đồng hồ đo là [T1I2M3E4_5S6I7G8N9A0T1U2R3E4]. [ti0me1 s2ig3na4tu5re6] thường được hiển thị dưới dạng hai số, với số trên cùng biểu thị số nhịp trong mỗi ô nhịp và số dưới cùng biểu thị loại nốt nhận được một nhịp. Hiểu về máy đo rất quan trọng đối với các nhạc sĩ vì nó giúp họ chơi đúng nhịp điệu và thời gian, điều này rất cần thiết để có một màn trình diễn gắn kết và trau chuốt.</v>
      </c>
    </row>
    <row r="1916">
      <c r="A1916" s="1" t="s">
        <v>1251</v>
      </c>
      <c r="B1916" s="1" t="s">
        <v>3109</v>
      </c>
      <c r="C1916" s="2" t="str">
        <f>IFERROR(__xludf.DUMMYFUNCTION("GoogleTranslate(B1916, ""en"", ""vi"")"),"[[K01E12Y23]3 k4ey5] được sử dụng trong bản nhạc này, có dải cao độ nhỏ gọn [R1A2N3G4E5] [oc0ta1ve2s3], mang lại màn trình diễn âm nhạc tập trung và có tác động mạnh mẽ. Bài hát chạy trong [T1M213] giây và có nhịp điệu yên tĩnh, cùng với [I1N2S3T4R5U6M7E8"&amp;"N9T0S1] có trong sáng tác. [ti0me1 s2ig3na4tu5re6] của âm nhạc là [T1I2M3E4_5S6I7G8N9A0T1U2R3E4] và bài hát di chuyển với tốc độ nhanh, đặc trưng bởi cảm giác mạnh mẽ của [E1M2O3T4I5O6N7].")</f>
        <v>[[K01E12Y23]3 k4ey5] được sử dụng trong bản nhạc này, có dải cao độ nhỏ gọn [R1A2N3G4E5] [oc0ta1ve2s3], mang lại màn trình diễn âm nhạc tập trung và có tác động mạnh mẽ. Bài hát chạy trong [T1M213] giây và có nhịp điệu yên tĩnh, cùng với [I1N2S3T4R5U6M7E8N9T0S1] có trong sáng tác. [ti0me1 s2ig3na4tu5re6] của âm nhạc là [T1I2M3E4_5S6I7G8N9A0T1U2R3E4] và bài hát di chuyển với tốc độ nhanh, đặc trưng bởi cảm giác mạnh mẽ của [E1M2O3T4I5O6N7].</v>
      </c>
    </row>
    <row r="1917">
      <c r="A1917" s="1" t="s">
        <v>416</v>
      </c>
      <c r="B1917" s="1" t="s">
        <v>3110</v>
      </c>
      <c r="C1917" s="2" t="str">
        <f>IFERROR(__xludf.DUMMYFUNCTION("GoogleTranslate(B1917, ""en"", ""vi"")"),"Phạm vi cao độ của bản nhạc này nằm trong [R1A2N3G4E5] [oc0ta1ve2s3] và việc lựa chọn [[K01E12Y23]3 k4ey5] mang lại trải nghiệm quyến rũ và đáng nhớ. Bài hát phát trong [T1M213] giây và có giai điệu [te0mp1o2] rất sôi động. Bạn sẽ không nghe thấy bất kỳ ["&amp;"I1N2S3T4R5U6M7E8N9T0S1] nào trong bài hát này, bài hát này có nhịp [T1I2M3E4_5S6I7G8N9A0T1U2R3E4] và tiết tấu nhanh. Nhìn chung, âm nhạc mang đặc trưng [E1M2O3T4I5O6N7], mang lại trải nghiệm nghe tràn đầy năng lượng và sống động.")</f>
        <v>Phạm vi cao độ của bản nhạc này nằm trong [R1A2N3G4E5] [oc0ta1ve2s3] và việc lựa chọn [[K01E12Y23]3 k4ey5] mang lại trải nghiệm quyến rũ và đáng nhớ. Bài hát phát trong [T1M213] giây và có giai điệu [te0mp1o2] rất sôi động. Bạn sẽ không nghe thấy bất kỳ [I1N2S3T4R5U6M7E8N9T0S1] nào trong bài hát này, bài hát này có nhịp [T1I2M3E4_5S6I7G8N9A0T1U2R3E4] và tiết tấu nhanh. Nhìn chung, âm nhạc mang đặc trưng [E1M2O3T4I5O6N7], mang lại trải nghiệm nghe tràn đầy năng lượng và sống động.</v>
      </c>
    </row>
    <row r="1918">
      <c r="A1918" s="1" t="s">
        <v>250</v>
      </c>
      <c r="B1918" s="1" t="s">
        <v>3111</v>
      </c>
      <c r="C1918" s="2" t="str">
        <f>IFERROR(__xludf.DUMMYFUNCTION("GoogleTranslate(B1918, ""en"", ""vi"")"),"Phần trình diễn âm nhạc của bài hát này có [ti0me1 s2ig3na4tu5re6] không chuẩn, với tổng cộng [[N01U12M23_34B45A56R67S78]8 b9ar0s1]. Mặc dù có [ti0me1 s2ig3na4tu5re6] khác thường nhưng nhịp điệu của bài hát vẫn duy trì ở mức [te0mp1o2] vừa phải, không quá"&amp;" nhanh cũng không quá chậm. Trong suốt buổi biểu diễn, nhiều loại [I1N2S3T4R5U6M7E8N9T0S1] được sử dụng để tạo ra âm thanh độc đáo và hấp dẫn.")</f>
        <v>Phần trình diễn âm nhạc của bài hát này có [ti0me1 s2ig3na4tu5re6] không chuẩn, với tổng cộng [[N01U12M23_34B45A56R67S78]8 b9ar0s1]. Mặc dù có [ti0me1 s2ig3na4tu5re6] khác thường nhưng nhịp điệu của bài hát vẫn duy trì ở mức [te0mp1o2] vừa phải, không quá nhanh cũng không quá chậm. Trong suốt buổi biểu diễn, nhiều loại [I1N2S3T4R5U6M7E8N9T0S1] được sử dụng để tạo ra âm thanh độc đáo và hấp dẫn.</v>
      </c>
    </row>
    <row r="1919">
      <c r="A1919" s="1" t="s">
        <v>3112</v>
      </c>
      <c r="B1919" s="1" t="s">
        <v>3113</v>
      </c>
      <c r="C1919" s="2" t="str">
        <f>IFERROR(__xludf.DUMMYFUNCTION("GoogleTranslate(B1919, ""en"", ""vi"")"),"Bài hát này có độ dài [T1M213] giây, có nhịp điệu thoải mái và vừa phải, đồng thời thể hiện [ti0me1 s2ig3na4tu5re6] [T1I2M3E4_5S6I7G8N9A0T1U2R3E4] không thông thường. Âm nhạc trở nên sống động hơn nhờ sử dụng [I1N2S3T4R5U6M7E8N9T0S1] và có đặc điểm là [te"&amp;"0mp1o2] chậm. Ngoài ra, bản chất âm nhạc là [E1M2O3T4I5O6N7], gợi lên tâm trạng hoặc cảm giác cụ thể ở người nghe.")</f>
        <v>Bài hát này có độ dài [T1M213] giây, có nhịp điệu thoải mái và vừa phải, đồng thời thể hiện [ti0me1 s2ig3na4tu5re6] [T1I2M3E4_5S6I7G8N9A0T1U2R3E4] không thông thường. Âm nhạc trở nên sống động hơn nhờ sử dụng [I1N2S3T4R5U6M7E8N9T0S1] và có đặc điểm là [te0mp1o2] chậm. Ngoài ra, bản chất âm nhạc là [E1M2O3T4I5O6N7], gợi lên tâm trạng hoặc cảm giác cụ thể ở người nghe.</v>
      </c>
    </row>
    <row r="1920">
      <c r="A1920" s="1" t="s">
        <v>3114</v>
      </c>
      <c r="B1920" s="1" t="s">
        <v>3115</v>
      </c>
      <c r="C1920" s="2" t="str">
        <f>IFERROR(__xludf.DUMMYFUNCTION("GoogleTranslate(B1920, ""en"", ""vi"")"),"Âm nhạc mà chúng ta đang thảo luận ở đây nổi bật so với phong cách điển hình của [A1R2T3I4S5T6] do những đặc điểm không điển hình của nó. Việc sử dụng [[K01E12Y23]3 k4ey5] tạo thêm yếu tố mạnh mẽ và đáng nhớ cho âm thanh. Rõ ràng là bản nhạc này khác xa v"&amp;"ới âm thanh [G1E2N3R4E5] cổ điển. Ngoài ra, nó còn có [ti0me1 s2ig3na4tu5re6 o7f 8[T91I02M13E24_35S46I57G68N79A80T91U02R13E24]3]. Nhìn chung, bản nhạc này thể hiện một phong cách độc đáo và khác biệt, khiến nó khác biệt với sản phẩm âm nhạc thông thường c"&amp;"ủa [A1R2T3I4S5T6].")</f>
        <v>Âm nhạc mà chúng ta đang thảo luận ở đây nổi bật so với phong cách điển hình của [A1R2T3I4S5T6] do những đặc điểm không điển hình của nó. Việc sử dụng [[K01E12Y23]3 k4ey5] tạo thêm yếu tố mạnh mẽ và đáng nhớ cho âm thanh. Rõ ràng là bản nhạc này khác xa với âm thanh [G1E2N3R4E5] cổ điển. Ngoài ra, nó còn có [ti0me1 s2ig3na4tu5re6 o7f 8[T91I02M13E24_35S46I57G68N79A80T91U02R13E24]3]. Nhìn chung, bản nhạc này thể hiện một phong cách độc đáo và khác biệt, khiến nó khác biệt với sản phẩm âm nhạc thông thường của [A1R2T3I4S5T6].</v>
      </c>
    </row>
    <row r="1921">
      <c r="A1921" s="1" t="s">
        <v>3116</v>
      </c>
      <c r="B1921" s="1" t="s">
        <v>3117</v>
      </c>
      <c r="C1921" s="2" t="str">
        <f>IFERROR(__xludf.DUMMYFUNCTION("GoogleTranslate(B1921, ""en"", ""vi"")"),"Bài hát này, với phạm vi cao độ giới hạn là [R1A2N3G4E5] [oc0ta1ve2s3], cho phép nhấn mạnh hơn vào các sắc thái của giai điệu và nhịp điệu. Việc sử dụng [[K01E12Y23]3 k4ey5] sẽ tạo thêm âm thanh mạnh mẽ và đáng nhớ cho bản nhạc. Ở độ dài [T1M213] giây, bà"&amp;"i hát có nhịp điệu rất thiền định và [ti0me1 s2ig3na4tu5re6 o7f 8[T91I02M13E24_35S46I57G68N79A80T91U02R13E24]3]. Nó không có [I1N2S3T4R5U6M7E8N9T0S1] và do đó, không hoàn toàn nằm trong các quy ước của âm thanh [G1E2N3R4E5]. Nhìn chung, dòng nhạc này mang"&amp;" đến trải nghiệm nghe độc ​​đáo, thách thức ranh giới thể loại truyền thống đồng thời nhấn mạnh sự tinh tế của giai điệu và cách diễn đạt.")</f>
        <v>Bài hát này, với phạm vi cao độ giới hạn là [R1A2N3G4E5] [oc0ta1ve2s3], cho phép nhấn mạnh hơn vào các sắc thái của giai điệu và nhịp điệu. Việc sử dụng [[K01E12Y23]3 k4ey5] sẽ tạo thêm âm thanh mạnh mẽ và đáng nhớ cho bản nhạc. Ở độ dài [T1M213] giây, bài hát có nhịp điệu rất thiền định và [ti0me1 s2ig3na4tu5re6 o7f 8[T91I02M13E24_35S46I57G68N79A80T91U02R13E24]3]. Nó không có [I1N2S3T4R5U6M7E8N9T0S1] và do đó, không hoàn toàn nằm trong các quy ước của âm thanh [G1E2N3R4E5]. Nhìn chung, dòng nhạc này mang đến trải nghiệm nghe độc ​​đáo, thách thức ranh giới thể loại truyền thống đồng thời nhấn mạnh sự tinh tế của giai điệu và cách diễn đạt.</v>
      </c>
    </row>
    <row r="1922">
      <c r="A1922" s="1" t="s">
        <v>3118</v>
      </c>
      <c r="B1922" s="1" t="s">
        <v>3119</v>
      </c>
      <c r="C1922" s="2" t="str">
        <f>IFERROR(__xludf.DUMMYFUNCTION("GoogleTranslate(B1922, ""en"", ""vi"")"),"Bài hát này có thời gian chạy là [T1M213] giây và bao gồm khoảng [[N01U12M23_34B45A56R67S78]8 b9ar0s1]. Phạm vi cao độ của nó nằm trong [R1A2N3G4E5] [oc0ta1ve2s3], trong khi nhịp điệu thoải mái và vừa phải.")</f>
        <v>Bài hát này có thời gian chạy là [T1M213] giây và bao gồm khoảng [[N01U12M23_34B45A56R67S78]8 b9ar0s1]. Phạm vi cao độ của nó nằm trong [R1A2N3G4E5] [oc0ta1ve2s3], trong khi nhịp điệu thoải mái và vừa phải.</v>
      </c>
    </row>
    <row r="1923">
      <c r="A1923" s="1" t="s">
        <v>2523</v>
      </c>
      <c r="B1923" s="1" t="s">
        <v>3120</v>
      </c>
      <c r="C1923" s="2" t="str">
        <f>IFERROR(__xludf.DUMMYFUNCTION("GoogleTranslate(B1923, ""en"", ""vi"")"),"Dải cao độ của [R1A2N3G4E5] [oc0ta1ve2s3] tạo thêm nét đặc biệt cho bản nhạc, nhấn mạnh chiều sâu cảm xúc của bản nhạc, trong khi [[K01E12Y23]3 k4ey5] thêm hương vị độc đáo cho bản nhạc này. Với thời lượng [T1M213] giây, nhịp điệu vừa phải và nhất quán củ"&amp;"a bài hát làm nền tảng. Phần trình diễn âm nhạc sử dụng [I1N2S3T4R5U6M7E8N9T0S1] và mặc dù [ti0me1 s2ig3na4tu5re6] [T1I2M3E4_5S6I7G8N9A0T1U2R3E4] của nó không được sử dụng phổ biến nhưng [te0mp1o2] của bài hát vẫn ở mức vừa phải. Nhìn chung, âm nhạc thể h"&amp;"iện âm thanh [G1E2N3R4E5] điển hình.")</f>
        <v>Dải cao độ của [R1A2N3G4E5] [oc0ta1ve2s3] tạo thêm nét đặc biệt cho bản nhạc, nhấn mạnh chiều sâu cảm xúc của bản nhạc, trong khi [[K01E12Y23]3 k4ey5] thêm hương vị độc đáo cho bản nhạc này. Với thời lượng [T1M213] giây, nhịp điệu vừa phải và nhất quán của bài hát làm nền tảng. Phần trình diễn âm nhạc sử dụng [I1N2S3T4R5U6M7E8N9T0S1] và mặc dù [ti0me1 s2ig3na4tu5re6] [T1I2M3E4_5S6I7G8N9A0T1U2R3E4] của nó không được sử dụng phổ biến nhưng [te0mp1o2] của bài hát vẫn ở mức vừa phải. Nhìn chung, âm nhạc thể hiện âm thanh [G1E2N3R4E5] điển hình.</v>
      </c>
    </row>
    <row r="1924">
      <c r="A1924" s="1" t="s">
        <v>3121</v>
      </c>
      <c r="B1924" s="1" t="s">
        <v>3122</v>
      </c>
      <c r="C1924" s="2" t="str">
        <f>IFERROR(__xludf.DUMMYFUNCTION("GoogleTranslate(B1924, ""en"", ""vi"")"),"Loại nhạc này mang lại trải nghiệm nghe độc ​​đáo và đáng nhớ với dải cao độ [R1A2N3G4E5] [oc0ta1ve2s3]. Nó tạo ra một bảng âm thanh phong phú và sống động thông qua việc sử dụng [[K01E12Y23]3 k4ey5]. Bài hát kéo dài trong [T1M213] giây và có [te0mp1o2] k"&amp;"hông quá nhanh cũng không quá chậm. Sự sắp xếp của nó bỏ qua việc sử dụng [I1N2S3T4R5U6M7E8N9T0S1], trong khi dựa trên [[T01I12M23E34_45S56I67G78N89A90T01U12R23E34]4 t5im6e 7si8gn9at0ur1e2]. Với nhịp điệu vừa phải, bản nhạc này khác với phong cách [G1E2N3"&amp;"R4E5] điển hình và bao gồm [[N01U12M23_34B45A56R67S78]8 b9ar0s1].")</f>
        <v>Loại nhạc này mang lại trải nghiệm nghe độc ​​đáo và đáng nhớ với dải cao độ [R1A2N3G4E5] [oc0ta1ve2s3]. Nó tạo ra một bảng âm thanh phong phú và sống động thông qua việc sử dụng [[K01E12Y23]3 k4ey5]. Bài hát kéo dài trong [T1M213] giây và có [te0mp1o2] không quá nhanh cũng không quá chậm. Sự sắp xếp của nó bỏ qua việc sử dụng [I1N2S3T4R5U6M7E8N9T0S1], trong khi dựa trên [[T01I12M23E34_45S56I67G78N89A90T01U12R23E34]4 t5im6e 7si8gn9at0ur1e2]. Với nhịp điệu vừa phải, bản nhạc này khác với phong cách [G1E2N3R4E5] điển hình và bao gồm [[N01U12M23_34B45A56R67S78]8 b9ar0s1].</v>
      </c>
    </row>
    <row r="1925">
      <c r="A1925" s="1" t="s">
        <v>122</v>
      </c>
      <c r="B1925" s="1" t="s">
        <v>3123</v>
      </c>
      <c r="C1925" s="2" t="str">
        <f>IFERROR(__xludf.DUMMYFUNCTION("GoogleTranslate(B1925, ""en"", ""vi"")"),"Phạm vi cao độ nhỏ gọn của [R1A2N3G4E5] [oc0ta1ve2s3] mang lại màn trình diễn âm nhạc tập trung và có tác động mạnh mẽ, trong khi [[K01E12Y23]3 k4ey5] thêm hương vị độc đáo cho loại nhạc này. Với thời lượng [T1M213] giây, bản nhạc duy trì nhịp điệu sống đ"&amp;"ộng và kết hợp [I1N2S3T4R5U6M7E8N9T0S1] để nâng cao bố cục tổng thể. [ti0me1 s2ig3na4tu5re6 o7f 8[T91I02M13E24_35S46I57G68N79A80T91U02R13E24]3] độc đáo bổ sung thêm yếu tố hấp dẫn, bổ sung cho nhịp điệu [te0mp1o2] nhanh khi phát bản nhạc đầy cảm xúc này.")</f>
        <v>Phạm vi cao độ nhỏ gọn của [R1A2N3G4E5] [oc0ta1ve2s3] mang lại màn trình diễn âm nhạc tập trung và có tác động mạnh mẽ, trong khi [[K01E12Y23]3 k4ey5] thêm hương vị độc đáo cho loại nhạc này. Với thời lượng [T1M213] giây, bản nhạc duy trì nhịp điệu sống động và kết hợp [I1N2S3T4R5U6M7E8N9T0S1] để nâng cao bố cục tổng thể. [ti0me1 s2ig3na4tu5re6 o7f 8[T91I02M13E24_35S46I57G68N79A80T91U02R13E24]3] độc đáo bổ sung thêm yếu tố hấp dẫn, bổ sung cho nhịp điệu [te0mp1o2] nhanh khi phát bản nhạc đầy cảm xúc này.</v>
      </c>
    </row>
    <row r="1926">
      <c r="A1926" s="1" t="s">
        <v>3124</v>
      </c>
      <c r="B1926" s="1" t="s">
        <v>3125</v>
      </c>
      <c r="C1926" s="2" t="str">
        <f>IFERROR(__xludf.DUMMYFUNCTION("GoogleTranslate(B1926, ""en"", ""vi"")"),"Bản nhạc này có giai điệu không được tạo bằng [I1N2S3T4R5U6M7E8N9T0]. Mặc dù không có nhạc cụ đặc biệt này, bài hát vẫn duy trì nhịp điệu chậm và có độ dài [[N01U12M23_34B45A56R67S78]8 b9ar0s1]. Tuy nhiên, [te0mp1o2] trong bài hát này có tốc độ nhanh đáng"&amp;" chú ý, tạo cảm giác cấp bách và tràn đầy năng lượng.")</f>
        <v>Bản nhạc này có giai điệu không được tạo bằng [I1N2S3T4R5U6M7E8N9T0]. Mặc dù không có nhạc cụ đặc biệt này, bài hát vẫn duy trì nhịp điệu chậm và có độ dài [[N01U12M23_34B45A56R67S78]8 b9ar0s1]. Tuy nhiên, [te0mp1o2] trong bài hát này có tốc độ nhanh đáng chú ý, tạo cảm giác cấp bách và tràn đầy năng lượng.</v>
      </c>
    </row>
    <row r="1927">
      <c r="A1927" s="1" t="s">
        <v>3126</v>
      </c>
      <c r="B1927" s="1" t="s">
        <v>3127</v>
      </c>
      <c r="C1927" s="2" t="str">
        <f>IFERROR(__xludf.DUMMYFUNCTION("GoogleTranslate(B1927, ""en"", ""vi"")"),"Âm nhạc mà chúng ta đang thảo luận được sáng tác trong [[K01E12Y23]3 k4ey5] và có thời lượng là [T1M213] giây. Nó có nhịp điệu nhẹ nhàng và mượt mà, và [ti0me1 s2ig3na4tu5re6] nằm ngoài tiêu chuẩn, là [T1I2M3E4_5S6I7G8N9A0T1U2R3E4]. Các nhạc cụ dự kiến ​​"&amp;"sẽ góp mặt trong âm nhạc là [I1N2S3T4R5U6M7E8N9T0S1]. Bài hát di chuyển với nhịp độ vừa phải và phong cách của nó được xác định bởi ảnh hưởng [G1E2N3R4E5] của nó.")</f>
        <v>Âm nhạc mà chúng ta đang thảo luận được sáng tác trong [[K01E12Y23]3 k4ey5] và có thời lượng là [T1M213] giây. Nó có nhịp điệu nhẹ nhàng và mượt mà, và [ti0me1 s2ig3na4tu5re6] nằm ngoài tiêu chuẩn, là [T1I2M3E4_5S6I7G8N9A0T1U2R3E4]. Các nhạc cụ dự kiến ​​sẽ góp mặt trong âm nhạc là [I1N2S3T4R5U6M7E8N9T0S1]. Bài hát di chuyển với nhịp độ vừa phải và phong cách của nó được xác định bởi ảnh hưởng [G1E2N3R4E5] của nó.</v>
      </c>
    </row>
    <row r="1928">
      <c r="A1928" s="1" t="s">
        <v>1559</v>
      </c>
      <c r="B1928" s="1" t="s">
        <v>3128</v>
      </c>
      <c r="C1928" s="2" t="str">
        <f>IFERROR(__xludf.DUMMYFUNCTION("GoogleTranslate(B1928, ""en"", ""vi"")"),"Âm nhạc trong bài hát này được đặc trưng bởi việc sử dụng [[K01E12Y23]3 k4ey5], tạo ra một bầu không khí khác biệt. Thời lượng của bài hát là [T1M213] giây và bao gồm khoảng [[N01U12M23_34B45A56R67S78]8 b9ar0s1]. [ti0me1 s2ig3na4tu5re6] của bản nhạc là [T"&amp;"1I2M3E4_5S6I7G8N9A0T1U2R3E4] và bạn sẽ không tìm thấy bất kỳ [I1N2S3T4R5U6M7E8N9T0S1] nào trong bản sáng tác. Cảm xúc tổng thể được truyền tải bởi âm nhạc là [E1M2O3T4I5O6N7].")</f>
        <v>Âm nhạc trong bài hát này được đặc trưng bởi việc sử dụng [[K01E12Y23]3 k4ey5], tạo ra một bầu không khí khác biệt. Thời lượng của bài hát là [T1M213] giây và bao gồm khoảng [[N01U12M23_34B45A56R67S78]8 b9ar0s1]. [ti0me1 s2ig3na4tu5re6] của bản nhạc là [T1I2M3E4_5S6I7G8N9A0T1U2R3E4] và bạn sẽ không tìm thấy bất kỳ [I1N2S3T4R5U6M7E8N9T0S1] nào trong bản sáng tác. Cảm xúc tổng thể được truyền tải bởi âm nhạc là [E1M2O3T4I5O6N7].</v>
      </c>
    </row>
    <row r="1929">
      <c r="A1929" s="1" t="s">
        <v>414</v>
      </c>
      <c r="B1929" s="1" t="s">
        <v>3129</v>
      </c>
      <c r="C1929" s="2" t="str">
        <f>IFERROR(__xludf.DUMMYFUNCTION("GoogleTranslate(B1929, ""en"", ""vi"")"),"[[K01E12Y23]3 k4ey5] trong bài hát dài một giây [T1M213] này, được chơi trong phạm vi cao độ nhỏ gọn [R1A2N3G4E5] [oc0ta1ve2s3], mang lại màn trình diễn âm nhạc tập trung và ấn tượng, mang đến âm thanh mạnh mẽ và đáng nhớ.")</f>
        <v>[[K01E12Y23]3 k4ey5] trong bài hát dài một giây [T1M213] này, được chơi trong phạm vi cao độ nhỏ gọn [R1A2N3G4E5] [oc0ta1ve2s3], mang lại màn trình diễn âm nhạc tập trung và ấn tượng, mang đến âm thanh mạnh mẽ và đáng nhớ.</v>
      </c>
    </row>
    <row r="1930">
      <c r="A1930" s="1" t="s">
        <v>3130</v>
      </c>
      <c r="B1930" s="1" t="s">
        <v>3131</v>
      </c>
      <c r="C1930" s="2" t="str">
        <f>IFERROR(__xludf.DUMMYFUNCTION("GoogleTranslate(B1930, ""en"", ""vi"")"),"Bản nhạc này được sáng tác trong [[K01E12Y23]3 k4ey5] và có thời gian chạy là [T1M213] giây với phạm vi cao độ là [R1A2N3G4E5] [oc0ta1ve2s3]. Nhịp điệu thực sự sống động và được chơi ở tốc độ vừa phải. Mặc dù sống động nhưng bạn sẽ không nghe thấy bất kỳ "&amp;"[I1N2S3T4R5U6M7E8N9T0S1] nào trong bài hát này. Nếu để ý kỹ, bạn có thể đếm [[N01U12M23_34B45A56R67S78]8 b9ar0s1] trong bài hát này.")</f>
        <v>Bản nhạc này được sáng tác trong [[K01E12Y23]3 k4ey5] và có thời gian chạy là [T1M213] giây với phạm vi cao độ là [R1A2N3G4E5] [oc0ta1ve2s3]. Nhịp điệu thực sự sống động và được chơi ở tốc độ vừa phải. Mặc dù sống động nhưng bạn sẽ không nghe thấy bất kỳ [I1N2S3T4R5U6M7E8N9T0S1] nào trong bài hát này. Nếu để ý kỹ, bạn có thể đếm [[N01U12M23_34B45A56R67S78]8 b9ar0s1] trong bài hát này.</v>
      </c>
    </row>
    <row r="1931">
      <c r="A1931" s="1" t="s">
        <v>33</v>
      </c>
      <c r="B1931" s="1" t="s">
        <v>3132</v>
      </c>
      <c r="C1931" s="2" t="str">
        <f>IFERROR(__xludf.DUMMYFUNCTION("GoogleTranslate(B1931, ""en"", ""vi"")"),"Bản nhạc được chơi ở tốc độ nhanh thể hiện phạm vi cao độ trong [R1A2N3G4E5] [oc0ta1ve2s3] và được sáng tác trong [[K01E12Y23]3 k4ey5], mang lại chất lượng cảm xúc đặc biệt.")</f>
        <v>Bản nhạc được chơi ở tốc độ nhanh thể hiện phạm vi cao độ trong [R1A2N3G4E5] [oc0ta1ve2s3] và được sáng tác trong [[K01E12Y23]3 k4ey5], mang lại chất lượng cảm xúc đặc biệt.</v>
      </c>
    </row>
    <row r="1932">
      <c r="A1932" s="1" t="s">
        <v>3133</v>
      </c>
      <c r="B1932" s="1" t="s">
        <v>3134</v>
      </c>
      <c r="C1932" s="2" t="str">
        <f>IFERROR(__xludf.DUMMYFUNCTION("GoogleTranslate(B1932, ""en"", ""vi"")"),"Loại nhạc này mang lại trải nghiệm nghe độc ​​đáo và quyến rũ với dải cao độ [R1A2N3G4E5] [oc0ta1ve2s3] và lựa chọn [[K01E12Y23]3 k4ey5]. Nhịp độ nhanh [te0mp1o2] và chất lượng cảm xúc của nó càng nâng cao trải nghiệm tổng thể. Cấu trúc bài hát, bao gồm ["&amp;"[N01U12M23_34B45A56R67S78]8 b9ar0s1], bổ sung thêm một lớp phức tạp cho âm nhạc, khiến nó trở thành một bản nhạc đáng nhớ và được chế tác khéo léo.")</f>
        <v>Loại nhạc này mang lại trải nghiệm nghe độc ​​đáo và quyến rũ với dải cao độ [R1A2N3G4E5] [oc0ta1ve2s3] và lựa chọn [[K01E12Y23]3 k4ey5]. Nhịp độ nhanh [te0mp1o2] và chất lượng cảm xúc của nó càng nâng cao trải nghiệm tổng thể. Cấu trúc bài hát, bao gồm [[N01U12M23_34B45A56R67S78]8 b9ar0s1], bổ sung thêm một lớp phức tạp cho âm nhạc, khiến nó trở thành một bản nhạc đáng nhớ và được chế tác khéo léo.</v>
      </c>
    </row>
    <row r="1933">
      <c r="A1933" s="1" t="s">
        <v>684</v>
      </c>
      <c r="B1933" s="1" t="s">
        <v>3135</v>
      </c>
      <c r="C1933" s="2" t="str">
        <f>IFERROR(__xludf.DUMMYFUNCTION("GoogleTranslate(B1933, ""en"", ""vi"")"),"Âm nhạc trầm [te0mp1o2] được nâng cao bằng cách bổ sung [[K01E12Y23]3 k4ey5], giúp tăng thêm hương vị độc đáo cho âm thanh. Bài hát có chiều dài khoảng [[N01U12M23_34B45A56R67S78]8 b9ar0s1], được hưởng lợi từ yếu tố âm nhạc này và tạo ra trải nghiệm nghe "&amp;"khác biệt và đáng nhớ.")</f>
        <v>Âm nhạc trầm [te0mp1o2] được nâng cao bằng cách bổ sung [[K01E12Y23]3 k4ey5], giúp tăng thêm hương vị độc đáo cho âm thanh. Bài hát có chiều dài khoảng [[N01U12M23_34B45A56R67S78]8 b9ar0s1], được hưởng lợi từ yếu tố âm nhạc này và tạo ra trải nghiệm nghe khác biệt và đáng nhớ.</v>
      </c>
    </row>
    <row r="1934">
      <c r="A1934" s="1" t="s">
        <v>100</v>
      </c>
      <c r="B1934" s="1" t="s">
        <v>3136</v>
      </c>
      <c r="C1934" s="2" t="str">
        <f>IFERROR(__xludf.DUMMYFUNCTION("GoogleTranslate(B1934, ""en"", ""vi"")"),"Dải cao độ của [R1A2N3G4E5] [oc0ta1ve2s3] tạo thêm nét đặc biệt cho âm nhạc, nhấn mạnh chiều sâu cảm xúc của nó, trong khi [[K01E12Y23]3 k4ey5] mang lại âm thanh mạnh mẽ và đáng nhớ. Bài hát dài một giây [T1M213] này có nhịp điệu vừa phải thoải mái và cố "&amp;"tình loại trừ [I1N2S3T4R5U6M7E8N9T0S1]. [ti0me1 s2ig3na4tu5re6] được sử dụng trong bài hát này không phải là điển hình, bao gồm [T1I2M3E4_5S6I7G8N9A0T1U2R3E4]. Được xác định bởi [E1M2O3T4I5O6N7], âm nhạc tốc độ cao này thể hiện bản sắc độc đáo của nó.")</f>
        <v>Dải cao độ của [R1A2N3G4E5] [oc0ta1ve2s3] tạo thêm nét đặc biệt cho âm nhạc, nhấn mạnh chiều sâu cảm xúc của nó, trong khi [[K01E12Y23]3 k4ey5] mang lại âm thanh mạnh mẽ và đáng nhớ. Bài hát dài một giây [T1M213] này có nhịp điệu vừa phải thoải mái và cố tình loại trừ [I1N2S3T4R5U6M7E8N9T0S1]. [ti0me1 s2ig3na4tu5re6] được sử dụng trong bài hát này không phải là điển hình, bao gồm [T1I2M3E4_5S6I7G8N9A0T1U2R3E4]. Được xác định bởi [E1M2O3T4I5O6N7], âm nhạc tốc độ cao này thể hiện bản sắc độc đáo của nó.</v>
      </c>
    </row>
    <row r="1935">
      <c r="A1935" s="1" t="s">
        <v>3137</v>
      </c>
      <c r="B1935" s="1" t="s">
        <v>3138</v>
      </c>
      <c r="C1935" s="2" t="str">
        <f>IFERROR(__xludf.DUMMYFUNCTION("GoogleTranslate(B1935, ""en"", ""vi"")"),"Bài hát này có nhịp điệu rất mạnh mẽ và lôi cuốn, mặc dù thực tế là [ti0me1 s2ig3na4tu5re6] của nó không chuẩn. [ti0me1 s2ig3na4tu5re6] độc đáo mang đến cho bài hát một nhịp điệu độc đáo, khiến bài hát trở nên khác biệt so với những sáng tác điển hình hơn"&amp;". Bất chấp sự khác biệt này, nhịp điệu vẫn mạnh mẽ và hấp dẫn, thu hút người nghe và khiến họ bị cuốn hút xuyên suốt bản nhạc. Nhìn chung, sự kết hợp giữa beat mạnh mẽ và [ti0me1 s2ig3na4tu5re6] độc đáo khiến bài hát này trở thành một sự bổ sung thú vị và"&amp;" đáng nhớ cho bất kỳ danh sách phát nào.")</f>
        <v>Bài hát này có nhịp điệu rất mạnh mẽ và lôi cuốn, mặc dù thực tế là [ti0me1 s2ig3na4tu5re6] của nó không chuẩn. [ti0me1 s2ig3na4tu5re6] độc đáo mang đến cho bài hát một nhịp điệu độc đáo, khiến bài hát trở nên khác biệt so với những sáng tác điển hình hơn. Bất chấp sự khác biệt này, nhịp điệu vẫn mạnh mẽ và hấp dẫn, thu hút người nghe và khiến họ bị cuốn hút xuyên suốt bản nhạc. Nhìn chung, sự kết hợp giữa beat mạnh mẽ và [ti0me1 s2ig3na4tu5re6] độc đáo khiến bài hát này trở thành một sự bổ sung thú vị và đáng nhớ cho bất kỳ danh sách phát nào.</v>
      </c>
    </row>
    <row r="1936">
      <c r="A1936" s="1" t="s">
        <v>3139</v>
      </c>
      <c r="B1936" s="1" t="s">
        <v>3140</v>
      </c>
      <c r="C1936" s="2" t="str">
        <f>IFERROR(__xludf.DUMMYFUNCTION("GoogleTranslate(B1936, ""en"", ""vi"")"),"Âm nhạc có nhịp độ nhanh được phát trong [[K01E12Y23]3 k4ey5] mang lại chất lượng cảm xúc đặc biệt thể hiện [E1M2O3T4I5O6N7]. Hiệu suất âm nhạc sử dụng [I1N2S3T4R5U6M7E8N9T0S1] để nâng cao trải nghiệm tổng thể.")</f>
        <v>Âm nhạc có nhịp độ nhanh được phát trong [[K01E12Y23]3 k4ey5] mang lại chất lượng cảm xúc đặc biệt thể hiện [E1M2O3T4I5O6N7]. Hiệu suất âm nhạc sử dụng [I1N2S3T4R5U6M7E8N9T0S1] để nâng cao trải nghiệm tổng thể.</v>
      </c>
    </row>
    <row r="1937">
      <c r="A1937" s="1" t="s">
        <v>902</v>
      </c>
      <c r="B1937" s="1" t="s">
        <v>3141</v>
      </c>
      <c r="C1937" s="2" t="str">
        <f>IFERROR(__xludf.DUMMYFUNCTION("GoogleTranslate(B1937, ""en"", ""vi"")"),"Bản nhạc này sử dụng [[K01E12Y23]3 k4ey5] tạo ra bảng âm thanh phong phú và sống động khi chạy trong [T1M213] giây. Để nâng cao trải nghiệm âm nhạc, nên đưa [I1N2S3T4R5U6M7E8N9T0S1] vào bản sáng tác.")</f>
        <v>Bản nhạc này sử dụng [[K01E12Y23]3 k4ey5] tạo ra bảng âm thanh phong phú và sống động khi chạy trong [T1M213] giây. Để nâng cao trải nghiệm âm nhạc, nên đưa [I1N2S3T4R5U6M7E8N9T0S1] vào bản sáng tác.</v>
      </c>
    </row>
    <row r="1938">
      <c r="A1938" s="1" t="s">
        <v>3142</v>
      </c>
      <c r="B1938" s="1" t="s">
        <v>3143</v>
      </c>
      <c r="C1938" s="2" t="str">
        <f>IFERROR(__xludf.DUMMYFUNCTION("GoogleTranslate(B1938, ""en"", ""vi"")"),"Bài hát có thời lượng [T1M213] giây, truyền tải [E1M2O3T4I5O6N7] thông qua nhịp điệu cực kỳ mạnh mẽ của nó.")</f>
        <v>Bài hát có thời lượng [T1M213] giây, truyền tải [E1M2O3T4I5O6N7] thông qua nhịp điệu cực kỳ mạnh mẽ của nó.</v>
      </c>
    </row>
    <row r="1939">
      <c r="A1939" s="1" t="s">
        <v>1820</v>
      </c>
      <c r="B1939" s="1" t="s">
        <v>3144</v>
      </c>
      <c r="C1939" s="2" t="str">
        <f>IFERROR(__xludf.DUMMYFUNCTION("GoogleTranslate(B1939, ""en"", ""vi"")"),"Âm nhạc được mô tả mang lại trải nghiệm nghe độc ​​đáo và đáng nhớ với dải cao độ [R1A2N3G4E5] [oc0ta1ve2s3]. Nó truyền tải âm thanh độc đáo và cộng hưởng thông qua việc sử dụng [[K01E12Y23]3 k4ey5]. Bản chất cảm xúc của âm nhạc làm tăng thêm tác động tổn"&amp;"g thể của nó. Hơn nữa, nhịp điệu của bài hát không quá nhanh cũng không quá chậm, góp phần mang lại trải nghiệm nghe cân bằng và thú vị.")</f>
        <v>Âm nhạc được mô tả mang lại trải nghiệm nghe độc ​​đáo và đáng nhớ với dải cao độ [R1A2N3G4E5] [oc0ta1ve2s3]. Nó truyền tải âm thanh độc đáo và cộng hưởng thông qua việc sử dụng [[K01E12Y23]3 k4ey5]. Bản chất cảm xúc của âm nhạc làm tăng thêm tác động tổng thể của nó. Hơn nữa, nhịp điệu của bài hát không quá nhanh cũng không quá chậm, góp phần mang lại trải nghiệm nghe cân bằng và thú vị.</v>
      </c>
    </row>
    <row r="1940">
      <c r="A1940" s="1" t="s">
        <v>3145</v>
      </c>
      <c r="B1940" s="1" t="s">
        <v>3146</v>
      </c>
      <c r="C1940" s="2" t="str">
        <f>IFERROR(__xludf.DUMMYFUNCTION("GoogleTranslate(B1940, ""en"", ""vi"")"),"Phạm vi cao độ nhỏ gọn của [R1A2N3G4E5] [oc0ta1ve2s3] mang lại chất lượng tập trung và ấn tượng cho màn trình diễn âm nhạc, trong khi việc sử dụng [[K01E12Y23]3 k4ey5] mang lại hương vị độc đáo. Nhịp điệu sôi động của bài hát và [[T01I12M23E34_45S56I67G78"&amp;"N89A90T01U12R23E34]4 t5im6e 7si8gn9at0ur1e2] góp phần tạo nên sự khác biệt của bài hát. Ngoài ra, bản chất [E1M2O3T4I5O6N7] của bài hát được truyền tải thông qua sự tiến triển nhịp [N1U2M3_4B5A6R7S8], tạo nên trải nghiệm âm nhạc thực sự quyến rũ.")</f>
        <v>Phạm vi cao độ nhỏ gọn của [R1A2N3G4E5] [oc0ta1ve2s3] mang lại chất lượng tập trung và ấn tượng cho màn trình diễn âm nhạc, trong khi việc sử dụng [[K01E12Y23]3 k4ey5] mang lại hương vị độc đáo. Nhịp điệu sôi động của bài hát và [[T01I12M23E34_45S56I67G78N89A90T01U12R23E34]4 t5im6e 7si8gn9at0ur1e2] góp phần tạo nên sự khác biệt của bài hát. Ngoài ra, bản chất [E1M2O3T4I5O6N7] của bài hát được truyền tải thông qua sự tiến triển nhịp [N1U2M3_4B5A6R7S8], tạo nên trải nghiệm âm nhạc thực sự quyến rũ.</v>
      </c>
    </row>
    <row r="1941">
      <c r="A1941" s="1" t="s">
        <v>3147</v>
      </c>
      <c r="B1941" s="1" t="s">
        <v>3148</v>
      </c>
      <c r="C1941" s="2" t="str">
        <f>IFERROR(__xludf.DUMMYFUNCTION("GoogleTranslate(B1941, ""en"", ""vi"")"),"Bài hát này thuộc thể loại nhạc [G1E2N3R4E5], mang đến trải nghiệm nghe đa dạng và năng động với dải cao độ trải dài [R1A2N3G4E5] [oc0ta1ve2s3]. [[K01E12Y23]3 k4ey5] thêm hương vị độc đáo và độ dài của bài hát là [T1M213] giây, bao gồm [[N01U12M23_34B45A5"&amp;"6R67S78]8 b9ar0s1] với nhịp độ nhanh. Nhịp điệu của bài hát vừa phải, không quá nhanh cũng không quá chậm. Bản nhạc giai điệu không có bất kỳ [I1N2S3T4R5U6M7E8N9T0S1] nào, trong khi thước đo của âm nhạc là [T1I2M3E4_5S6I7G8N9A0T1U2R3E4].")</f>
        <v>Bài hát này thuộc thể loại nhạc [G1E2N3R4E5], mang đến trải nghiệm nghe đa dạng và năng động với dải cao độ trải dài [R1A2N3G4E5] [oc0ta1ve2s3]. [[K01E12Y23]3 k4ey5] thêm hương vị độc đáo và độ dài của bài hát là [T1M213] giây, bao gồm [[N01U12M23_34B45A56R67S78]8 b9ar0s1] với nhịp độ nhanh. Nhịp điệu của bài hát vừa phải, không quá nhanh cũng không quá chậm. Bản nhạc giai điệu không có bất kỳ [I1N2S3T4R5U6M7E8N9T0S1] nào, trong khi thước đo của âm nhạc là [T1I2M3E4_5S6I7G8N9A0T1U2R3E4].</v>
      </c>
    </row>
    <row r="1942">
      <c r="A1942" s="1" t="s">
        <v>1805</v>
      </c>
      <c r="B1942" s="1" t="s">
        <v>3149</v>
      </c>
      <c r="C1942" s="2" t="str">
        <f>IFERROR(__xludf.DUMMYFUNCTION("GoogleTranslate(B1942, ""en"", ""vi"")"),"Phạm vi cao độ nhỏ gọn của [R1A2N3G4E5] [oc0ta1ve2s3] mang lại màn trình diễn âm nhạc tập trung và ấn tượng, được chơi ở nhịp độ thoải mái. Thời gian chạy của bài hát là [T1M213] giây và sử dụng [ti0me1 s2ig3na4tu5re6], [T1I2M3E4_5S6I7G8N9A0T1U2R3E4] khôn"&amp;"g điển hình.")</f>
        <v>Phạm vi cao độ nhỏ gọn của [R1A2N3G4E5] [oc0ta1ve2s3] mang lại màn trình diễn âm nhạc tập trung và ấn tượng, được chơi ở nhịp độ thoải mái. Thời gian chạy của bài hát là [T1M213] giây và sử dụng [ti0me1 s2ig3na4tu5re6], [T1I2M3E4_5S6I7G8N9A0T1U2R3E4] không điển hình.</v>
      </c>
    </row>
    <row r="1943">
      <c r="A1943" s="1" t="s">
        <v>3150</v>
      </c>
      <c r="B1943" s="1" t="s">
        <v>3151</v>
      </c>
      <c r="C1943" s="2" t="str">
        <f>IFERROR(__xludf.DUMMYFUNCTION("GoogleTranslate(B1943, ""en"", ""vi"")"),"Việc sử dụng [[K01E12Y23]3 k4ey5] trong bản nhạc này tạo ra một bầu không khí khác biệt được nâng cao nhờ nhịp điệu thiền định. Đồng hồ đo của âm nhạc là [T1I2M3E4_5S6I7G8N9A0T1U2R3E4], góp phần tạo nên âm thanh độc đáo hơn nữa. Điều thú vị là phần phối k"&amp;"hí của bài hát này đã bỏ qua việc sử dụng [I1N2S3T4R5U6M7E8N9T0S1], tuy nhiên nó vẫn thể hiện đúng thể loại [G1E2N3R4E5]. Nhìn chung, những yếu tố này kết hợp với nhau để tạo thành một bản nhạc hấp dẫn, nổi bật trong thể loại của nó.")</f>
        <v>Việc sử dụng [[K01E12Y23]3 k4ey5] trong bản nhạc này tạo ra một bầu không khí khác biệt được nâng cao nhờ nhịp điệu thiền định. Đồng hồ đo của âm nhạc là [T1I2M3E4_5S6I7G8N9A0T1U2R3E4], góp phần tạo nên âm thanh độc đáo hơn nữa. Điều thú vị là phần phối khí của bài hát này đã bỏ qua việc sử dụng [I1N2S3T4R5U6M7E8N9T0S1], tuy nhiên nó vẫn thể hiện đúng thể loại [G1E2N3R4E5]. Nhìn chung, những yếu tố này kết hợp với nhau để tạo thành một bản nhạc hấp dẫn, nổi bật trong thể loại của nó.</v>
      </c>
    </row>
    <row r="1944">
      <c r="A1944" s="1" t="s">
        <v>1488</v>
      </c>
      <c r="B1944" s="1" t="s">
        <v>3152</v>
      </c>
      <c r="C1944" s="2" t="str">
        <f>IFERROR(__xludf.DUMMYFUNCTION("GoogleTranslate(B1944, ""en"", ""vi"")"),"Dải cao độ của [R1A2N3G4E5] [oc0ta1ve2s3] tạo thêm nét đặc biệt cho âm nhạc, nhấn mạnh chiều sâu cảm xúc của nó. Bản nhạc này được sáng tác trong [[K01E12Y23]3 k4ey5] với độ dài bản nhạc là [T1M213] giây. Nó có [te0mp1o2] nhịp độ nhanh, kết hợp [I1N2S3T4R"&amp;"5U6M7E8N9T0S1] trong phần trình diễn âm nhạc. [ti0me1 s2ig3na4tu5re6] được sử dụng trong bài hát này không điển hình, góp phần tạo nên nhịp độ vừa phải của nó. Nhìn chung, âm nhạc tỏa ra [E1M2O3T4I5O6N7].")</f>
        <v>Dải cao độ của [R1A2N3G4E5] [oc0ta1ve2s3] tạo thêm nét đặc biệt cho âm nhạc, nhấn mạnh chiều sâu cảm xúc của nó. Bản nhạc này được sáng tác trong [[K01E12Y23]3 k4ey5] với độ dài bản nhạc là [T1M213] giây. Nó có [te0mp1o2] nhịp độ nhanh, kết hợp [I1N2S3T4R5U6M7E8N9T0S1] trong phần trình diễn âm nhạc. [ti0me1 s2ig3na4tu5re6] được sử dụng trong bài hát này không điển hình, góp phần tạo nên nhịp độ vừa phải của nó. Nhìn chung, âm nhạc tỏa ra [E1M2O3T4I5O6N7].</v>
      </c>
    </row>
    <row r="1945">
      <c r="A1945" s="1" t="s">
        <v>3153</v>
      </c>
      <c r="B1945" s="1" t="s">
        <v>3154</v>
      </c>
      <c r="C1945" s="2" t="str">
        <f>IFERROR(__xludf.DUMMYFUNCTION("GoogleTranslate(B1945, ""en"", ""vi"")"),"Việc sử dụng dải cao độ cụ thể [R1A2N3G4E5] [oc0ta1ve2s3] tạo ra âm thanh gắn kết và thống nhất xuyên suốt bản nhạc, có thời gian chạy là [T1M213] giây. Một [ti0me1 s2ig3na4tu5re6] không phổ biến được sử dụng và bạn sẽ không tìm thấy bất kỳ [I1N2S3T4R5U6M"&amp;"7E8N9T0S1] nào trong bài hát này. Nó được chơi với tốc độ nhàn nhã và thấm nhuần [E1M2O3T4I5O6N7].")</f>
        <v>Việc sử dụng dải cao độ cụ thể [R1A2N3G4E5] [oc0ta1ve2s3] tạo ra âm thanh gắn kết và thống nhất xuyên suốt bản nhạc, có thời gian chạy là [T1M213] giây. Một [ti0me1 s2ig3na4tu5re6] không phổ biến được sử dụng và bạn sẽ không tìm thấy bất kỳ [I1N2S3T4R5U6M7E8N9T0S1] nào trong bài hát này. Nó được chơi với tốc độ nhàn nhã và thấm nhuần [E1M2O3T4I5O6N7].</v>
      </c>
    </row>
    <row r="1946">
      <c r="A1946" s="1" t="s">
        <v>1488</v>
      </c>
      <c r="B1946" s="1" t="s">
        <v>3155</v>
      </c>
      <c r="C1946" s="2" t="str">
        <f>IFERROR(__xludf.DUMMYFUNCTION("GoogleTranslate(B1946, ""en"", ""vi"")"),"Bản nhạc là một tác phẩm đặc biệt có phạm vi cao độ trong [R1A2N3G4E5] [oc0ta1ve2s3]. Việc sử dụng [[K01E12Y23]3 k4ey5] trong chế phẩm này sẽ bổ sung thêm hương vị độc đáo giúp nâng cao chất lượng tổng thể của nó. Với độ dài [T1M213] giây, bài hát có nhịp"&amp;" điệu rất mãnh liệt, đòi hỏi sự chú ý. Để phát huy hết tiềm năng của bài hát, [I1N2S3T4R5U6M7E8N9T0S1] nên được đưa vào nhạc. [ti0me1 s2ig3na4tu5re6] của bài hát nằm ngoài tiêu chuẩn, với [T1I2M3E4_5S6I7G8N9A0T1U2R3E4] tạo ra trải nghiệm âm nhạc đặc biệt."&amp;" Bài hát này được trình diễn với tốc độ vừa phải, giúp người nghe có thể thưởng thức âm thanh phong phú và phức tạp của nó. Bản thân âm nhạc đã mang bản chất [E1M2O3T4I5O6N7], gợi lên những cảm xúc sâu sắc và để lại ấn tượng khó phai cho người nghe.")</f>
        <v>Bản nhạc là một tác phẩm đặc biệt có phạm vi cao độ trong [R1A2N3G4E5] [oc0ta1ve2s3]. Việc sử dụng [[K01E12Y23]3 k4ey5] trong chế phẩm này sẽ bổ sung thêm hương vị độc đáo giúp nâng cao chất lượng tổng thể của nó. Với độ dài [T1M213] giây, bài hát có nhịp điệu rất mãnh liệt, đòi hỏi sự chú ý. Để phát huy hết tiềm năng của bài hát, [I1N2S3T4R5U6M7E8N9T0S1] nên được đưa vào nhạc. [ti0me1 s2ig3na4tu5re6] của bài hát nằm ngoài tiêu chuẩn, với [T1I2M3E4_5S6I7G8N9A0T1U2R3E4] tạo ra trải nghiệm âm nhạc đặc biệt. Bài hát này được trình diễn với tốc độ vừa phải, giúp người nghe có thể thưởng thức âm thanh phong phú và phức tạp của nó. Bản thân âm nhạc đã mang bản chất [E1M2O3T4I5O6N7], gợi lên những cảm xúc sâu sắc và để lại ấn tượng khó phai cho người nghe.</v>
      </c>
    </row>
    <row r="1947">
      <c r="A1947" s="1" t="s">
        <v>3156</v>
      </c>
      <c r="B1947" s="1" t="s">
        <v>3157</v>
      </c>
      <c r="C1947" s="2" t="str">
        <f>IFERROR(__xludf.DUMMYFUNCTION("GoogleTranslate(B1947, ""en"", ""vi"")"),"[ti0me1 s2ig3na4tu5re6] được chọn cho bài hát này không phải là bình thường, vì bài hát được trình diễn ở tốc độ vừa phải nhưng với [te0mp1o2] rất nhanh. Việc sử dụng [I1N2S3T4R5U6M7E8N9T0S1] rất quan trọng đối với âm nhạc vì chúng góp phần tạo nên chất l"&amp;"ượng độc đáo của bản phối và góp phần tạo nên âm thanh tổng thể. Cùng với nhau, những yếu tố này tạo nên một trải nghiệm âm nhạc khác biệt và đáng nhớ.")</f>
        <v>[ti0me1 s2ig3na4tu5re6] được chọn cho bài hát này không phải là bình thường, vì bài hát được trình diễn ở tốc độ vừa phải nhưng với [te0mp1o2] rất nhanh. Việc sử dụng [I1N2S3T4R5U6M7E8N9T0S1] rất quan trọng đối với âm nhạc vì chúng góp phần tạo nên chất lượng độc đáo của bản phối và góp phần tạo nên âm thanh tổng thể. Cùng với nhau, những yếu tố này tạo nên một trải nghiệm âm nhạc khác biệt và đáng nhớ.</v>
      </c>
    </row>
    <row r="1948">
      <c r="A1948" s="1" t="s">
        <v>1104</v>
      </c>
      <c r="B1948" s="1" t="s">
        <v>3158</v>
      </c>
      <c r="C1948" s="2" t="str">
        <f>IFERROR(__xludf.DUMMYFUNCTION("GoogleTranslate(B1948, ""en"", ""vi"")"),"Âm nhạc được xác định bởi [E1M2O3T4I5O6N7], tiến triển qua [[N01U12M23_34B45A56R67S78]8 b9ar0s1] và kéo dài [T1M213] giây. Trong bài hát này, bạn sẽ không nghe thấy bất kỳ [I1N2S3T4R5U6M7E8N9T0S1] nào.")</f>
        <v>Âm nhạc được xác định bởi [E1M2O3T4I5O6N7], tiến triển qua [[N01U12M23_34B45A56R67S78]8 b9ar0s1] và kéo dài [T1M213] giây. Trong bài hát này, bạn sẽ không nghe thấy bất kỳ [I1N2S3T4R5U6M7E8N9T0S1] nào.</v>
      </c>
    </row>
    <row r="1949">
      <c r="A1949" s="1" t="s">
        <v>3159</v>
      </c>
      <c r="B1949" s="1" t="s">
        <v>3160</v>
      </c>
      <c r="C1949" s="2" t="str">
        <f>IFERROR(__xludf.DUMMYFUNCTION("GoogleTranslate(B1949, ""en"", ""vi"")"),"Dải cao độ của [R1A2N3G4E5] [oc0ta1ve2s3] tạo thêm nét đặc biệt cho âm nhạc, nhấn mạnh chiều sâu cảm xúc của nó, đồng thời việc sử dụng [[K01E12Y23]3 k4ey5] truyền tải âm thanh vang và độc đáo. Bài này có nhịp điệu đều đặn và vừa phải, với [ti0me1 s2ig3na"&amp;"4tu5re6 o7f 8[T91I02M13E24_35S46I57G68N79A80T91U02R13E24]3]. Nó phải có tính năng [I1N2S3T4R5U6M7E8N9T0S1] để bổ sung cho cảm giác [E1M2O3T4I5O6N7] của nó. Nhìn chung, bài hát tiến triển theo [[N01U12M23_34B45A56R67S78]8 b9ar0s1], tạo nên trải nghiệm âm n"&amp;"hạc quyến rũ.")</f>
        <v>Dải cao độ của [R1A2N3G4E5] [oc0ta1ve2s3] tạo thêm nét đặc biệt cho âm nhạc, nhấn mạnh chiều sâu cảm xúc của nó, đồng thời việc sử dụng [[K01E12Y23]3 k4ey5] truyền tải âm thanh vang và độc đáo. Bài này có nhịp điệu đều đặn và vừa phải, với [ti0me1 s2ig3na4tu5re6 o7f 8[T91I02M13E24_35S46I57G68N79A80T91U02R13E24]3]. Nó phải có tính năng [I1N2S3T4R5U6M7E8N9T0S1] để bổ sung cho cảm giác [E1M2O3T4I5O6N7] của nó. Nhìn chung, bài hát tiến triển theo [[N01U12M23_34B45A56R67S78]8 b9ar0s1], tạo nên trải nghiệm âm nhạc quyến rũ.</v>
      </c>
    </row>
    <row r="1950">
      <c r="A1950" s="1" t="s">
        <v>3161</v>
      </c>
      <c r="B1950" s="1" t="s">
        <v>3162</v>
      </c>
      <c r="C1950" s="2" t="str">
        <f>IFERROR(__xludf.DUMMYFUNCTION("GoogleTranslate(B1950, ""en"", ""vi"")"),"Loại nhạc này mang đến trải nghiệm nghe đa dạng và sống động với dải cao độ trải dài [R1A2N3G4E5] [oc0ta1ve2s3]. [[K01E12Y23]3 k4ey5] thêm hương vị độc đáo cho âm nhạc, trong khi nhịp trong bản nhạc dài một giây [T1M213] lại êm dịu và nhẹ nhàng. Phản ánh "&amp;"truyền thống âm nhạc của [G1E2N3R4E5], bài hát trải dài trong khoảng [[N01U12M23_34B45A56R67S78]8 b9ar0s1], thể hiện phong cách vừa quyến rũ vừa cuốn hút.")</f>
        <v>Loại nhạc này mang đến trải nghiệm nghe đa dạng và sống động với dải cao độ trải dài [R1A2N3G4E5] [oc0ta1ve2s3]. [[K01E12Y23]3 k4ey5] thêm hương vị độc đáo cho âm nhạc, trong khi nhịp trong bản nhạc dài một giây [T1M213] lại êm dịu và nhẹ nhàng. Phản ánh truyền thống âm nhạc của [G1E2N3R4E5], bài hát trải dài trong khoảng [[N01U12M23_34B45A56R67S78]8 b9ar0s1], thể hiện phong cách vừa quyến rũ vừa cuốn hút.</v>
      </c>
    </row>
    <row r="1951">
      <c r="A1951" s="1" t="s">
        <v>3163</v>
      </c>
      <c r="B1951" s="1" t="s">
        <v>3164</v>
      </c>
      <c r="C1951" s="2" t="str">
        <f>IFERROR(__xludf.DUMMYFUNCTION("GoogleTranslate(B1951, ""en"", ""vi"")"),"Bản nhạc thể hiện phạm vi cao độ trong [R1A2N3G4E5] [oc0ta1ve2s3] và có [te0mp1o2] nhanh. Bài hát tiến triển trong [[N01U12M23_34B45A56R67S78]8 b9ar0s1].")</f>
        <v>Bản nhạc thể hiện phạm vi cao độ trong [R1A2N3G4E5] [oc0ta1ve2s3] và có [te0mp1o2] nhanh. Bài hát tiến triển trong [[N01U12M23_34B45A56R67S78]8 b9ar0s1].</v>
      </c>
    </row>
    <row r="1952">
      <c r="A1952" s="1" t="s">
        <v>3165</v>
      </c>
      <c r="B1952" s="1" t="s">
        <v>3166</v>
      </c>
      <c r="C1952" s="2" t="str">
        <f>IFERROR(__xludf.DUMMYFUNCTION("GoogleTranslate(B1952, ""en"", ""vi"")"),"Dải cao độ của [R1A2N3G4E5] [oc0ta1ve2s3] tạo thêm nét đặc biệt cho âm nhạc, nhấn mạnh chiều sâu cảm xúc của nó, trong khi [[K01E12Y23]3 k4ey5] mang lại âm thanh mạnh mẽ và đáng nhớ. Bản nhạc kéo dài trong [T1M213] giây và được phát ở mức thấp [te0mp1o2]."&amp;" Âm nhạc này không thể hiện những nét đặc trưng của phong cách [G1E2N3R4E5].")</f>
        <v>Dải cao độ của [R1A2N3G4E5] [oc0ta1ve2s3] tạo thêm nét đặc biệt cho âm nhạc, nhấn mạnh chiều sâu cảm xúc của nó, trong khi [[K01E12Y23]3 k4ey5] mang lại âm thanh mạnh mẽ và đáng nhớ. Bản nhạc kéo dài trong [T1M213] giây và được phát ở mức thấp [te0mp1o2]. Âm nhạc này không thể hiện những nét đặc trưng của phong cách [G1E2N3R4E5].</v>
      </c>
    </row>
    <row r="1953">
      <c r="A1953" s="1" t="s">
        <v>3167</v>
      </c>
      <c r="B1953" s="1" t="s">
        <v>3168</v>
      </c>
      <c r="C1953" s="2" t="str">
        <f>IFERROR(__xludf.DUMMYFUNCTION("GoogleTranslate(B1953, ""en"", ""vi"")"),"Nhạc tốc độ thấp, với việc sử dụng [[K01E12Y23]3 k4ey5], tạo ra bầu không khí khác biệt và tràn ngập [E1M2O3T4I5O6N7]. Ngoài ra, bài hát còn có nhịp điệu nặng nề.")</f>
        <v>Nhạc tốc độ thấp, với việc sử dụng [[K01E12Y23]3 k4ey5], tạo ra bầu không khí khác biệt và tràn ngập [E1M2O3T4I5O6N7]. Ngoài ra, bài hát còn có nhịp điệu nặng nề.</v>
      </c>
    </row>
    <row r="1954">
      <c r="A1954" s="1" t="s">
        <v>3169</v>
      </c>
      <c r="B1954" s="1" t="s">
        <v>3170</v>
      </c>
      <c r="C1954" s="2" t="str">
        <f>IFERROR(__xludf.DUMMYFUNCTION("GoogleTranslate(B1954, ""en"", ""vi"")"),"Trải nghiệm quyến rũ và đáng nhớ của dòng nhạc này một phần nhờ vào sự lựa chọn [[K01E12Y23]3 k4ey5]. Ngoài ra, [te0mp1o2] nhanh góp phần tạo nên năng lượng tổng thể cho bài hát. Âm thanh của bản nhạc bị ảnh hưởng nhiều bởi phong cách [G1E2N3R4E5], điều n"&amp;"ày làm tăng thêm hương vị riêng biệt cho bố cục. Cùng với nhau, những yếu tố này tạo nên trải nghiệm nghe độc ​​đáo và hấp dẫn, chắc chắn sẽ để lại ấn tượng lâu dài cho khán giả.")</f>
        <v>Trải nghiệm quyến rũ và đáng nhớ của dòng nhạc này một phần nhờ vào sự lựa chọn [[K01E12Y23]3 k4ey5]. Ngoài ra, [te0mp1o2] nhanh góp phần tạo nên năng lượng tổng thể cho bài hát. Âm thanh của bản nhạc bị ảnh hưởng nhiều bởi phong cách [G1E2N3R4E5], điều này làm tăng thêm hương vị riêng biệt cho bố cục. Cùng với nhau, những yếu tố này tạo nên trải nghiệm nghe độc ​​đáo và hấp dẫn, chắc chắn sẽ để lại ấn tượng lâu dài cho khán giả.</v>
      </c>
    </row>
    <row r="1955">
      <c r="A1955" s="1" t="s">
        <v>2356</v>
      </c>
      <c r="B1955" s="1" t="s">
        <v>3171</v>
      </c>
      <c r="C1955" s="2" t="str">
        <f>IFERROR(__xludf.DUMMYFUNCTION("GoogleTranslate(B1955, ""en"", ""vi"")"),"Bài hát này là sự thể hiện thực sự của thể loại [G1E2N3R4E5], đặc biệt là sự vắng mặt của [I1N2S3T4R5U6M7E8N9T0S1].")</f>
        <v>Bài hát này là sự thể hiện thực sự của thể loại [G1E2N3R4E5], đặc biệt là sự vắng mặt của [I1N2S3T4R5U6M7E8N9T0S1].</v>
      </c>
    </row>
    <row r="1956">
      <c r="A1956" s="1" t="s">
        <v>535</v>
      </c>
      <c r="B1956" s="1" t="s">
        <v>3172</v>
      </c>
      <c r="C1956" s="2" t="str">
        <f>IFERROR(__xludf.DUMMYFUNCTION("GoogleTranslate(B1956, ""en"", ""vi"")"),"Phạm vi cao độ của bản nhạc này nằm trong [R1A2N3G4E5] [oc0ta1ve2s3] và việc sử dụng [[K01E12Y23]3 k4ey5] của nó tạo ra một bảng âm thanh phong phú và sống động. Bài hát có thời gian phát là [T1M213] giây và có nhịp điệu êm dịu. [I1N2S3T4R5U6M7E8N9T0S1] đ"&amp;"ược sử dụng trong biểu diễn âm nhạc. Nó không tuân theo [ti0me1 s2ig3na4tu5re6], [T1I2M3E4_5S6I7G8N9A0T1U2R3E4] thông thường và được đặc trưng bởi [te0mp1o2] có nhịp độ chậm. Ngoài ra, bài hát này không thể hiện đặc điểm nổi bật của phong cách [G1E2N3R4E5"&amp;"].")</f>
        <v>Phạm vi cao độ của bản nhạc này nằm trong [R1A2N3G4E5] [oc0ta1ve2s3] và việc sử dụng [[K01E12Y23]3 k4ey5] của nó tạo ra một bảng âm thanh phong phú và sống động. Bài hát có thời gian phát là [T1M213] giây và có nhịp điệu êm dịu. [I1N2S3T4R5U6M7E8N9T0S1] được sử dụng trong biểu diễn âm nhạc. Nó không tuân theo [ti0me1 s2ig3na4tu5re6], [T1I2M3E4_5S6I7G8N9A0T1U2R3E4] thông thường và được đặc trưng bởi [te0mp1o2] có nhịp độ chậm. Ngoài ra, bài hát này không thể hiện đặc điểm nổi bật của phong cách [G1E2N3R4E5].</v>
      </c>
    </row>
    <row r="1957">
      <c r="A1957" s="1" t="s">
        <v>1343</v>
      </c>
      <c r="B1957" s="1" t="s">
        <v>3173</v>
      </c>
      <c r="C1957" s="2" t="str">
        <f>IFERROR(__xludf.DUMMYFUNCTION("GoogleTranslate(B1957, ""en"", ""vi"")"),"Dải cao độ của [R1A2N3G4E5] [oc0ta1ve2s3] tạo thêm nét đặc biệt cho bản nhạc, nhấn mạnh chiều sâu cảm xúc của bản nhạc, trong khi [[K01E12Y23]3 k4ey5] thêm hương vị độc đáo cho bản nhạc này. Với thời lượng chạy [T1M213] giây, bài hát duy trì nhịp điệu vừa"&amp;" phải và nhất quán. Việc kết hợp [I1N2S3T4R5U6M7E8N9T0S1] nâng cao bố cục âm nhạc tổng thể và [[T01I12M23E34_45S56I67G78N89A90T01U12R23E34]4 t5im6e 7si8gn9at0ur1e2] càng khiến nó trở nên khác biệt so với thông thường. Được phát ở tốc độ nhanh [te0mp1o2], "&amp;"bản nhạc này thể hiện âm thanh tinh túy của [G1E2N3R4E5].")</f>
        <v>Dải cao độ của [R1A2N3G4E5] [oc0ta1ve2s3] tạo thêm nét đặc biệt cho bản nhạc, nhấn mạnh chiều sâu cảm xúc của bản nhạc, trong khi [[K01E12Y23]3 k4ey5] thêm hương vị độc đáo cho bản nhạc này. Với thời lượng chạy [T1M213] giây, bài hát duy trì nhịp điệu vừa phải và nhất quán. Việc kết hợp [I1N2S3T4R5U6M7E8N9T0S1] nâng cao bố cục âm nhạc tổng thể và [[T01I12M23E34_45S56I67G78N89A90T01U12R23E34]4 t5im6e 7si8gn9at0ur1e2] càng khiến nó trở nên khác biệt so với thông thường. Được phát ở tốc độ nhanh [te0mp1o2], bản nhạc này thể hiện âm thanh tinh túy của [G1E2N3R4E5].</v>
      </c>
    </row>
    <row r="1958">
      <c r="A1958" s="1" t="s">
        <v>2984</v>
      </c>
      <c r="B1958" s="1" t="s">
        <v>3174</v>
      </c>
      <c r="C1958" s="2" t="str">
        <f>IFERROR(__xludf.DUMMYFUNCTION("GoogleTranslate(B1958, ""en"", ""vi"")"),"Bài hát [G1E2N3R4E5] có chất lượng cảm xúc đặc biệt nhờ [[K01E12Y23]3 k4ey5] được chơi. Nó có nhịp điệu cân bằng và [[T01I12M23E34_45S56I67G78N89A90T01U12R23E34]4 t5im6e 7si8gn9at0ur1e2], điều này tạo nên sự khác biệt từ âm nhạc thông thường hơn. Bài hát "&amp;"chạy trong [T1M213] giây, cho phép bạn đắm chìm sâu vào bầu không khí của âm nhạc. Nhìn chung, bài hát này thể hiện sự kết hợp độc đáo giữa các yếu tố âm nhạc khiến nó trở nên nổi bật trong thể loại của nó.")</f>
        <v>Bài hát [G1E2N3R4E5] có chất lượng cảm xúc đặc biệt nhờ [[K01E12Y23]3 k4ey5] được chơi. Nó có nhịp điệu cân bằng và [[T01I12M23E34_45S56I67G78N89A90T01U12R23E34]4 t5im6e 7si8gn9at0ur1e2], điều này tạo nên sự khác biệt từ âm nhạc thông thường hơn. Bài hát chạy trong [T1M213] giây, cho phép bạn đắm chìm sâu vào bầu không khí của âm nhạc. Nhìn chung, bài hát này thể hiện sự kết hợp độc đáo giữa các yếu tố âm nhạc khiến nó trở nên nổi bật trong thể loại của nó.</v>
      </c>
    </row>
    <row r="1959">
      <c r="A1959" s="1" t="s">
        <v>3175</v>
      </c>
      <c r="B1959" s="1" t="s">
        <v>3176</v>
      </c>
      <c r="C1959" s="2" t="str">
        <f>IFERROR(__xludf.DUMMYFUNCTION("GoogleTranslate(B1959, ""en"", ""vi"")"),"Việc sử dụng [[K01E12Y23]3 k4ey5] trong bản nhạc này tạo ra bầu không khí khác biệt, trong khi [te0mp1o2] vừa phải sẽ thiết lập nhịp độ. Bài hát kéo dài trong [T1M213] giây và [ti0me1 s2ig3na4tu5re6] của nó không đều đặn, điều này làm tăng thêm nét độc đá"&amp;"o của nó. Nhìn chung, sự kết hợp giữa [ke0y1] đặc biệt, [te0mp1o2] vừa phải, [ti0me1 s2ig3na4tu5re6] và độ dài của bài hát phối hợp với nhau để tạo ra trải nghiệm âm nhạc đáng nhớ.")</f>
        <v>Việc sử dụng [[K01E12Y23]3 k4ey5] trong bản nhạc này tạo ra bầu không khí khác biệt, trong khi [te0mp1o2] vừa phải sẽ thiết lập nhịp độ. Bài hát kéo dài trong [T1M213] giây và [ti0me1 s2ig3na4tu5re6] của nó không đều đặn, điều này làm tăng thêm nét độc đáo của nó. Nhìn chung, sự kết hợp giữa [ke0y1] đặc biệt, [te0mp1o2] vừa phải, [ti0me1 s2ig3na4tu5re6] và độ dài của bài hát phối hợp với nhau để tạo ra trải nghiệm âm nhạc đáng nhớ.</v>
      </c>
    </row>
    <row r="1960">
      <c r="A1960" s="1" t="s">
        <v>3177</v>
      </c>
      <c r="B1960" s="1" t="s">
        <v>3178</v>
      </c>
      <c r="C1960" s="2" t="str">
        <f>IFERROR(__xludf.DUMMYFUNCTION("GoogleTranslate(B1960, ""en"", ""vi"")"),"Việc sử dụng dải cao độ cụ thể [R1A2N3G4E5] [oc0ta1ve2s3] tạo ra âm thanh gắn kết và thống nhất xuyên suốt bản nhạc, kết hợp với việc sử dụng [[K01E12Y23]3 k4ey5], sẽ truyền tải âm thanh độc đáo và cộng hưởng. Dựa trên [[T01I12M23E34_45S56I67G78N89A90T01U"&amp;"12R23E34]4 t5im6e 7si8gn9at0ur1e2], bản nhạc này có đặc điểm là tốc độ và gợi lên cảm giác [E1M2O3T4I5O6N7].")</f>
        <v>Việc sử dụng dải cao độ cụ thể [R1A2N3G4E5] [oc0ta1ve2s3] tạo ra âm thanh gắn kết và thống nhất xuyên suốt bản nhạc, kết hợp với việc sử dụng [[K01E12Y23]3 k4ey5], sẽ truyền tải âm thanh độc đáo và cộng hưởng. Dựa trên [[T01I12M23E34_45S56I67G78N89A90T01U12R23E34]4 t5im6e 7si8gn9at0ur1e2], bản nhạc này có đặc điểm là tốc độ và gợi lên cảm giác [E1M2O3T4I5O6N7].</v>
      </c>
    </row>
    <row r="1961">
      <c r="A1961" s="1" t="s">
        <v>1014</v>
      </c>
      <c r="B1961" s="1" t="s">
        <v>3179</v>
      </c>
      <c r="C1961" s="2" t="str">
        <f>IFERROR(__xludf.DUMMYFUNCTION("GoogleTranslate(B1961, ""en"", ""vi"")"),"Loại nhạc này mang đến trải nghiệm nghe đa dạng và sống động với dải cao độ trải dài [R1A2N3G4E5] [oc0ta1ve2s3]. Việc sử dụng [[K01E12Y23]3 k4ey5] tạo ra một bảng âm thanh phong phú và sống động, đồng thời nó được truyền tải âm thanh thông qua [I1N2S3T4R5"&amp;"U6M7E8N9T0S1]. Độ dài của bài hát này là [T1M213] giây và có [[T01I12M23E34_45S56I67G78N89A90T01U12R23E34]4 t5im6e 7si8gn9at0ur1e2]. Mặc dù có [ti0me1 s2ig3na4tu5re6] khác thường nhưng [te0mp1o2] của bài hát này ở mức vừa phải, mặc dù đôi lúc nó bị chậm l"&amp;"ại. Nhìn chung, bài hát này là một ví dụ kinh điển về phong cách [G1E2N3R4E5], thể hiện những nét đặc trưng của thể loại này đồng thời khám phá lãnh thổ âm thanh mới.")</f>
        <v>Loại nhạc này mang đến trải nghiệm nghe đa dạng và sống động với dải cao độ trải dài [R1A2N3G4E5] [oc0ta1ve2s3]. Việc sử dụng [[K01E12Y23]3 k4ey5] tạo ra một bảng âm thanh phong phú và sống động, đồng thời nó được truyền tải âm thanh thông qua [I1N2S3T4R5U6M7E8N9T0S1]. Độ dài của bài hát này là [T1M213] giây và có [[T01I12M23E34_45S56I67G78N89A90T01U12R23E34]4 t5im6e 7si8gn9at0ur1e2]. Mặc dù có [ti0me1 s2ig3na4tu5re6] khác thường nhưng [te0mp1o2] của bài hát này ở mức vừa phải, mặc dù đôi lúc nó bị chậm lại. Nhìn chung, bài hát này là một ví dụ kinh điển về phong cách [G1E2N3R4E5], thể hiện những nét đặc trưng của thể loại này đồng thời khám phá lãnh thổ âm thanh mới.</v>
      </c>
    </row>
    <row r="1962">
      <c r="A1962" s="1" t="s">
        <v>2708</v>
      </c>
      <c r="B1962" s="1" t="s">
        <v>3180</v>
      </c>
      <c r="C1962" s="2" t="str">
        <f>IFERROR(__xludf.DUMMYFUNCTION("GoogleTranslate(B1962, ""en"", ""vi"")"),"Phạm vi cao độ giới hạn của âm nhạc là [R1A2N3G4E5] [oc0ta1ve2s3] cho phép nhấn mạnh hơn vào các sắc thái của giai điệu và nhịp điệu, trong khi việc lựa chọn [[K01E12Y23]3 k4ey5] mang lại trải nghiệm quyến rũ và đáng nhớ. Chạy trong [T1M213] giây, bài hát"&amp;" duy trì nhịp điệu mượt mà và đều đặn, kèm theo sự tương tác du dương của [I1N2S3T4R5U6M7E8N9T0S1]. Nó tuân theo nhịp [T1I2M3E4_5S6I7G8N9A0T1U2R3E4] và được phát ở mức trung bình [te0mp1o2], thể hiện sự khác biệt độc đáo so với các đặc điểm điển hình của "&amp;"thể loại [G1E2N3R4E5].")</f>
        <v>Phạm vi cao độ giới hạn của âm nhạc là [R1A2N3G4E5] [oc0ta1ve2s3] cho phép nhấn mạnh hơn vào các sắc thái của giai điệu và nhịp điệu, trong khi việc lựa chọn [[K01E12Y23]3 k4ey5] mang lại trải nghiệm quyến rũ và đáng nhớ. Chạy trong [T1M213] giây, bài hát duy trì nhịp điệu mượt mà và đều đặn, kèm theo sự tương tác du dương của [I1N2S3T4R5U6M7E8N9T0S1]. Nó tuân theo nhịp [T1I2M3E4_5S6I7G8N9A0T1U2R3E4] và được phát ở mức trung bình [te0mp1o2], thể hiện sự khác biệt độc đáo so với các đặc điểm điển hình của thể loại [G1E2N3R4E5].</v>
      </c>
    </row>
    <row r="1963">
      <c r="A1963" s="1" t="s">
        <v>223</v>
      </c>
      <c r="B1963" s="1" t="s">
        <v>3181</v>
      </c>
      <c r="C1963" s="2" t="str">
        <f>IFERROR(__xludf.DUMMYFUNCTION("GoogleTranslate(B1963, ""en"", ""vi"")"),"Dải cao độ của [R1A2N3G4E5] [oc0ta1ve2s3] tạo thêm nét đặc biệt cho âm nhạc, nhấn mạnh chiều sâu cảm xúc của nó. Ngoài ra, [te0mp1o2] trong bài hát này rất mềm mại và mượt mà, càng góp phần tạo nên tâm trạng chung của bản nhạc. Cùng với nhau, những yếu tố"&amp;" này tạo ra trải nghiệm nghe độc ​​đáo thể hiện sự phức tạp về cảm xúc của âm nhạc.")</f>
        <v>Dải cao độ của [R1A2N3G4E5] [oc0ta1ve2s3] tạo thêm nét đặc biệt cho âm nhạc, nhấn mạnh chiều sâu cảm xúc của nó. Ngoài ra, [te0mp1o2] trong bài hát này rất mềm mại và mượt mà, càng góp phần tạo nên tâm trạng chung của bản nhạc. Cùng với nhau, những yếu tố này tạo ra trải nghiệm nghe độc ​​đáo thể hiện sự phức tạp về cảm xúc của âm nhạc.</v>
      </c>
    </row>
    <row r="1964">
      <c r="A1964" s="1" t="s">
        <v>2519</v>
      </c>
      <c r="B1964" s="1" t="s">
        <v>3182</v>
      </c>
      <c r="C1964" s="2" t="str">
        <f>IFERROR(__xludf.DUMMYFUNCTION("GoogleTranslate(B1964, ""en"", ""vi"")"),"Bài hát này là một sự thể hiện tuyệt vời của [E1M2O3T4I5O6N7]. [[K01E12Y23]3 k4ey5] mang đến chất lượng cảm xúc đặc biệt cho âm nhạc. Bài hát được chia thành [[N01U12M23_34B45A56R67S78]8 b9ar0s1], mỗi phần được xây dựng dựa trên phần cuối cùng để tạo ra g"&amp;"iai điệu lôi cuốn người nghe. Thông qua sự kết hợp giữa biểu cảm cảm xúc và bố cục cẩn thận, bản nhạc này là một tác phẩm nghệ thuật đích thực .")</f>
        <v>Bài hát này là một sự thể hiện tuyệt vời của [E1M2O3T4I5O6N7]. [[K01E12Y23]3 k4ey5] mang đến chất lượng cảm xúc đặc biệt cho âm nhạc. Bài hát được chia thành [[N01U12M23_34B45A56R67S78]8 b9ar0s1], mỗi phần được xây dựng dựa trên phần cuối cùng để tạo ra giai điệu lôi cuốn người nghe. Thông qua sự kết hợp giữa biểu cảm cảm xúc và bố cục cẩn thận, bản nhạc này là một tác phẩm nghệ thuật đích thực .</v>
      </c>
    </row>
    <row r="1965">
      <c r="A1965" s="1" t="s">
        <v>462</v>
      </c>
      <c r="B1965" s="1" t="s">
        <v>3183</v>
      </c>
      <c r="C1965" s="2" t="str">
        <f>IFERROR(__xludf.DUMMYFUNCTION("GoogleTranslate(B1965, ""en"", ""vi"")"),"Bài hát có nhịp điệu cân bằng và nhịp điệu là [T1I2M3E4_5S6I7G8N9A0T1U2R3E4]. Nhịp điệu cân bằng mang lại nhịp điệu và nhịp đập ổn định giúp bạn dễ dàng nhảy hoặc gõ chân theo nhạc. Trong khi đó, [ti0me1 s2ig3na4tu5re6] cho biết số nhịp trong mỗi ô nhịp v"&amp;"à loại nốt nhận được điểm nhấn. Sự kết hợp giữa nhịp cân bằng và [ti0me1 s2ig3na4tu5re6] cụ thể này tạo ra một cấu trúc âm nhạc gắn kết cho phép người nghe theo nhịp điệu và giai điệu. Nhìn chung, nhịp điệu và nhịp điệu cân bằng của bài hát phối hợp với n"&amp;"hau để tạo ra trải nghiệm âm nhạc gắn kết và thú vị.")</f>
        <v>Bài hát có nhịp điệu cân bằng và nhịp điệu là [T1I2M3E4_5S6I7G8N9A0T1U2R3E4]. Nhịp điệu cân bằng mang lại nhịp điệu và nhịp đập ổn định giúp bạn dễ dàng nhảy hoặc gõ chân theo nhạc. Trong khi đó, [ti0me1 s2ig3na4tu5re6] cho biết số nhịp trong mỗi ô nhịp và loại nốt nhận được điểm nhấn. Sự kết hợp giữa nhịp cân bằng và [ti0me1 s2ig3na4tu5re6] cụ thể này tạo ra một cấu trúc âm nhạc gắn kết cho phép người nghe theo nhịp điệu và giai điệu. Nhìn chung, nhịp điệu và nhịp điệu cân bằng của bài hát phối hợp với nhau để tạo ra trải nghiệm âm nhạc gắn kết và thú vị.</v>
      </c>
    </row>
    <row r="1966">
      <c r="A1966" s="1" t="s">
        <v>1943</v>
      </c>
      <c r="B1966" s="1" t="s">
        <v>3184</v>
      </c>
      <c r="C1966" s="2" t="str">
        <f>IFERROR(__xludf.DUMMYFUNCTION("GoogleTranslate(B1966, ""en"", ""vi"")"),"Bài hát này không thể hiện những nét đặc trưng của phong cách [G1E2N3R4E5], vì [I1N2S3T4R5U6M7E8N9T0S1] vắng mặt đáng kể và thời lượng của nó là [T1M213] giây.")</f>
        <v>Bài hát này không thể hiện những nét đặc trưng của phong cách [G1E2N3R4E5], vì [I1N2S3T4R5U6M7E8N9T0S1] vắng mặt đáng kể và thời lượng của nó là [T1M213] giây.</v>
      </c>
    </row>
    <row r="1967">
      <c r="A1967" s="1" t="s">
        <v>1479</v>
      </c>
      <c r="B1967" s="1" t="s">
        <v>3185</v>
      </c>
      <c r="C1967" s="2" t="str">
        <f>IFERROR(__xludf.DUMMYFUNCTION("GoogleTranslate(B1967, ""en"", ""vi"")"),"Bản nhạc thể hiện phạm vi cao độ trong [R1A2N3G4E5] [oc0ta1ve2s3] và [[K01E12Y23]3 k4ey5] thêm hương vị độc đáo cho bản nhạc này. Bài hát dài [T1M213] giây với nhịp điệu tràn đầy năng lượng, trong khi [I1N2S3T4R5U6M7E8N9T0S1] không có trong bài hát này. N"&amp;"hạc ở [T1I2M3E4_5S6I7G8N9A0T1U2R3E4] và phát ở tốc độ trung bình, khác với âm thanh [G1E2N3R4E5] thông thường.")</f>
        <v>Bản nhạc thể hiện phạm vi cao độ trong [R1A2N3G4E5] [oc0ta1ve2s3] và [[K01E12Y23]3 k4ey5] thêm hương vị độc đáo cho bản nhạc này. Bài hát dài [T1M213] giây với nhịp điệu tràn đầy năng lượng, trong khi [I1N2S3T4R5U6M7E8N9T0S1] không có trong bài hát này. Nhạc ở [T1I2M3E4_5S6I7G8N9A0T1U2R3E4] và phát ở tốc độ trung bình, khác với âm thanh [G1E2N3R4E5] thông thường.</v>
      </c>
    </row>
    <row r="1968">
      <c r="A1968" s="1" t="s">
        <v>1500</v>
      </c>
      <c r="B1968" s="1" t="s">
        <v>3186</v>
      </c>
      <c r="C1968" s="2" t="str">
        <f>IFERROR(__xludf.DUMMYFUNCTION("GoogleTranslate(B1968, ""en"", ""vi"")"),"Bài hát có [ti0me1 s2ig3na4tu5re6 o7f 8[T91I02M13E24_35S46I57G68N79A80T91U02R13E24]3] và di chuyển với tốc độ nhanh. Sự sắp xếp của nó cố tình bỏ qua việc sử dụng [I1N2S3T4R5U6M7E8N9T0S1].")</f>
        <v>Bài hát có [ti0me1 s2ig3na4tu5re6 o7f 8[T91I02M13E24_35S46I57G68N79A80T91U02R13E24]3] và di chuyển với tốc độ nhanh. Sự sắp xếp của nó cố tình bỏ qua việc sử dụng [I1N2S3T4R5U6M7E8N9T0S1].</v>
      </c>
    </row>
    <row r="1969">
      <c r="A1969" s="1" t="s">
        <v>1941</v>
      </c>
      <c r="B1969" s="1" t="s">
        <v>3187</v>
      </c>
      <c r="C1969" s="2" t="str">
        <f>IFERROR(__xludf.DUMMYFUNCTION("GoogleTranslate(B1969, ""en"", ""vi"")"),"Bài hát có cấu trúc độc đáo [[N01U12M23_34B45A56R67S78]8 b9ar0s1] và nhịp độ nhanh [te0mp1o2], nhưng vẫn duy trì được cảm giác thoải mái xuyên suốt. Mặc dù có tốc độ nhanh nhưng âm nhạc được sáng tác theo cách tạo ra bầu không khí êm dịu, khiến nó trở nên"&amp;" hoàn hảo cho những người nghe muốn tận hưởng nhịp điệu tràn đầy năng lượng mà không cảm thấy choáng ngợp.")</f>
        <v>Bài hát có cấu trúc độc đáo [[N01U12M23_34B45A56R67S78]8 b9ar0s1] và nhịp độ nhanh [te0mp1o2], nhưng vẫn duy trì được cảm giác thoải mái xuyên suốt. Mặc dù có tốc độ nhanh nhưng âm nhạc được sáng tác theo cách tạo ra bầu không khí êm dịu, khiến nó trở nên hoàn hảo cho những người nghe muốn tận hưởng nhịp điệu tràn đầy năng lượng mà không cảm thấy choáng ngợp.</v>
      </c>
    </row>
    <row r="1970">
      <c r="A1970" s="1" t="s">
        <v>3188</v>
      </c>
      <c r="B1970" s="1" t="s">
        <v>3189</v>
      </c>
      <c r="C1970" s="2" t="str">
        <f>IFERROR(__xludf.DUMMYFUNCTION("GoogleTranslate(B1970, ""en"", ""vi"")"),"Đoạn nhạc có [te0mp1o2] nhanh và thể hiện phạm vi cao độ trong [R1A2N3G4E5] [oc0ta1ve2s3]. Việc sử dụng [[K01E12Y23]3 k4ey5] tạo ra bảng âm thanh phong phú và sống động. Ngoài ra, nhịp điệu trong bài hát này rất tràn đầy năng lượng, làm tăng thêm cảm giác"&amp;" sống động tổng thể cho bản nhạc.")</f>
        <v>Đoạn nhạc có [te0mp1o2] nhanh và thể hiện phạm vi cao độ trong [R1A2N3G4E5] [oc0ta1ve2s3]. Việc sử dụng [[K01E12Y23]3 k4ey5] tạo ra bảng âm thanh phong phú và sống động. Ngoài ra, nhịp điệu trong bài hát này rất tràn đầy năng lượng, làm tăng thêm cảm giác sống động tổng thể cho bản nhạc.</v>
      </c>
    </row>
    <row r="1971">
      <c r="A1971" s="1" t="s">
        <v>1698</v>
      </c>
      <c r="B1971" s="1" t="s">
        <v>3190</v>
      </c>
      <c r="C1971" s="2" t="str">
        <f>IFERROR(__xludf.DUMMYFUNCTION("GoogleTranslate(B1971, ""en"", ""vi"")"),"Loại nhạc này mang đến trải nghiệm nghe đa dạng và sống động với dải cao độ trải dài [R1A2N3G4E5] [oc0ta1ve2s3]. Nó truyền tải âm thanh độc đáo và cộng hưởng bằng cách sử dụng [[K01E12Y23]3 k4ey5]. Bài hát kéo dài [T1M213] giây và [te0mp1o2] của nó rất nh"&amp;"ẹ nhàng và yên bình, được phát ở tốc độ chậm. Sự sắp xếp đã bỏ qua việc sử dụng [I1N2S3T4R5U6M7E8N9T0S1] và [ti0me1 s2ig3na4tu5re6] không theo quy ước, với [T1I2M3E4_5S6I7G8N9A0T1U2R3E4]. Mặc dù [ti0me1 s2ig3na4tu5re6] khác thường nhưng bạn có thể nghe th"&amp;"ấy [[N01U12M23_34B45A56R67S78]8 b9ar0s1] trong bài hát này, vốn là [E1M2O3T4I5O6N7] trong bài hát này.")</f>
        <v>Loại nhạc này mang đến trải nghiệm nghe đa dạng và sống động với dải cao độ trải dài [R1A2N3G4E5] [oc0ta1ve2s3]. Nó truyền tải âm thanh độc đáo và cộng hưởng bằng cách sử dụng [[K01E12Y23]3 k4ey5]. Bài hát kéo dài [T1M213] giây và [te0mp1o2] của nó rất nhẹ nhàng và yên bình, được phát ở tốc độ chậm. Sự sắp xếp đã bỏ qua việc sử dụng [I1N2S3T4R5U6M7E8N9T0S1] và [ti0me1 s2ig3na4tu5re6] không theo quy ước, với [T1I2M3E4_5S6I7G8N9A0T1U2R3E4]. Mặc dù [ti0me1 s2ig3na4tu5re6] khác thường nhưng bạn có thể nghe thấy [[N01U12M23_34B45A56R67S78]8 b9ar0s1] trong bài hát này, vốn là [E1M2O3T4I5O6N7] trong bài hát này.</v>
      </c>
    </row>
    <row r="1972">
      <c r="A1972" s="1" t="s">
        <v>3191</v>
      </c>
      <c r="B1972" s="1" t="s">
        <v>3192</v>
      </c>
      <c r="C1972" s="2" t="str">
        <f>IFERROR(__xludf.DUMMYFUNCTION("GoogleTranslate(B1972, ""en"", ""vi"")"),"Phạm vi cao độ của bài hát nằm trong [R1A2N3G4E5] [oc0ta1ve2s3] và nhịp điệu của nó rất nhẹ nhàng. Bạn sẽ không tìm thấy bất kỳ [I1N2S3T4R5U6M7E8N9T0S1] nào trong bản nhạc này có [te0mp1o2] vừa phải. Độ dài của bài hát vào khoảng [[N01U12M23_34B45A56R67S7"&amp;"8]8 b9ar0s1].")</f>
        <v>Phạm vi cao độ của bài hát nằm trong [R1A2N3G4E5] [oc0ta1ve2s3] và nhịp điệu của nó rất nhẹ nhàng. Bạn sẽ không tìm thấy bất kỳ [I1N2S3T4R5U6M7E8N9T0S1] nào trong bản nhạc này có [te0mp1o2] vừa phải. Độ dài của bài hát vào khoảng [[N01U12M23_34B45A56R67S78]8 b9ar0s1].</v>
      </c>
    </row>
    <row r="1973">
      <c r="A1973" s="1" t="s">
        <v>3193</v>
      </c>
      <c r="B1973" s="1" t="s">
        <v>3194</v>
      </c>
      <c r="C1973" s="2" t="str">
        <f>IFERROR(__xludf.DUMMYFUNCTION("GoogleTranslate(B1973, ""en"", ""vi"")"),"Bài hát có phạm vi cao độ trong [R1A2N3G4E5] [oc0ta1ve2s3] và có [ti0me1 s2ig3na4tu5re6 o7f 8[T91I02M13E24_35S46I57G68N79A80T91U02R13E24]3 khác thường. Đáng chú ý vắng mặt trong bài hát này là [I1N2S3T4R5U6M7E8N9T0S1]. Nhạc được phát chậm và có khoảng [[N"&amp;"01U12M23_34B45A56R67S78]8 b9ar0s1] trong bài hát.")</f>
        <v>Bài hát có phạm vi cao độ trong [R1A2N3G4E5] [oc0ta1ve2s3] và có [ti0me1 s2ig3na4tu5re6 o7f 8[T91I02M13E24_35S46I57G68N79A80T91U02R13E24]3 khác thường. Đáng chú ý vắng mặt trong bài hát này là [I1N2S3T4R5U6M7E8N9T0S1]. Nhạc được phát chậm và có khoảng [[N01U12M23_34B45A56R67S78]8 b9ar0s1] trong bài hát.</v>
      </c>
    </row>
    <row r="1974">
      <c r="A1974" s="1" t="s">
        <v>1019</v>
      </c>
      <c r="B1974" s="1" t="s">
        <v>3195</v>
      </c>
      <c r="C1974" s="2" t="str">
        <f>IFERROR(__xludf.DUMMYFUNCTION("GoogleTranslate(B1974, ""en"", ""vi"")"),"Bản nhạc này di chuyển với tốc độ nhanh và có [ti0me1 s2ig3na4tu5re6] khác thường. [ti0me1 s2ig3na4tu5re6] được sử dụng trong bài hát này thiết lập một cấu trúc nhịp điệu độc đáo khác với [ti0me1 s2ig3na4tu5re6] tiêu chuẩn thường thấy trong hầu hết các bả"&amp;"n nhạc. Mặc dù vậy, nhịp độ nhanh của âm nhạc vẫn khiến người nghe bị cuốn hút và tạo thêm năng lượng thú vị cho bản nhạc.")</f>
        <v>Bản nhạc này di chuyển với tốc độ nhanh và có [ti0me1 s2ig3na4tu5re6] khác thường. [ti0me1 s2ig3na4tu5re6] được sử dụng trong bài hát này thiết lập một cấu trúc nhịp điệu độc đáo khác với [ti0me1 s2ig3na4tu5re6] tiêu chuẩn thường thấy trong hầu hết các bản nhạc. Mặc dù vậy, nhịp độ nhanh của âm nhạc vẫn khiến người nghe bị cuốn hút và tạo thêm năng lượng thú vị cho bản nhạc.</v>
      </c>
    </row>
    <row r="1975">
      <c r="A1975" s="1" t="s">
        <v>3196</v>
      </c>
      <c r="B1975" s="1" t="s">
        <v>3197</v>
      </c>
      <c r="C1975" s="2" t="str">
        <f>IFERROR(__xludf.DUMMYFUNCTION("GoogleTranslate(B1975, ""en"", ""vi"")"),"Bài hát này có tổng cộng [[N01U12M23_34B45A56R67S78]8 b9ar0s1]. Độ dài của bản nhạc là [T1M213] giây.")</f>
        <v>Bài hát này có tổng cộng [[N01U12M23_34B45A56R67S78]8 b9ar0s1]. Độ dài của bản nhạc là [T1M213] giây.</v>
      </c>
    </row>
    <row r="1976">
      <c r="A1976" s="1" t="s">
        <v>3137</v>
      </c>
      <c r="B1976" s="1" t="s">
        <v>3198</v>
      </c>
      <c r="C1976" s="2" t="str">
        <f>IFERROR(__xludf.DUMMYFUNCTION("GoogleTranslate(B1976, ""en"", ""vi"")"),"Nhịp điệu trong bài hát này vô cùng kích thích, một phần nhờ vào [ti0me1 s2ig3na4tu5re6] được chọn không hề bình thường. [ti0me1 s2ig3na4tu5re6] độc đáo đã làm tăng thêm sức hấp dẫn tổng thể của bài hát, tạo ra cảm giác khó đoán và phức tạp khiến người ng"&amp;"he bị thu hút. Bằng cách đi chệch khỏi những [ti0me1 s2ig3na4tu5re6] phổ biến hơn trong âm nhạc đại chúng, nghệ sĩ đã tạo ra âm thanh đặc biệt giúp âm nhạc của họ trở nên khác biệt và thể hiện khả năng sáng tạo của họ. Việc sử dụng [ti0me1 s2ig3na4tu5re6]"&amp;" khác thường chỉ là một ví dụ trong nhiều cách mà các nhạc sĩ có thể thử nghiệm các yếu tố khác nhau của âm nhạc để tạo ra thứ gì đó mới mẻ và thú vị.")</f>
        <v>Nhịp điệu trong bài hát này vô cùng kích thích, một phần nhờ vào [ti0me1 s2ig3na4tu5re6] được chọn không hề bình thường. [ti0me1 s2ig3na4tu5re6] độc đáo đã làm tăng thêm sức hấp dẫn tổng thể của bài hát, tạo ra cảm giác khó đoán và phức tạp khiến người nghe bị thu hút. Bằng cách đi chệch khỏi những [ti0me1 s2ig3na4tu5re6] phổ biến hơn trong âm nhạc đại chúng, nghệ sĩ đã tạo ra âm thanh đặc biệt giúp âm nhạc của họ trở nên khác biệt và thể hiện khả năng sáng tạo của họ. Việc sử dụng [ti0me1 s2ig3na4tu5re6] khác thường chỉ là một ví dụ trong nhiều cách mà các nhạc sĩ có thể thử nghiệm các yếu tố khác nhau của âm nhạc để tạo ra thứ gì đó mới mẻ và thú vị.</v>
      </c>
    </row>
    <row r="1977">
      <c r="A1977" s="1" t="s">
        <v>100</v>
      </c>
      <c r="B1977" s="1" t="s">
        <v>3199</v>
      </c>
      <c r="C1977" s="2" t="str">
        <f>IFERROR(__xludf.DUMMYFUNCTION("GoogleTranslate(B1977, ""en"", ""vi"")"),"Với dải cao độ trải dài [R1A2N3G4E5] [oc0ta1ve2s3], bản nhạc này mang đến trải nghiệm nghe đa dạng và sống động. Nó được sáng tác trong [[K01E12Y23]3 k4ey5] và có độ dài [T1M213] giây, với nhịp điệu vừa phải và nhất quán. Bài hát này đã chọn không kết hợp"&amp;" [I1N2S3T4R5U6M7E8N9T0S1] và [ti0me1 s2ig3na4tu5re6] của nó không chuẩn, được đặt thành [T1I2M3E4_5S6I7G8N9A0T1U2R3E4]. Bất chấp những lựa chọn độc đáo này, bài hát được phát với tốc độ nhanh và âm nhạc của nó được xác định bởi [E1M2O3T4I5O6N7], gợi lên p"&amp;"hản ứng cảm xúc độc đáo và mạnh mẽ từ người nghe.")</f>
        <v>Với dải cao độ trải dài [R1A2N3G4E5] [oc0ta1ve2s3], bản nhạc này mang đến trải nghiệm nghe đa dạng và sống động. Nó được sáng tác trong [[K01E12Y23]3 k4ey5] và có độ dài [T1M213] giây, với nhịp điệu vừa phải và nhất quán. Bài hát này đã chọn không kết hợp [I1N2S3T4R5U6M7E8N9T0S1] và [ti0me1 s2ig3na4tu5re6] của nó không chuẩn, được đặt thành [T1I2M3E4_5S6I7G8N9A0T1U2R3E4]. Bất chấp những lựa chọn độc đáo này, bài hát được phát với tốc độ nhanh và âm nhạc của nó được xác định bởi [E1M2O3T4I5O6N7], gợi lên phản ứng cảm xúc độc đáo và mạnh mẽ từ người nghe.</v>
      </c>
    </row>
    <row r="1978">
      <c r="A1978" s="1" t="s">
        <v>3200</v>
      </c>
      <c r="B1978" s="1" t="s">
        <v>3201</v>
      </c>
      <c r="C1978" s="2" t="str">
        <f>IFERROR(__xludf.DUMMYFUNCTION("GoogleTranslate(B1978, ""en"", ""vi"")"),"Bài hát có độ dài khoảng [[N01U12M23_34B45A56R67S78]8 b9ar0s1] và không bắt nguồn từ phong cách truyền thống [G1E2N3R4E5] cổ điển.")</f>
        <v>Bài hát có độ dài khoảng [[N01U12M23_34B45A56R67S78]8 b9ar0s1] và không bắt nguồn từ phong cách truyền thống [G1E2N3R4E5] cổ điển.</v>
      </c>
    </row>
    <row r="1979">
      <c r="A1979" s="1" t="s">
        <v>3202</v>
      </c>
      <c r="B1979" s="1" t="s">
        <v>3203</v>
      </c>
      <c r="C1979" s="2" t="str">
        <f>IFERROR(__xludf.DUMMYFUNCTION("GoogleTranslate(B1979, ""en"", ""vi"")"),"Âm nhạc này tỏa ra một bầu không khí khác biệt khi sử dụng [[K01E12Y23]3 k4ey5], gợi lên [E1M2O3T4I5O6N7]. Tiếng [te0mp1o2] của bài hát rất nhẹ nhàng và bình yên, phát trong [T1M213] giây, khiến người nghe hoàn toàn đắm chìm trong những cảm xúc mà âm nhạc"&amp;" truyền tải.")</f>
        <v>Âm nhạc này tỏa ra một bầu không khí khác biệt khi sử dụng [[K01E12Y23]3 k4ey5], gợi lên [E1M2O3T4I5O6N7]. Tiếng [te0mp1o2] của bài hát rất nhẹ nhàng và bình yên, phát trong [T1M213] giây, khiến người nghe hoàn toàn đắm chìm trong những cảm xúc mà âm nhạc truyền tải.</v>
      </c>
    </row>
    <row r="1980">
      <c r="A1980" s="1" t="s">
        <v>3204</v>
      </c>
      <c r="B1980" s="1" t="s">
        <v>3205</v>
      </c>
      <c r="C1980" s="2" t="str">
        <f>IFERROR(__xludf.DUMMYFUNCTION("GoogleTranslate(B1980, ""en"", ""vi"")"),"Để tạo ra âm thanh gắn kết và thống nhất xuyên suốt bản nhạc, bạn có thể sử dụng phạm vi cao độ cụ thể là [R1A2N3G4E5] [oc0ta1ve2s3]. Cách tiếp cận này có thể được bổ sung bằng nhịp điệu chậm và năng động, điều này làm tăng thêm chiều sâu và sự thú vị cho"&amp;" bài hát. Để đạt được hiệu ứng âm nhạc mong muốn, [I1N2S3T4R5U6M7E8N9T0S1] phải nổi bật trong âm nhạc. Bằng cách kết hợp những yếu tố này, có thể tạo ra một tác phẩm âm nhạc mạnh mẽ và hấp dẫn, gây được tiếng vang với khán giả và thể hiện kỹ năng cũng như"&amp;" sự sáng tạo của nhà soạn nhạc.")</f>
        <v>Để tạo ra âm thanh gắn kết và thống nhất xuyên suốt bản nhạc, bạn có thể sử dụng phạm vi cao độ cụ thể là [R1A2N3G4E5] [oc0ta1ve2s3]. Cách tiếp cận này có thể được bổ sung bằng nhịp điệu chậm và năng động, điều này làm tăng thêm chiều sâu và sự thú vị cho bài hát. Để đạt được hiệu ứng âm nhạc mong muốn, [I1N2S3T4R5U6M7E8N9T0S1] phải nổi bật trong âm nhạc. Bằng cách kết hợp những yếu tố này, có thể tạo ra một tác phẩm âm nhạc mạnh mẽ và hấp dẫn, gây được tiếng vang với khán giả và thể hiện kỹ năng cũng như sự sáng tạo của nhà soạn nhạc.</v>
      </c>
    </row>
    <row r="1981">
      <c r="A1981" s="1" t="s">
        <v>3206</v>
      </c>
      <c r="B1981" s="1" t="s">
        <v>3207</v>
      </c>
      <c r="C1981" s="2" t="str">
        <f>IFERROR(__xludf.DUMMYFUNCTION("GoogleTranslate(B1981, ""en"", ""vi"")"),"Phạm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này có thời lượng [T1M2"&amp;"13] giây, có nhịp điệu đều đặn và vừa phải, được bổ sung bằng cách bổ sung [I1N2S3T4R5U6M7E8N9T0S1] vào phần sáng tác âm nhạc. Mặc dù [[T01I12M23E34_45S56I67G78N89A90T01U12R23E34]4 t5im6e 7si8gn9at0ur1e2] không điển hình, âm nhạc được trình diễn chậm rãi,"&amp;" truyền tải cảm giác mạnh mẽ về [E1M2O3T4I5O6N7]. Tổng cộng, bài hát có [[N01U12M23_34B45A56R67S78]8 b9ar0s1], cung cấp nhiều thời gian để âm nhạc phát triển và thể hiện chiều sâu cảm xúc.")</f>
        <v>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này có thời lượng [T1M213] giây, có nhịp điệu đều đặn và vừa phải, được bổ sung bằng cách bổ sung [I1N2S3T4R5U6M7E8N9T0S1] vào phần sáng tác âm nhạc. Mặc dù [[T01I12M23E34_45S56I67G78N89A90T01U12R23E34]4 t5im6e 7si8gn9at0ur1e2] không điển hình, âm nhạc được trình diễn chậm rãi, truyền tải cảm giác mạnh mẽ về [E1M2O3T4I5O6N7]. Tổng cộng, bài hát có [[N01U12M23_34B45A56R67S78]8 b9ar0s1], cung cấp nhiều thời gian để âm nhạc phát triển và thể hiện chiều sâu cảm xúc.</v>
      </c>
    </row>
    <row r="1982">
      <c r="A1982" s="1" t="s">
        <v>3208</v>
      </c>
      <c r="B1982" s="1" t="s">
        <v>3209</v>
      </c>
      <c r="C1982" s="2" t="str">
        <f>IFERROR(__xludf.DUMMYFUNCTION("GoogleTranslate(B1982, ""en"", ""vi"")"),"Nhạc của bài hát được phát ở nhịp độ vừa phải và bao gồm tổng cộng [[N01U12M23_34B45A56R67S78]8 b9ar0s1]. Bản nhạc có thời lượng [T1M213] giây, là khoảng thời gian cần thiết để phát toàn bộ bản nhạc.")</f>
        <v>Nhạc của bài hát được phát ở nhịp độ vừa phải và bao gồm tổng cộng [[N01U12M23_34B45A56R67S78]8 b9ar0s1]. Bản nhạc có thời lượng [T1M213] giây, là khoảng thời gian cần thiết để phát toàn bộ bản nhạc.</v>
      </c>
    </row>
    <row r="1983">
      <c r="A1983" s="1" t="s">
        <v>3210</v>
      </c>
      <c r="B1983" s="1" t="s">
        <v>3211</v>
      </c>
      <c r="C1983" s="2" t="str">
        <f>IFERROR(__xludf.DUMMYFUNCTION("GoogleTranslate(B1983, ""en"", ""vi"")"),"Bản nhạc này dài [T1M213] giây và có nhạc được sáng tác trong [[K01E12Y23]3 k4ey5] với phạm vi cao độ trong [R1A2N3G4E5] [oc0ta1ve2s3]. Nhịp điệu trong bài hát này rất êm dịu và nhẹ nhàng, được chơi với nhịp độ thoải mái, là sự lựa chọn tuyệt vời để thư g"&amp;"iãn hoặc thiền định.")</f>
        <v>Bản nhạc này dài [T1M213] giây và có nhạc được sáng tác trong [[K01E12Y23]3 k4ey5] với phạm vi cao độ trong [R1A2N3G4E5] [oc0ta1ve2s3]. Nhịp điệu trong bài hát này rất êm dịu và nhẹ nhàng, được chơi với nhịp độ thoải mái, là sự lựa chọn tuyệt vời để thư giãn hoặc thiền định.</v>
      </c>
    </row>
    <row r="1984">
      <c r="A1984" s="1" t="s">
        <v>1910</v>
      </c>
      <c r="B1984" s="1" t="s">
        <v>3212</v>
      </c>
      <c r="C1984" s="2" t="str">
        <f>IFERROR(__xludf.DUMMYFUNCTION("GoogleTranslate(B1984, ""en"", ""vi"")"),"Việc sử dụng [[K01E12Y23]3 k4ey5] trong bản nhạc có tốc độ vừa phải này sẽ tạo ra một bảng âm thanh phong phú và sống động. Ngoài ra, bài hát còn có [ti0me1 s2ig3na4tu5re6] không phổ biến, điều này càng làm tăng thêm sự độc đáo và hấp dẫn của nó.")</f>
        <v>Việc sử dụng [[K01E12Y23]3 k4ey5] trong bản nhạc có tốc độ vừa phải này sẽ tạo ra một bảng âm thanh phong phú và sống động. Ngoài ra, bài hát còn có [ti0me1 s2ig3na4tu5re6] không phổ biến, điều này càng làm tăng thêm sự độc đáo và hấp dẫn của nó.</v>
      </c>
    </row>
    <row r="1985">
      <c r="A1985" s="1" t="s">
        <v>3213</v>
      </c>
      <c r="B1985" s="1" t="s">
        <v>3214</v>
      </c>
      <c r="C1985" s="2" t="str">
        <f>IFERROR(__xludf.DUMMYFUNCTION("GoogleTranslate(B1985, ""en"", ""vi"")"),"Bản nhạc sử dụng dải cao độ cụ thể là [R1A2N3G4E5] [oc0ta1ve2s3], tạo ra âm thanh gắn kết và thống nhất xuyên suốt. Ngoài ra, việc sử dụng [[K01E12Y23]3 k4ey5] mang lại âm thanh mạnh mẽ và đáng nhớ. Nhịp điệu trong bài hát này cũng vô cùng sôi động. Điều "&amp;"thú vị là, [I1N2S3T4R5U6M7E8N9T0S1] vắng mặt một cách đáng chú ý, tuy nhiên tác phẩm vẫn có sức hấp dẫn về mặt âm nhạc.")</f>
        <v>Bản nhạc sử dụng dải cao độ cụ thể là [R1A2N3G4E5] [oc0ta1ve2s3], tạo ra âm thanh gắn kết và thống nhất xuyên suốt. Ngoài ra, việc sử dụng [[K01E12Y23]3 k4ey5] mang lại âm thanh mạnh mẽ và đáng nhớ. Nhịp điệu trong bài hát này cũng vô cùng sôi động. Điều thú vị là, [I1N2S3T4R5U6M7E8N9T0S1] vắng mặt một cách đáng chú ý, tuy nhiên tác phẩm vẫn có sức hấp dẫn về mặt âm nhạc.</v>
      </c>
    </row>
    <row r="1986">
      <c r="A1986" s="1" t="s">
        <v>821</v>
      </c>
      <c r="B1986" s="1" t="s">
        <v>3215</v>
      </c>
      <c r="C1986" s="2" t="str">
        <f>IFERROR(__xludf.DUMMYFUNCTION("GoogleTranslate(B1986, ""en"", ""vi"")"),"Phạm vi cao độ nhỏ gọn của [R1A2N3G4E5] [oc0ta1ve2s3] mang lại màn trình diễn âm nhạc tập trung và có tác động mạnh mẽ được sáng tác trong [[K01E12Y23]3 k4ey5]. Với thời lượng [T1M213] giây, bài hát này duy trì nhịp điệu êm dịu, vừa phải và không có tính "&amp;"năng [I1N2S3T4R5U6M7E8N9T0S1]. [ti0me1 s2ig3na4tu5re6] của nó không đều đặn, ký hiệu là [T1I2M3E4_5S6I7G8N9A0T1U2R3E4], đồng thời sở hữu [te0mp1o2] nhanh chóng. Thuộc thể loại [G1E2N3R4E5], bản nhạc này gói gọn trải nghiệm âm nhạc gắn kết và hấp dẫn.")</f>
        <v>Phạm vi cao độ nhỏ gọn của [R1A2N3G4E5] [oc0ta1ve2s3] mang lại màn trình diễn âm nhạc tập trung và có tác động mạnh mẽ được sáng tác trong [[K01E12Y23]3 k4ey5]. Với thời lượng [T1M213] giây, bài hát này duy trì nhịp điệu êm dịu, vừa phải và không có tính năng [I1N2S3T4R5U6M7E8N9T0S1]. [ti0me1 s2ig3na4tu5re6] của nó không đều đặn, ký hiệu là [T1I2M3E4_5S6I7G8N9A0T1U2R3E4], đồng thời sở hữu [te0mp1o2] nhanh chóng. Thuộc thể loại [G1E2N3R4E5], bản nhạc này gói gọn trải nghiệm âm nhạc gắn kết và hấp dẫn.</v>
      </c>
    </row>
    <row r="1987">
      <c r="A1987" s="1" t="s">
        <v>2206</v>
      </c>
      <c r="B1987" s="1" t="s">
        <v>3216</v>
      </c>
      <c r="C1987" s="2" t="str">
        <f>IFERROR(__xludf.DUMMYFUNCTION("GoogleTranslate(B1987, ""en"", ""vi"")"),"Nhạc cao [te0mp1o2] kéo dài trong [T1M213] giây và không có [I1N2S3T4R5U6M7E8N9T0S1].")</f>
        <v>Nhạc cao [te0mp1o2] kéo dài trong [T1M213] giây và không có [I1N2S3T4R5U6M7E8N9T0S1].</v>
      </c>
    </row>
    <row r="1988">
      <c r="A1988" s="1" t="s">
        <v>110</v>
      </c>
      <c r="B1988" s="1" t="s">
        <v>3217</v>
      </c>
      <c r="C1988" s="2" t="str">
        <f>IFERROR(__xludf.DUMMYFUNCTION("GoogleTranslate(B1988, ""en"", ""vi"")"),"Trong bản nhạc này, phạm vi cao độ được thể hiện trong [R1A2N3G4E5] [oc0ta1ve2s3]. Nhà soạn nhạc đã cẩn thận lựa chọn phạm vi nốt nhạc để tạo ra một tâm trạng và bầu không khí cụ thể. Phạm vi cao độ có thể có tác động đáng kể đến tác động cảm xúc của âm n"&amp;"hạc, vì các nốt cao hơn có xu hướng tạo cảm giác sáng hơn và phấn chấn hơn, trong khi các nốt thấp hơn có thể tạo cảm giác tối hơn và u ám hơn. Bằng cách sử dụng một phạm vi cao độ cụ thể, nhà soạn nhạc có thể truyền đạt thông điệp cảm xúc dự định của họ "&amp;"tới người nghe một cách hiệu quả. Phạm vi nốt nhạc cũng cho phép biến đổi và phức tạp trong bản nhạc, tạo sự thích thú và thu hút người nghe trong suốt bản nhạc.")</f>
        <v>Trong bản nhạc này, phạm vi cao độ được thể hiện trong [R1A2N3G4E5] [oc0ta1ve2s3]. Nhà soạn nhạc đã cẩn thận lựa chọn phạm vi nốt nhạc để tạo ra một tâm trạng và bầu không khí cụ thể. Phạm vi cao độ có thể có tác động đáng kể đến tác động cảm xúc của âm nhạc, vì các nốt cao hơn có xu hướng tạo cảm giác sáng hơn và phấn chấn hơn, trong khi các nốt thấp hơn có thể tạo cảm giác tối hơn và u ám hơn. Bằng cách sử dụng một phạm vi cao độ cụ thể, nhà soạn nhạc có thể truyền đạt thông điệp cảm xúc dự định của họ tới người nghe một cách hiệu quả. Phạm vi nốt nhạc cũng cho phép biến đổi và phức tạp trong bản nhạc, tạo sự thích thú và thu hút người nghe trong suốt bản nhạc.</v>
      </c>
    </row>
    <row r="1989">
      <c r="A1989" s="1" t="s">
        <v>3218</v>
      </c>
      <c r="B1989" s="1" t="s">
        <v>3219</v>
      </c>
      <c r="C1989" s="2" t="str">
        <f>IFERROR(__xludf.DUMMYFUNCTION("GoogleTranslate(B1989, ""en"", ""vi"")"),"Với dải cao độ trải dài [R1A2N3G4E5] [oc0ta1ve2s3], bản nhạc này mang đến trải nghiệm nghe đặc biệt và khó quên. Kéo dài [T1M213] giây, nhịp điệu tràn đầy năng lượng của bài hát có sức lan tỏa đến mức gần như không thể cưỡng lại việc nhảy theo nó.")</f>
        <v>Với dải cao độ trải dài [R1A2N3G4E5] [oc0ta1ve2s3], bản nhạc này mang đến trải nghiệm nghe đặc biệt và khó quên. Kéo dài [T1M213] giây, nhịp điệu tràn đầy năng lượng của bài hát có sức lan tỏa đến mức gần như không thể cưỡng lại việc nhảy theo nó.</v>
      </c>
    </row>
    <row r="1990">
      <c r="A1990" s="1" t="s">
        <v>487</v>
      </c>
      <c r="B1990" s="1" t="s">
        <v>3220</v>
      </c>
      <c r="C1990" s="2" t="str">
        <f>IFERROR(__xludf.DUMMYFUNCTION("GoogleTranslate(B1990, ""en"", ""vi"")"),"Nó là hoàn hảo cho khiêu vũ hoặc tập thể dục. Nhịp điệu lạc quan khiến mọi người chuyển động và cảm thấy tràn đầy sinh lực. Nhiều người thích nghe nhạc với tốc độ nhanh [te0mp1o2] vì nó có thể cải thiện tâm trạng và khiến họ cảm thấy vui vẻ hơn. Nhịp [te0"&amp;"mp1o2] nhanh của bản nhạc này cũng có thể hữu ích để tăng sự tập trung và năng suất vì nó có thể giúp mọi người tỉnh táo và tập trung. Nhìn chung, tính chất sống động và tràn đầy năng lượng của loại nhạc này có thể khiến nó trở thành một sự bổ sung tuyệt "&amp;"vời cho bất kỳ danh sách bài tập luyện hoặc bữa tiệc khiêu vũ nào.")</f>
        <v>Nó là hoàn hảo cho khiêu vũ hoặc tập thể dục. Nhịp điệu lạc quan khiến mọi người chuyển động và cảm thấy tràn đầy sinh lực. Nhiều người thích nghe nhạc với tốc độ nhanh [te0mp1o2] vì nó có thể cải thiện tâm trạng và khiến họ cảm thấy vui vẻ hơn. Nhịp [te0mp1o2] nhanh của bản nhạc này cũng có thể hữu ích để tăng sự tập trung và năng suất vì nó có thể giúp mọi người tỉnh táo và tập trung. Nhìn chung, tính chất sống động và tràn đầy năng lượng của loại nhạc này có thể khiến nó trở thành một sự bổ sung tuyệt vời cho bất kỳ danh sách bài tập luyện hoặc bữa tiệc khiêu vũ nào.</v>
      </c>
    </row>
    <row r="1991">
      <c r="A1991" s="1" t="s">
        <v>1331</v>
      </c>
      <c r="B1991" s="1" t="s">
        <v>3221</v>
      </c>
      <c r="C1991" s="2" t="str">
        <f>IFERROR(__xludf.DUMMYFUNCTION("GoogleTranslate(B1991, ""en"", ""vi"")"),"Âm nhạc được mô tả ở đây có một số đặc điểm đáng chú ý góp phần tạo nên nét độc đáo của nó. Đầu tiên, phạm vi cao độ của nó trải dài [R1A2N3G4E5] [oc0ta1ve2s3], giúp tăng thêm độ sâu và cộng hưởng cảm xúc cho âm nhạc. Ngoài ra, việc sử dụng [[K01E12Y23]3 "&amp;"k4ey5] tạo ra bảng âm thanh phong phú và sống động giúp nâng cao hơn nữa tác động của âm nhạc. Bản thân bài hát kéo dài [T1M213] giây và nhịp điệu của nó rất nhẹ nhàng. Điều thú vị là không có [I1N2S3T4R5U6M7E8N9T0S1] nào xuất hiện trong bài hát này và [t"&amp;"i0me1 s2ig3na4tu5re6] của nó khác với tiêu chuẩn với [T1I2M3E4_5S6I7G8N9A0T1U2R3E4]. Bất chấp những yếu tố độc đáo này, âm nhạc vẫn duy trì mức trung bình [te0mp1o2] và chứa đầy [E1M2O3T4I5O6N7] mạnh mẽ, giúp tăng thêm tác động tổng thể và chiều sâu cảm x"&amp;"úc.")</f>
        <v>Âm nhạc được mô tả ở đây có một số đặc điểm đáng chú ý góp phần tạo nên nét độc đáo của nó. Đầu tiên, phạm vi cao độ của nó trải dài [R1A2N3G4E5] [oc0ta1ve2s3], giúp tăng thêm độ sâu và cộng hưởng cảm xúc cho âm nhạc. Ngoài ra, việc sử dụng [[K01E12Y23]3 k4ey5] tạo ra bảng âm thanh phong phú và sống động giúp nâng cao hơn nữa tác động của âm nhạc. Bản thân bài hát kéo dài [T1M213] giây và nhịp điệu của nó rất nhẹ nhàng. Điều thú vị là không có [I1N2S3T4R5U6M7E8N9T0S1] nào xuất hiện trong bài hát này và [ti0me1 s2ig3na4tu5re6] của nó khác với tiêu chuẩn với [T1I2M3E4_5S6I7G8N9A0T1U2R3E4]. Bất chấp những yếu tố độc đáo này, âm nhạc vẫn duy trì mức trung bình [te0mp1o2] và chứa đầy [E1M2O3T4I5O6N7] mạnh mẽ, giúp tăng thêm tác động tổng thể và chiều sâu cảm xúc.</v>
      </c>
    </row>
    <row r="1992">
      <c r="A1992" s="1" t="s">
        <v>3222</v>
      </c>
      <c r="B1992" s="1" t="s">
        <v>3223</v>
      </c>
      <c r="C1992" s="2" t="str">
        <f>IFERROR(__xludf.DUMMYFUNCTION("GoogleTranslate(B1992, ""en"", ""vi"")"),"Bài hát bao gồm [[N01U12M23_34B45A56R67S78]8 b9ar0s1] và có nhịp điệu rất tràn đầy năng lượng. Âm nhạc phải bao gồm [I1N2S3T4R5U6M7E8N9T0S1].")</f>
        <v>Bài hát bao gồm [[N01U12M23_34B45A56R67S78]8 b9ar0s1] và có nhịp điệu rất tràn đầy năng lượng. Âm nhạc phải bao gồm [I1N2S3T4R5U6M7E8N9T0S1].</v>
      </c>
    </row>
    <row r="1993">
      <c r="A1993" s="1" t="s">
        <v>1757</v>
      </c>
      <c r="B1993" s="1" t="s">
        <v>3224</v>
      </c>
      <c r="C1993" s="2" t="str">
        <f>IFERROR(__xludf.DUMMYFUNCTION("GoogleTranslate(B1993, ""en"", ""vi"")"),"Bài hát có nhịp độ vừa phải và truyền tải âm thanh độc đáo, vang dội thông qua việc sử dụng [[K01E12Y23]3 k4ey5]. Nhịp điệu của nó cũng rất hài hòa và [I1N2S3T4R5U6M7E8N9T0S1] bổ sung vào bố cục âm nhạc, tạo ra âm thanh hoàn chỉnh và tròn trịa.")</f>
        <v>Bài hát có nhịp độ vừa phải và truyền tải âm thanh độc đáo, vang dội thông qua việc sử dụng [[K01E12Y23]3 k4ey5]. Nhịp điệu của nó cũng rất hài hòa và [I1N2S3T4R5U6M7E8N9T0S1] bổ sung vào bố cục âm nhạc, tạo ra âm thanh hoàn chỉnh và tròn trịa.</v>
      </c>
    </row>
    <row r="1994">
      <c r="A1994" s="1" t="s">
        <v>320</v>
      </c>
      <c r="B1994" s="1" t="s">
        <v>3225</v>
      </c>
      <c r="C1994" s="2" t="str">
        <f>IFERROR(__xludf.DUMMYFUNCTION("GoogleTranslate(B1994, ""en"", ""vi"")"),"Lựa chọn âm nhạc [[K01E12Y23]3 k4ey5] mang lại trải nghiệm quyến rũ và đáng nhớ, bao gồm [[N01U12M23_34B45A56R67S78]8 b9ar0s1]. Việc lựa chọn [key0y1] nâng cao tác động tổng thể của âm nhạc, trong khi số lượng ô nhịp cung cấp cấu trúc và tổ chức cho bố cụ"&amp;"c. Cùng với nhau, những yếu tố này góp phần tạo nên một bản nhạc gắn kết và hấp dẫn, có thể để lại ấn tượng lâu dài cho người nghe. Cho dù đó là một bản giao hưởng phức tạp hay một giai điệu đơn giản, [ke0y1] và số ô nhịp đều đóng vai trò thiết yếu trong "&amp;"việc định hình tác động cảm xúc và hiệu quả tổng thể của âm nhạc.")</f>
        <v>Lựa chọn âm nhạc [[K01E12Y23]3 k4ey5] mang lại trải nghiệm quyến rũ và đáng nhớ, bao gồm [[N01U12M23_34B45A56R67S78]8 b9ar0s1]. Việc lựa chọn [key0y1] nâng cao tác động tổng thể của âm nhạc, trong khi số lượng ô nhịp cung cấp cấu trúc và tổ chức cho bố cục. Cùng với nhau, những yếu tố này góp phần tạo nên một bản nhạc gắn kết và hấp dẫn, có thể để lại ấn tượng lâu dài cho người nghe. Cho dù đó là một bản giao hưởng phức tạp hay một giai điệu đơn giản, [ke0y1] và số ô nhịp đều đóng vai trò thiết yếu trong việc định hình tác động cảm xúc và hiệu quả tổng thể của âm nhạc.</v>
      </c>
    </row>
    <row r="1995">
      <c r="A1995" s="1" t="s">
        <v>435</v>
      </c>
      <c r="B1995" s="1" t="s">
        <v>3226</v>
      </c>
      <c r="C1995" s="2" t="str">
        <f>IFERROR(__xludf.DUMMYFUNCTION("GoogleTranslate(B1995, ""en"", ""vi"")"),"Việc sử dụng phạm vi cao độ cụ thể của [R1A2N3G4E5] [oc0ta1ve2s3] là công cụ tạo ra âm thanh gắn kết và thống nhất xuyên suốt một bản nhạc, đặc biệt là khi kết hợp với một [ti0me1 s2ig3na4tu5re6] nhất quán như [T1I2M3E4_5S6I7G8N9A0T1U2R3E4]. Bằng cách giớ"&amp;"i hạn phạm vi nốt được sử dụng, nhà soạn nhạc có thể thiết lập một bảng âm nhất quán có thể nâng cao cấu trúc và dòng chảy tổng thể của âm nhạc. Trong khi đó, [ti0me1 s2ig3na4tu5re6] ổn định và không thay đổi giúp duy trì cảm giác nhịp điệu nhất quán, có "&amp;"thể củng cố cảm giác thống nhất và mạch lạc do phạm vi cao độ thiết lập. Cùng với nhau, những yếu tố này có thể giúp tạo ra trải nghiệm âm nhạc hấp dẫn và đáng nhớ.")</f>
        <v>Việc sử dụng phạm vi cao độ cụ thể của [R1A2N3G4E5] [oc0ta1ve2s3] là công cụ tạo ra âm thanh gắn kết và thống nhất xuyên suốt một bản nhạc, đặc biệt là khi kết hợp với một [ti0me1 s2ig3na4tu5re6] nhất quán như [T1I2M3E4_5S6I7G8N9A0T1U2R3E4]. Bằng cách giới hạn phạm vi nốt được sử dụng, nhà soạn nhạc có thể thiết lập một bảng âm nhất quán có thể nâng cao cấu trúc và dòng chảy tổng thể của âm nhạc. Trong khi đó, [ti0me1 s2ig3na4tu5re6] ổn định và không thay đổi giúp duy trì cảm giác nhịp điệu nhất quán, có thể củng cố cảm giác thống nhất và mạch lạc do phạm vi cao độ thiết lập. Cùng với nhau, những yếu tố này có thể giúp tạo ra trải nghiệm âm nhạc hấp dẫn và đáng nhớ.</v>
      </c>
    </row>
    <row r="1996">
      <c r="A1996" s="1" t="s">
        <v>3227</v>
      </c>
      <c r="B1996" s="1" t="s">
        <v>3228</v>
      </c>
      <c r="C1996" s="2" t="str">
        <f>IFERROR(__xludf.DUMMYFUNCTION("GoogleTranslate(B1996, ""en"", ""vi"")"),"Âm nhạc là sự thể hiện chân thực của phong cách [G1E2N3R4E5] cổ điển với dải cao độ trong [R1A2N3G4E5] [oc0ta1ve2s3]. Đáng chú ý vắng mặt trong bài hát này là [I1N2S3T4R5U6M7E8N9T0S1].")</f>
        <v>Âm nhạc là sự thể hiện chân thực của phong cách [G1E2N3R4E5] cổ điển với dải cao độ trong [R1A2N3G4E5] [oc0ta1ve2s3]. Đáng chú ý vắng mặt trong bài hát này là [I1N2S3T4R5U6M7E8N9T0S1].</v>
      </c>
    </row>
    <row r="1997">
      <c r="A1997" s="1" t="s">
        <v>110</v>
      </c>
      <c r="B1997" s="1" t="s">
        <v>3229</v>
      </c>
      <c r="C1997" s="2" t="str">
        <f>IFERROR(__xludf.DUMMYFUNCTION("GoogleTranslate(B1997, ""en"", ""vi"")"),"Dải cao độ của một nhạc cụ đề cập đến dải tần số mà nó có thể tạo ra. Phạm vi này thường được đo bằng [oc0ta1ve2s3], với mỗi [oc0ta1ve2] chứa tần số gấp đôi. Tùy thuộc vào nhạc cụ, phạm vi cao độ có thể khác nhau. Tuy nhiên, đối với hầu hết các nhạc cụ th"&amp;"ông thường, phạm vi cao độ nằm trong phạm vi cụ thể là [oc0ta1ve2s3], thường được xác định bởi các đặc tính vật lý của nhạc cụ và cách điều chỉnh của nó. Do đó, khi thảo luận về phạm vi cao độ của một nhạc cụ, điều quan trọng là phải xác định phạm vi [oc0"&amp;"ta1ve2s3] mà nó nằm trong đó, ký hiệu là [R1A2N3G4E5].")</f>
        <v>Dải cao độ của một nhạc cụ đề cập đến dải tần số mà nó có thể tạo ra. Phạm vi này thường được đo bằng [oc0ta1ve2s3], với mỗi [oc0ta1ve2] chứa tần số gấp đôi. Tùy thuộc vào nhạc cụ, phạm vi cao độ có thể khác nhau. Tuy nhiên, đối với hầu hết các nhạc cụ thông thường, phạm vi cao độ nằm trong phạm vi cụ thể là [oc0ta1ve2s3], thường được xác định bởi các đặc tính vật lý của nhạc cụ và cách điều chỉnh của nó. Do đó, khi thảo luận về phạm vi cao độ của một nhạc cụ, điều quan trọng là phải xác định phạm vi [oc0ta1ve2s3] mà nó nằm trong đó, ký hiệu là [R1A2N3G4E5].</v>
      </c>
    </row>
    <row r="1998">
      <c r="A1998" s="1" t="s">
        <v>1841</v>
      </c>
      <c r="B1998" s="1" t="s">
        <v>3230</v>
      </c>
      <c r="C1998" s="2" t="str">
        <f>IFERROR(__xludf.DUMMYFUNCTION("GoogleTranslate(B1998, ""en"", ""vi"")"),"Bài hát này thuộc thể loại [G1E2N3R4E5], thể hiện bảng màu âm thanh phong phú và sống động thông qua việc sử dụng [[K01E12Y23]3 k4ey5]. Phạm vi cao độ của nó trải dài [R1A2N3G4E5] [oc0ta1ve2s3], trong khi [te0mp1o2] thay đổi từ nhịp độ nhanh đến trung bìn"&amp;"h. Bài hát có độ dài [T1M213] giây, có sự kết hợp của [I1N2S3T4R5U6M7E8N9T0S1] để tạo ra trải nghiệm âm nhạc quyến rũ. Ngoài ra, [ti0me1 s2ig3na4tu5re6] của bài hát đi chệch khỏi chuẩn mực, tạo thêm yếu tố hấp dẫn cho bố cục của nó.")</f>
        <v>Bài hát này thuộc thể loại [G1E2N3R4E5], thể hiện bảng màu âm thanh phong phú và sống động thông qua việc sử dụng [[K01E12Y23]3 k4ey5]. Phạm vi cao độ của nó trải dài [R1A2N3G4E5] [oc0ta1ve2s3], trong khi [te0mp1o2] thay đổi từ nhịp độ nhanh đến trung bình. Bài hát có độ dài [T1M213] giây, có sự kết hợp của [I1N2S3T4R5U6M7E8N9T0S1] để tạo ra trải nghiệm âm nhạc quyến rũ. Ngoài ra, [ti0me1 s2ig3na4tu5re6] của bài hát đi chệch khỏi chuẩn mực, tạo thêm yếu tố hấp dẫn cho bố cục của nó.</v>
      </c>
    </row>
    <row r="1999">
      <c r="A1999" s="1" t="s">
        <v>1304</v>
      </c>
      <c r="B1999" s="1" t="s">
        <v>3231</v>
      </c>
      <c r="C1999" s="2" t="str">
        <f>IFERROR(__xludf.DUMMYFUNCTION("GoogleTranslate(B1999, ""en"", ""vi"")"),"Âm nhạc có phạm vi cao độ nhỏ gọn [R1A2N3G4E5] [oc0ta1ve2s3] tạo ra màn trình diễn tập trung và có tác động mạnh mẽ được nâng cao nhờ sử dụng [[K01E12Y23]3 k4ey5], tạo ra bầu không khí khác biệt. Với độ dài [T1M213] giây, nhịp điệu dễ nghe của bài hát đượ"&amp;"c bổ sung hoàn hảo bởi các nhạc cụ đã chọn, [I1N2S3T4R5U6M7E8N9T0S1]. Tốc độ vừa phải của bài hát, được đo bằng đồng hồ [T1I2M3E4_5S6I7G8N9A0T1U2R3E4], tỏa ra [E1M2O3T4I5O6N7], tạo nên trải nghiệm âm nhạc đầy cảm xúc và đáng nhớ.")</f>
        <v>Âm nhạc có phạm vi cao độ nhỏ gọn [R1A2N3G4E5] [oc0ta1ve2s3] tạo ra màn trình diễn tập trung và có tác động mạnh mẽ được nâng cao nhờ sử dụng [[K01E12Y23]3 k4ey5], tạo ra bầu không khí khác biệt. Với độ dài [T1M213] giây, nhịp điệu dễ nghe của bài hát được bổ sung hoàn hảo bởi các nhạc cụ đã chọn, [I1N2S3T4R5U6M7E8N9T0S1]. Tốc độ vừa phải của bài hát, được đo bằng đồng hồ [T1I2M3E4_5S6I7G8N9A0T1U2R3E4], tỏa ra [E1M2O3T4I5O6N7], tạo nên trải nghiệm âm nhạc đầy cảm xúc và đáng nhớ.</v>
      </c>
    </row>
    <row r="2000">
      <c r="A2000" s="1" t="s">
        <v>3232</v>
      </c>
      <c r="B2000" s="1" t="s">
        <v>3233</v>
      </c>
      <c r="C2000" s="2" t="str">
        <f>IFERROR(__xludf.DUMMYFUNCTION("GoogleTranslate(B2000, ""en"", ""vi"")"),"Sáng tác của bài hát này không liên quan đến việc sử dụng nhạc cụ, tuy nhiên việc sử dụng [[K01E12Y23]3 k4ey5] trong âm nhạc đã tạo ra một bầu không khí khác biệt thấm đẫm [E1M2O3T4I5O6N7]. Bản nhạc kéo dài trong [T1M213] giây và được phát ở tốc độ trung "&amp;"bình, với [[N01U12M23_34B45A56R67S78]8 b9ar0s1] thể hiện nhịp điệu rất êm dịu và nhẹ nhàng của bài hát.")</f>
        <v>Sáng tác của bài hát này không liên quan đến việc sử dụng nhạc cụ, tuy nhiên việc sử dụng [[K01E12Y23]3 k4ey5] trong âm nhạc đã tạo ra một bầu không khí khác biệt thấm đẫm [E1M2O3T4I5O6N7]. Bản nhạc kéo dài trong [T1M213] giây và được phát ở tốc độ trung bình, với [[N01U12M23_34B45A56R67S78]8 b9ar0s1] thể hiện nhịp điệu rất êm dịu và nhẹ nhàng của bài hát.</v>
      </c>
    </row>
    <row r="2001">
      <c r="A2001" s="1" t="s">
        <v>3234</v>
      </c>
      <c r="B2001" s="1" t="s">
        <v>3235</v>
      </c>
      <c r="C2001" s="2" t="str">
        <f>IFERROR(__xludf.DUMMYFUNCTION("GoogleTranslate(B2001, ""en"", ""vi"")"),"Với dải cao độ trải dài [R1A2N3G4E5] [oc0ta1ve2s3], bản nhạc này mang đến trải nghiệm nghe đa dạng và sống động, trong khi [[K01E12Y23]3 k4ey5] mang lại hương vị độc đáo. Thời lượng của bản nhạc là [T1M213] giây và [te0mp1o2] của nó rất lạc quan. Đáng chú"&amp;" ý là sự vắng mặt của [I1N2S3T4R5U6M7E8N9T0S1], mang đến cho bài hát một chất lượng khác biệt. Ngoài ra, nó sử dụng [ti0me1 s2ig3na4tu5re6 o7f 8[T91I02M13E24_35S46I57G68N79A80T91U02R13E24]3] không chuẩn và duy trì [te0mp1o2] vừa phải. Nhìn chung, bản nhạc"&amp;" [G1E2N3R4E5] không thể nhầm lẫn này đã chinh phục người nghe bằng nét đặc trưng của nó.")</f>
        <v>Với dải cao độ trải dài [R1A2N3G4E5] [oc0ta1ve2s3], bản nhạc này mang đến trải nghiệm nghe đa dạng và sống động, trong khi [[K01E12Y23]3 k4ey5] mang lại hương vị độc đáo. Thời lượng của bản nhạc là [T1M213] giây và [te0mp1o2] của nó rất lạc quan. Đáng chú ý là sự vắng mặt của [I1N2S3T4R5U6M7E8N9T0S1], mang đến cho bài hát một chất lượng khác biệt. Ngoài ra, nó sử dụng [ti0me1 s2ig3na4tu5re6 o7f 8[T91I02M13E24_35S46I57G68N79A80T91U02R13E24]3] không chuẩn và duy trì [te0mp1o2] vừa phải. Nhìn chung, bản nhạc [G1E2N3R4E5] không thể nhầm lẫn này đã chinh phục người nghe bằng nét đặc trưng của nó.</v>
      </c>
    </row>
    <row r="2002">
      <c r="A2002" s="1" t="s">
        <v>49</v>
      </c>
      <c r="B2002" s="1" t="s">
        <v>3236</v>
      </c>
      <c r="C2002" s="2" t="str">
        <f>IFERROR(__xludf.DUMMYFUNCTION("GoogleTranslate(B2002, ""en"", ""vi"")"),"Với dải cao độ trải dài [R1A2N3G4E5] [oc0ta1ve2s3], bản nhạc này mang đến trải nghiệm nghe đa dạng và sống động. Thời lượng của bài hát là [T1M213] giây và đồng hồ đo của âm nhạc là [T1I2M3E4_5S6I7G8N9A0T1U2R3E4]. Điều đáng chú ý là bản nhạc này không phả"&amp;"i là sự thể hiện điển hình của âm thanh [G1E2N3R4E5] cổ điển và có [[N01U12M23_34B45A56R67S78]8 b9ar0s1] xuyên suốt bài hát.")</f>
        <v>Với dải cao độ trải dài [R1A2N3G4E5] [oc0ta1ve2s3], bản nhạc này mang đến trải nghiệm nghe đa dạng và sống động. Thời lượng của bài hát là [T1M213] giây và đồng hồ đo của âm nhạc là [T1I2M3E4_5S6I7G8N9A0T1U2R3E4]. Điều đáng chú ý là bản nhạc này không phải là sự thể hiện điển hình của âm thanh [G1E2N3R4E5] cổ điển và có [[N01U12M23_34B45A56R67S78]8 b9ar0s1] xuyên suốt bài hát.</v>
      </c>
    </row>
    <row r="2003">
      <c r="A2003" s="1" t="s">
        <v>2261</v>
      </c>
      <c r="B2003" s="1" t="s">
        <v>3237</v>
      </c>
      <c r="C2003" s="2" t="str">
        <f>IFERROR(__xludf.DUMMYFUNCTION("GoogleTranslate(B2003, ""en"", ""vi"")"),"Cấu trúc của bài hát theo [[N01U12M23_34B45A56R67S78]8 b9ar0s1] và có beat rất mạnh mẽ và lôi cuốn.")</f>
        <v>Cấu trúc của bài hát theo [[N01U12M23_34B45A56R67S78]8 b9ar0s1] và có beat rất mạnh mẽ và lôi cuốn.</v>
      </c>
    </row>
    <row r="2004">
      <c r="A2004" s="1" t="s">
        <v>749</v>
      </c>
      <c r="B2004" s="1" t="s">
        <v>3238</v>
      </c>
      <c r="C2004" s="2" t="str">
        <f>IFERROR(__xludf.DUMMYFUNCTION("GoogleTranslate(B2004, ""en"", ""vi"")"),"Phạm vi cao độ của bản nhạc này là [R1A2N3G4E5] [oc0ta1ve2s3] mang đến trải nghiệm nghe độc ​​đáo và đáng nhớ với nhịp điệu chậm và bố cục trải dài [[N01U12M23_34B45A56R67S78]8 b9ar0s1].")</f>
        <v>Phạm vi cao độ của bản nhạc này là [R1A2N3G4E5] [oc0ta1ve2s3] mang đến trải nghiệm nghe độc ​​đáo và đáng nhớ với nhịp điệu chậm và bố cục trải dài [[N01U12M23_34B45A56R67S78]8 b9ar0s1].</v>
      </c>
    </row>
    <row r="2005">
      <c r="A2005" s="1" t="s">
        <v>713</v>
      </c>
      <c r="B2005" s="1" t="s">
        <v>3239</v>
      </c>
      <c r="C2005" s="2" t="str">
        <f>IFERROR(__xludf.DUMMYFUNCTION("GoogleTranslate(B2005, ""en"", ""vi"")"),"Phạm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giây"&amp;", bài hát này chinh phục người nghe bằng nhịp điệu êm dịu và nhẹ nhàng, được truyền tải qua [I1N2S3T4R5U6M7E8N9T0S1]. Nó không chuẩn [[T01I12M23E34_45S56I67G78N89A90T01U12R23E34]4 t5im6e 7si8gn9at0ur1e2] khiến nó trở nên khác biệt khi được chơi ở tốc độ t"&amp;"rung bình. Nhìn chung, âm nhạc tỏa ra [E1M2O3T4I5O6N7], gợi lên trải nghiệm mạnh mẽ và đắm chìm.")</f>
        <v>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 bài hát này chinh phục người nghe bằng nhịp điệu êm dịu và nhẹ nhàng, được truyền tải qua [I1N2S3T4R5U6M7E8N9T0S1]. Nó không chuẩn [[T01I12M23E34_45S56I67G78N89A90T01U12R23E34]4 t5im6e 7si8gn9at0ur1e2] khiến nó trở nên khác biệt khi được chơi ở tốc độ trung bình. Nhìn chung, âm nhạc tỏa ra [E1M2O3T4I5O6N7], gợi lên trải nghiệm mạnh mẽ và đắm chìm.</v>
      </c>
    </row>
    <row r="2006">
      <c r="A2006" s="1" t="s">
        <v>3240</v>
      </c>
      <c r="B2006" s="1" t="s">
        <v>3241</v>
      </c>
      <c r="C2006" s="2" t="str">
        <f>IFERROR(__xludf.DUMMYFUNCTION("GoogleTranslate(B2006, ""en"", ""vi"")"),"Đoạn nhạc thể hiện phạm vi cao độ trong [R1A2N3G4E5] [oc0ta1ve2s3] và được sáng tác trong [[K01E12Y23]3 k4ey5]. Nó có thời lượng [T1M213] giây và nhịp cực kỳ mạnh. Việc đưa vào [I1N2S3T4R5U6M7E8N9T0S1] sẽ bổ sung thêm vào bản phối âm nhạc tổng thể. Mặc dù"&amp;" [ti0me1 s2ig3na4tu5re6] được sử dụng trong bài hát này không phải là điển hình nhưng bài hát không dễ dàng được phân loại vào phong cách [G1E2N3R4E5]. Ngoài ra, âm nhạc còn bày tỏ lòng tôn kính đối với [A1R2T3I4S5T6].")</f>
        <v>Đoạn nhạc thể hiện phạm vi cao độ trong [R1A2N3G4E5] [oc0ta1ve2s3] và được sáng tác trong [[K01E12Y23]3 k4ey5]. Nó có thời lượng [T1M213] giây và nhịp cực kỳ mạnh. Việc đưa vào [I1N2S3T4R5U6M7E8N9T0S1] sẽ bổ sung thêm vào bản phối âm nhạc tổng thể. Mặc dù [ti0me1 s2ig3na4tu5re6] được sử dụng trong bài hát này không phải là điển hình nhưng bài hát không dễ dàng được phân loại vào phong cách [G1E2N3R4E5]. Ngoài ra, âm nhạc còn bày tỏ lòng tôn kính đối với [A1R2T3I4S5T6].</v>
      </c>
    </row>
    <row r="2007">
      <c r="A2007" s="1" t="s">
        <v>217</v>
      </c>
      <c r="B2007" s="1" t="s">
        <v>3242</v>
      </c>
      <c r="C2007" s="2" t="str">
        <f>IFERROR(__xludf.DUMMYFUNCTION("GoogleTranslate(B2007, ""en"", ""vi"")"),"Giai điệu trong bản nhạc này rất cảm động và có tiết tấu đẹp. Rõ ràng là nhà soạn nhạc đã suy nghĩ rất nhiều trong việc sắp xếp các yếu tố khác nhau. [ke0y1] được sử dụng trong âm nhạc cũng rất quan trọng vì nó mang lại cho bản nhạc một chất lượng cảm xúc"&amp;" đặc biệt. Nhìn chung, âm nhạc này là một kiệt tác chắc chắn sẽ chạm đến trái tim của nhiều người nghe.")</f>
        <v>Giai điệu trong bản nhạc này rất cảm động và có tiết tấu đẹp. Rõ ràng là nhà soạn nhạc đã suy nghĩ rất nhiều trong việc sắp xếp các yếu tố khác nhau. [ke0y1] được sử dụng trong âm nhạc cũng rất quan trọng vì nó mang lại cho bản nhạc một chất lượng cảm xúc đặc biệt. Nhìn chung, âm nhạc này là một kiệt tác chắc chắn sẽ chạm đến trái tim của nhiều người nghe.</v>
      </c>
    </row>
    <row r="2008">
      <c r="A2008" s="1" t="s">
        <v>3243</v>
      </c>
      <c r="B2008" s="1" t="s">
        <v>3244</v>
      </c>
      <c r="C2008" s="2" t="str">
        <f>IFERROR(__xludf.DUMMYFUNCTION("GoogleTranslate(B2008, ""en"", ""vi"")"),"Âm nhạc đang được chơi có tốc độ vừa phải và trở nên phong phú hơn nhờ việc bổ sung các nhạc cụ.")</f>
        <v>Âm nhạc đang được chơi có tốc độ vừa phải và trở nên phong phú hơn nhờ việc bổ sung các nhạc cụ.</v>
      </c>
    </row>
    <row r="2009">
      <c r="A2009" s="1" t="s">
        <v>1102</v>
      </c>
      <c r="B2009" s="1" t="s">
        <v>3245</v>
      </c>
      <c r="C2009" s="2" t="str">
        <f>IFERROR(__xludf.DUMMYFUNCTION("GoogleTranslate(B2009, ""en"", ""vi"")"),"Âm nhạc được phát ở tốc độ nhanh nhờ việc bổ sung [[K01E12Y23]3 k4ey5], giúp tăng thêm hương vị độc đáo cho âm thanh tổng thể. Giai điệu có nhịp độ nhanh truyền tải cảm giác [E1M2O3T4I5O6N7], khiến bài hát trở nên đặc biệt mạnh mẽ. Bài hát kéo dài trong ["&amp;"T1M213] giây, mang lại trải nghiệm ngắn gọn nhưng mãnh liệt cho người nghe.")</f>
        <v>Âm nhạc được phát ở tốc độ nhanh nhờ việc bổ sung [[K01E12Y23]3 k4ey5], giúp tăng thêm hương vị độc đáo cho âm thanh tổng thể. Giai điệu có nhịp độ nhanh truyền tải cảm giác [E1M2O3T4I5O6N7], khiến bài hát trở nên đặc biệt mạnh mẽ. Bài hát kéo dài trong [T1M213] giây, mang lại trải nghiệm ngắn gọn nhưng mãnh liệt cho người nghe.</v>
      </c>
    </row>
    <row r="2010">
      <c r="A2010" s="1" t="s">
        <v>154</v>
      </c>
      <c r="B2010" s="1" t="s">
        <v>3246</v>
      </c>
      <c r="C2010" s="2" t="str">
        <f>IFERROR(__xludf.DUMMYFUNCTION("GoogleTranslate(B2010, ""en"", ""vi"")"),"Nhạc cụ đóng một vai trò quan trọng trong âm nhạc. Chúng có thể được sử dụng để tạo ra giai điệu, hòa âm, nhịp điệu và kết cấu trong một tác phẩm. Có vô số loại nhạc cụ, bao gồm dây, kèn đồng, bộ gió gỗ, bộ gõ và bảng [ke0y1], mỗi loại có âm thanh và đặc "&amp;"điểm riêng. Từ một cây đàn guitar acoustic đơn giản đến một cây đại dương cầm cho đến một bộ tổng hợp điện tử, các nhạc cụ đều không thể thiếu trong việc sáng tạo và biểu diễn âm nhạc. Các nhạc sĩ sử dụng nhạc cụ của mình để thể hiện bản thân và kết nối v"&amp;"ới khán giả, biến nhạc cụ trở thành một phần quan trọng trong trải nghiệm âm nhạc của con người.")</f>
        <v>Nhạc cụ đóng một vai trò quan trọng trong âm nhạc. Chúng có thể được sử dụng để tạo ra giai điệu, hòa âm, nhịp điệu và kết cấu trong một tác phẩm. Có vô số loại nhạc cụ, bao gồm dây, kèn đồng, bộ gió gỗ, bộ gõ và bảng [ke0y1], mỗi loại có âm thanh và đặc điểm riêng. Từ một cây đàn guitar acoustic đơn giản đến một cây đại dương cầm cho đến một bộ tổng hợp điện tử, các nhạc cụ đều không thể thiếu trong việc sáng tạo và biểu diễn âm nhạc. Các nhạc sĩ sử dụng nhạc cụ của mình để thể hiện bản thân và kết nối với khán giả, biến nhạc cụ trở thành một phần quan trọng trong trải nghiệm âm nhạc của con người.</v>
      </c>
    </row>
    <row r="2011">
      <c r="A2011" s="1" t="s">
        <v>301</v>
      </c>
      <c r="B2011" s="1" t="s">
        <v>3247</v>
      </c>
      <c r="C2011" s="2" t="str">
        <f>IFERROR(__xludf.DUMMYFUNCTION("GoogleTranslate(B2011, ""en"", ""vi"")"),"Bản nhạc này là ví dụ điển hình của thể loại [G1E2N3R4E5], thể hiện phạm vi cao độ trong [R1A2N3G4E5] [oc0ta1ve2s3] và được sáng tác trong [[K01E12Y23]3 k4ey5]. Nhạc được phát trong [T1M213] giây với [te0mp1o2] nhanh và được phát âm thanh thông qua [I1N2S"&amp;"3T4R5U6M7E8N9T0S1]. Tiếng [te0mp1o2] trong bài hát rất mềm mại và mượt mà dù tiết tấu nhanh. Âm nhạc tuân theo [[T01I12M23E34_45S56I67G78N89A90T01U12R23E34]4 t5im6e 7si8gn9at0ur1e2], tạo ra âm thanh độc đáo và quyến rũ, thể hiện hoàn hảo thể loại này.")</f>
        <v>Bản nhạc này là ví dụ điển hình của thể loại [G1E2N3R4E5], thể hiện phạm vi cao độ trong [R1A2N3G4E5] [oc0ta1ve2s3] và được sáng tác trong [[K01E12Y23]3 k4ey5]. Nhạc được phát trong [T1M213] giây với [te0mp1o2] nhanh và được phát âm thanh thông qua [I1N2S3T4R5U6M7E8N9T0S1]. Tiếng [te0mp1o2] trong bài hát rất mềm mại và mượt mà dù tiết tấu nhanh. Âm nhạc tuân theo [[T01I12M23E34_45S56I67G78N89A90T01U12R23E34]4 t5im6e 7si8gn9at0ur1e2], tạo ra âm thanh độc đáo và quyến rũ, thể hiện hoàn hảo thể loại này.</v>
      </c>
    </row>
    <row r="2012">
      <c r="A2012" s="1" t="s">
        <v>3248</v>
      </c>
      <c r="B2012" s="1" t="s">
        <v>3249</v>
      </c>
      <c r="C2012" s="2" t="str">
        <f>IFERROR(__xludf.DUMMYFUNCTION("GoogleTranslate(B2012, ""en"", ""vi"")"),"Dải cao độ của [R1A2N3G4E5] [oc0ta1ve2s3] trong bài hát này tạo thêm nét đặc biệt cho bản nhạc, nhấn mạnh chiều sâu cảm xúc của nó, trong khi nhịp điệu thoải mái và vừa phải góp phần tạo nên cảm giác tổng thể. Bài hát phát trong [T1M213] giây và không có "&amp;"[I1N2S3T4R5U6M7E8N9T0S1] nhưng vẫn có thể chiếu [E1M2O3T4I5O6N7]. Sự kết hợp của các yếu tố âm nhạc này tạo ra trải nghiệm nghe độc ​​đáo và có tác động mạnh mẽ đến cảm xúc.")</f>
        <v>Dải cao độ của [R1A2N3G4E5] [oc0ta1ve2s3] trong bài hát này tạo thêm nét đặc biệt cho bản nhạc, nhấn mạnh chiều sâu cảm xúc của nó, trong khi nhịp điệu thoải mái và vừa phải góp phần tạo nên cảm giác tổng thể. Bài hát phát trong [T1M213] giây và không có [I1N2S3T4R5U6M7E8N9T0S1] nhưng vẫn có thể chiếu [E1M2O3T4I5O6N7]. Sự kết hợp của các yếu tố âm nhạc này tạo ra trải nghiệm nghe độc ​​đáo và có tác động mạnh mẽ đến cảm xúc.</v>
      </c>
    </row>
    <row r="2013">
      <c r="A2013" s="1" t="s">
        <v>3250</v>
      </c>
      <c r="B2013" s="1" t="s">
        <v>3251</v>
      </c>
      <c r="C2013" s="2" t="str">
        <f>IFERROR(__xludf.DUMMYFUNCTION("GoogleTranslate(B2013, ""en"", ""vi"")"),"[[K01E12Y23]3 k4ey5] thêm hương vị độc đáo cho bản nhạc này, trong khi bản nhạc có độ dài [T1M213] giây. Nhịp điệu trong bài hát này rất rõ ràng và [[T01I12M23E34_45S56I67G78N89A90T01U12R23E34]4 t5im6e 7si8gn9at0ur1e2] được sử dụng trong âm nhạc. Ngoài ra"&amp;", [I1N2S3T4R5U6M7E8N9T0S1] bổ sung vào phần sáng tác âm nhạc và độ dài của bài hát khoảng [[N01U12M23_34B45A56R67S78]8 b9ar0s1].")</f>
        <v>[[K01E12Y23]3 k4ey5] thêm hương vị độc đáo cho bản nhạc này, trong khi bản nhạc có độ dài [T1M213] giây. Nhịp điệu trong bài hát này rất rõ ràng và [[T01I12M23E34_45S56I67G78N89A90T01U12R23E34]4 t5im6e 7si8gn9at0ur1e2] được sử dụng trong âm nhạc. Ngoài ra, [I1N2S3T4R5U6M7E8N9T0S1] bổ sung vào phần sáng tác âm nhạc và độ dài của bài hát khoảng [[N01U12M23_34B45A56R67S78]8 b9ar0s1].</v>
      </c>
    </row>
    <row r="2014">
      <c r="A2014" s="1" t="s">
        <v>2014</v>
      </c>
      <c r="B2014" s="1" t="s">
        <v>3252</v>
      </c>
      <c r="C2014" s="2" t="str">
        <f>IFERROR(__xludf.DUMMYFUNCTION("GoogleTranslate(B2014, ""en"", ""vi"")"),"Âm nhạc trong bản nhạc này có phạm vi cao độ giới hạn là [R1A2N3G4E5] [oc0ta1ve2s3], tạo ra một môi trường trong đó các sắc thái của giai điệu và nhịp điệu có thể được nhấn mạnh. Bài hát bao gồm [[N01U12M23_34B45A56R67S78]8 b9ar0s1], có thời lượng [T1M213"&amp;"] giây.")</f>
        <v>Âm nhạc trong bản nhạc này có phạm vi cao độ giới hạn là [R1A2N3G4E5] [oc0ta1ve2s3], tạo ra một môi trường trong đó các sắc thái của giai điệu và nhịp điệu có thể được nhấn mạnh. Bài hát bao gồm [[N01U12M23_34B45A56R67S78]8 b9ar0s1], có thời lượng [T1M213] giây.</v>
      </c>
    </row>
    <row r="2015">
      <c r="A2015" s="1" t="s">
        <v>1251</v>
      </c>
      <c r="B2015" s="1" t="s">
        <v>3253</v>
      </c>
      <c r="C2015" s="2" t="str">
        <f>IFERROR(__xludf.DUMMYFUNCTION("GoogleTranslate(B2015, ""en"", ""vi"")"),"Dải cao độ [R1A2N3G4E5] [oc0ta1ve2s3] của bản nhạc này mang lại trải nghiệm nghe độc ​​đáo và đáng nhớ, được nâng cao nhờ [[K01E12Y23]3 k4ey5] bổ sung thêm hương vị độc đáo. Với thời lượng [T1M213] giây, bài hát thu hút bởi nhịp điệu êm dịu, kết hợp [I1N2"&amp;"S3T4R5U6M7E8N9T0S1] để làm phong phú thêm bố cục. Nhịp điệu của âm nhạc là [T1I2M3E4_5S6I7G8N9A0T1U2R3E4], đẩy bài hát về phía trước khi nó di chuyển nhanh chóng, gợi lên cảm giác [E1M2O3T4I5O6N7] xuyên suốt.")</f>
        <v>Dải cao độ [R1A2N3G4E5] [oc0ta1ve2s3] của bản nhạc này mang lại trải nghiệm nghe độc ​​đáo và đáng nhớ, được nâng cao nhờ [[K01E12Y23]3 k4ey5] bổ sung thêm hương vị độc đáo. Với thời lượng [T1M213] giây, bài hát thu hút bởi nhịp điệu êm dịu, kết hợp [I1N2S3T4R5U6M7E8N9T0S1] để làm phong phú thêm bố cục. Nhịp điệu của âm nhạc là [T1I2M3E4_5S6I7G8N9A0T1U2R3E4], đẩy bài hát về phía trước khi nó di chuyển nhanh chóng, gợi lên cảm giác [E1M2O3T4I5O6N7] xuyên suốt.</v>
      </c>
    </row>
    <row r="2016">
      <c r="A2016" s="1" t="s">
        <v>1306</v>
      </c>
      <c r="B2016" s="1" t="s">
        <v>3254</v>
      </c>
      <c r="C2016" s="2" t="str">
        <f>IFERROR(__xludf.DUMMYFUNCTION("GoogleTranslate(B2016, ""en"", ""vi"")"),"Bản nhạc này được sáng tác trong [[K01E12Y23]3 k4ey5], chuyển động nhanh chóng.")</f>
        <v>Bản nhạc này được sáng tác trong [[K01E12Y23]3 k4ey5], chuyển động nhanh chóng.</v>
      </c>
    </row>
    <row r="2017">
      <c r="A2017" s="1" t="s">
        <v>1640</v>
      </c>
      <c r="B2017" s="1" t="s">
        <v>3255</v>
      </c>
      <c r="C2017" s="2" t="str">
        <f>IFERROR(__xludf.DUMMYFUNCTION("GoogleTranslate(B2017, ""en"", ""vi"")"),"Bài hát này có [ti0me1 s2ig3na4tu5re6] không được tìm thấy phổ biến và đã cố tình loại trừ một số nhạc cụ nhất định. Bằng cách kết hợp [ti0me1 s2ig3na4tu5re6] khác thường, bài hát tạo ra nhịp điệu độc đáo và khác biệt, khiến nó trở nên khác biệt so với cá"&amp;"c sáng tác điển hình hơn. Ngoài ra, việc cố tình loại trừ một số nhạc cụ nhất định sẽ cho phép các nhạc cụ khác tỏa sáng và tạo ra âm thanh cụ thể cho bài hát. Những lựa chọn này thể hiện suy nghĩ và ý định tạo ra bản nhạc và góp phần vào sự thể hiện nghệ"&amp;" thuật tổng thể của nó.")</f>
        <v>Bài hát này có [ti0me1 s2ig3na4tu5re6] không được tìm thấy phổ biến và đã cố tình loại trừ một số nhạc cụ nhất định. Bằng cách kết hợp [ti0me1 s2ig3na4tu5re6] khác thường, bài hát tạo ra nhịp điệu độc đáo và khác biệt, khiến nó trở nên khác biệt so với các sáng tác điển hình hơn. Ngoài ra, việc cố tình loại trừ một số nhạc cụ nhất định sẽ cho phép các nhạc cụ khác tỏa sáng và tạo ra âm thanh cụ thể cho bài hát. Những lựa chọn này thể hiện suy nghĩ và ý định tạo ra bản nhạc và góp phần vào sự thể hiện nghệ thuật tổng thể của nó.</v>
      </c>
    </row>
    <row r="2018">
      <c r="A2018" s="1" t="s">
        <v>3256</v>
      </c>
      <c r="B2018" s="1" t="s">
        <v>3257</v>
      </c>
      <c r="C2018" s="2" t="str">
        <f>IFERROR(__xludf.DUMMYFUNCTION("GoogleTranslate(B2018, ""en"", ""vi"")"),"Phong cách của bài hát được xác định bởi ảnh hưởng [G1E2N3R4E5] của nó, nhưng bản thân âm nhạc lại có cảm giác chậm chạp. Mặc dù nhịp trong bài hát này rất êm dịu và êm dịu nhưng [I1N2S3T4R5U6M7E8N9T0S1] không phải là một phần của nhạc cụ. Nhìn chung, bài"&amp;" hát mang đến cảm giác thoải mái và êm dịu, nhưng việc thiếu vắng [I1N2S3T4R5U6M7E8N9T0S1] và [te0mp1o2] chậm rãi có thể không hấp dẫn được sở thích của mọi người.")</f>
        <v>Phong cách của bài hát được xác định bởi ảnh hưởng [G1E2N3R4E5] của nó, nhưng bản thân âm nhạc lại có cảm giác chậm chạp. Mặc dù nhịp trong bài hát này rất êm dịu và êm dịu nhưng [I1N2S3T4R5U6M7E8N9T0S1] không phải là một phần của nhạc cụ. Nhìn chung, bài hát mang đến cảm giác thoải mái và êm dịu, nhưng việc thiếu vắng [I1N2S3T4R5U6M7E8N9T0S1] và [te0mp1o2] chậm rãi có thể không hấp dẫn được sở thích của mọi người.</v>
      </c>
    </row>
    <row r="2019">
      <c r="A2019" s="1" t="s">
        <v>435</v>
      </c>
      <c r="B2019" s="1" t="s">
        <v>3258</v>
      </c>
      <c r="C2019" s="2" t="str">
        <f>IFERROR(__xludf.DUMMYFUNCTION("GoogleTranslate(B2019, ""en"", ""vi"")"),"Loại nhạc này mang đến trải nghiệm nghe đa dạng và sống động với dải cao độ trải dài [R1A2N3G4E5] [oc0ta1ve2s3]. Ngoài ra, âm nhạc còn kết hợp việc sử dụng [[T01I12M23E34_45S56I67G78N89A90T01U12R23E34]4 t5im6e 7si8gn9at0ur1e2], làm tăng thêm độ phức tạp v"&amp;"à sự thú vị cho sáng tác. Sự kết hợp của những yếu tố này tạo nên trải nghiệm nghe độc ​​đáo và hấp dẫn cho khán giả.")</f>
        <v>Loại nhạc này mang đến trải nghiệm nghe đa dạng và sống động với dải cao độ trải dài [R1A2N3G4E5] [oc0ta1ve2s3]. Ngoài ra, âm nhạc còn kết hợp việc sử dụng [[T01I12M23E34_45S56I67G78N89A90T01U12R23E34]4 t5im6e 7si8gn9at0ur1e2], làm tăng thêm độ phức tạp và sự thú vị cho sáng tác. Sự kết hợp của những yếu tố này tạo nên trải nghiệm nghe độc ​​đáo và hấp dẫn cho khán giả.</v>
      </c>
    </row>
    <row r="2020">
      <c r="A2020" s="1" t="s">
        <v>53</v>
      </c>
      <c r="B2020" s="1" t="s">
        <v>3259</v>
      </c>
      <c r="C2020" s="2" t="str">
        <f>IFERROR(__xludf.DUMMYFUNCTION("GoogleTranslate(B2020, ""en"", ""vi"")"),"Phạm vi cao độ của [R1A2N3G4E5] [oc0ta1ve2s3] kết hợp với việc sử dụng [[K01E12Y23]3 k4ey5] tạo ra bầu không khí khác biệt và thêm nét đặc sắc cho âm nhạc, nhấn mạnh chiều sâu cảm xúc của nó.")</f>
        <v>Phạm vi cao độ của [R1A2N3G4E5] [oc0ta1ve2s3] kết hợp với việc sử dụng [[K01E12Y23]3 k4ey5] tạo ra bầu không khí khác biệt và thêm nét đặc sắc cho âm nhạc, nhấn mạnh chiều sâu cảm xúc của nó.</v>
      </c>
    </row>
    <row r="2021">
      <c r="A2021" s="1" t="s">
        <v>981</v>
      </c>
      <c r="B2021" s="1" t="s">
        <v>3260</v>
      </c>
      <c r="C2021" s="2" t="str">
        <f>IFERROR(__xludf.DUMMYFUNCTION("GoogleTranslate(B2021, ""en"", ""vi"")"),"Âm nhạc mang đến trải nghiệm nghe độc ​​đáo và đáng nhớ với dải cao độ [R1A2N3G4E5] [oc0ta1ve2s3] và lựa chọn quyến rũ [[K01E12Y23]3 k4ey5]. Nhịp điệu mạnh mẽ của bài hát, kéo dài [T1M213] giây, đi kèm với tiết tấu vừa phải và không có bất kỳ [I1N2S3T4R5U"&amp;"6M7E8N9T0S1]. [ti0me1 s2ig3na4tu5re6] của âm nhạc là [T1I2M3E4_5S6I7G8N9A0T1U2R3E4] và thấm đẫm [E1M2O3T4I5O6N7], tạo nên một trải nghiệm âm nhạc thực sự quyến rũ và khó quên.")</f>
        <v>Âm nhạc mang đến trải nghiệm nghe độc ​​đáo và đáng nhớ với dải cao độ [R1A2N3G4E5] [oc0ta1ve2s3] và lựa chọn quyến rũ [[K01E12Y23]3 k4ey5]. Nhịp điệu mạnh mẽ của bài hát, kéo dài [T1M213] giây, đi kèm với tiết tấu vừa phải và không có bất kỳ [I1N2S3T4R5U6M7E8N9T0S1]. [ti0me1 s2ig3na4tu5re6] của âm nhạc là [T1I2M3E4_5S6I7G8N9A0T1U2R3E4] và thấm đẫm [E1M2O3T4I5O6N7], tạo nên một trải nghiệm âm nhạc thực sự quyến rũ và khó quên.</v>
      </c>
    </row>
    <row r="2022">
      <c r="A2022" s="1" t="s">
        <v>188</v>
      </c>
      <c r="B2022" s="1" t="s">
        <v>3261</v>
      </c>
      <c r="C2022" s="2" t="str">
        <f>IFERROR(__xludf.DUMMYFUNCTION("GoogleTranslate(B2022, ""en"", ""vi"")"),"Với dải cao độ trải dài [R1A2N3G4E5] [oc0ta1ve2s3], bản nhạc này mang đến trải nghiệm nghe đa dạng và sống động, trong khi [[K01E12Y23]3 k4ey5] mang đến âm thanh mạnh mẽ và đáng nhớ. Bài hát kéo dài [T1M213] giây và duy trì [te0mp1o2] ở quãng giữa. Nó cố "&amp;"tình loại trừ [I1N2S3T4R5U6M7E8N9T0S1] để tạo ra thành phần độc đáo của nó. Theo nhịp [T1I2M3E4_5S6I7G8N9A0T1U2R3E4], nhạc được phát ở mức [te0mp1o2] thấp, gợi lên cảm giác [E1M2O3T4I5O6N7].")</f>
        <v>Với dải cao độ trải dài [R1A2N3G4E5] [oc0ta1ve2s3], bản nhạc này mang đến trải nghiệm nghe đa dạng và sống động, trong khi [[K01E12Y23]3 k4ey5] mang đến âm thanh mạnh mẽ và đáng nhớ. Bài hát kéo dài [T1M213] giây và duy trì [te0mp1o2] ở quãng giữa. Nó cố tình loại trừ [I1N2S3T4R5U6M7E8N9T0S1] để tạo ra thành phần độc đáo của nó. Theo nhịp [T1I2M3E4_5S6I7G8N9A0T1U2R3E4], nhạc được phát ở mức [te0mp1o2] thấp, gợi lên cảm giác [E1M2O3T4I5O6N7].</v>
      </c>
    </row>
    <row r="2023">
      <c r="A2023" s="1" t="s">
        <v>3262</v>
      </c>
      <c r="B2023" s="1" t="s">
        <v>3263</v>
      </c>
      <c r="C2023" s="2" t="str">
        <f>IFERROR(__xludf.DUMMYFUNCTION("GoogleTranslate(B2023, ""en"", ""vi"")"),"Phạm vi cao độ nhỏ gọn của [R1A2N3G4E5] [oc0ta1ve2s3] mang lại màn trình diễn âm nhạc tập trung và có tác động mạnh mẽ, trong khi [[K01E12Y23]3 k4ey5] mang đến cho bản nhạc này chất lượng cảm xúc đặc biệt. Chứa đầy [E1M2O3T4I5O6N7], âm nhạc cũng sử dụng ["&amp;"ti0me1 s2ig3na4tu5re6 o7f 8[T91I02M13E24_35S46I57G68N79A80T91U02R13E24]3] để tạo ra một sáng tác độc đáo.")</f>
        <v>Phạm vi cao độ nhỏ gọn của [R1A2N3G4E5] [oc0ta1ve2s3] mang lại màn trình diễn âm nhạc tập trung và có tác động mạnh mẽ, trong khi [[K01E12Y23]3 k4ey5] mang đến cho bản nhạc này chất lượng cảm xúc đặc biệt. Chứa đầy [E1M2O3T4I5O6N7], âm nhạc cũng sử dụng [ti0me1 s2ig3na4tu5re6 o7f 8[T91I02M13E24_35S46I57G68N79A80T91U02R13E24]3] để tạo ra một sáng tác độc đáo.</v>
      </c>
    </row>
    <row r="2024">
      <c r="A2024" s="1" t="s">
        <v>825</v>
      </c>
      <c r="B2024" s="1" t="s">
        <v>3264</v>
      </c>
      <c r="C2024" s="2" t="str">
        <f>IFERROR(__xludf.DUMMYFUNCTION("GoogleTranslate(B2024,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bản"&amp;" nhạc tạo ra nhịp điệu yên tĩnh và cố tình bỏ qua [I1N2S3T4R5U6M7E8N9T0S1]. [ti0me1 s2ig3na4tu5re6] của bài hát này không đều đặn [T1I2M3E4_5S6I7G8N9A0T1U2R3E4] mà chuyển động với nhịp độ vừa phải, đặc trưng bởi [E1M2O3T4I5O6N7]. Tổng cộng có khoảng [[N01"&amp;"U12M23_34B45A56R67S78]8 b9ar0s1] trong bài hát này.")</f>
        <v>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bản nhạc tạo ra nhịp điệu yên tĩnh và cố tình bỏ qua [I1N2S3T4R5U6M7E8N9T0S1]. [ti0me1 s2ig3na4tu5re6] của bài hát này không đều đặn [T1I2M3E4_5S6I7G8N9A0T1U2R3E4] mà chuyển động với nhịp độ vừa phải, đặc trưng bởi [E1M2O3T4I5O6N7]. Tổng cộng có khoảng [[N01U12M23_34B45A56R67S78]8 b9ar0s1] trong bài hát này.</v>
      </c>
    </row>
    <row r="2025">
      <c r="A2025" s="1" t="s">
        <v>51</v>
      </c>
      <c r="B2025" s="1" t="s">
        <v>3265</v>
      </c>
      <c r="C2025" s="2" t="str">
        <f>IFERROR(__xludf.DUMMYFUNCTION("GoogleTranslate(B2025, ""en"", ""vi"")"),"Phạm vi cao độ giới hạn của âm nhạc là [R1A2N3G4E5] [oc0ta1ve2s3] cho phép nhấn mạnh hơn vào các sắc thái của giai điệu và nhịp điệu, trong khi [[K01E12Y23]3 k4ey5] thêm hương vị độc đáo cho bài hát dài một giây [T1M213] này. Với nhịp điệu rất êm dịu và n"&amp;"hẹ nhàng, việc đưa vào [I1N2S3T4R5U6M7E8N9T0S1] góp phần tạo nên bố cục tổng thể của nó. Một [ti0me1 s2ig3na4tu5re6 o7f 8[T91I02M13E24_35S46I57G68N79A80T91U02R13E24]3] không phổ biến được sử dụng trong bài hát [te0mp1o2]ed này, thể hiện bản chất của âm nh"&amp;"ạc cổ điển [G1E2N3R4E5].")</f>
        <v>Phạm vi cao độ giới hạn của âm nhạc là [R1A2N3G4E5] [oc0ta1ve2s3] cho phép nhấn mạnh hơn vào các sắc thái của giai điệu và nhịp điệu, trong khi [[K01E12Y23]3 k4ey5] thêm hương vị độc đáo cho bài hát dài một giây [T1M213] này. Với nhịp điệu rất êm dịu và nhẹ nhàng, việc đưa vào [I1N2S3T4R5U6M7E8N9T0S1] góp phần tạo nên bố cục tổng thể của nó. Một [ti0me1 s2ig3na4tu5re6 o7f 8[T91I02M13E24_35S46I57G68N79A80T91U02R13E24]3] không phổ biến được sử dụng trong bài hát [te0mp1o2]ed này, thể hiện bản chất của âm nhạc cổ điển [G1E2N3R4E5].</v>
      </c>
    </row>
    <row r="2026">
      <c r="A2026" s="1" t="s">
        <v>1564</v>
      </c>
      <c r="B2026" s="1" t="s">
        <v>3266</v>
      </c>
      <c r="C2026" s="2" t="str">
        <f>IFERROR(__xludf.DUMMYFUNCTION("GoogleTranslate(B2026, ""en"", ""vi"")"),"Với dải cao độ trải dài [R1A2N3G4E5] [oc0ta1ve2s3], bản nhạc này mang đến trải nghiệm nghe đa dạng và sống động. Sáng tác của bài hát không liên quan đến việc sử dụng [I1N2S3T4R5U6M7E8N9T0S1] và nó nằm trong [T1I2M3E4_5S6I7G8N9A0T1U2R3E4]. Việc sử dụng [["&amp;"K01E12Y23]3 k4ey5] tạo ra bảng âm phong phú và sống động, trong khi [te0mp1o2] của bài hát vừa phải và thú vị. Thời gian phát của bài hát là [T1M213] giây và chuyển động nhanh, thể hiện [E1M2O3T4I5O6N7]. Nhìn chung, âm nhạc mang đến trải nghiệm nghe quyến"&amp;" rũ, kết hợp nhiều thay đổi cao độ và động lực với cấu trúc giai điệu và nhịp điệu gợi lên phản ứng cảm xúc cụ thể.")</f>
        <v>Với dải cao độ trải dài [R1A2N3G4E5] [oc0ta1ve2s3], bản nhạc này mang đến trải nghiệm nghe đa dạng và sống động. Sáng tác của bài hát không liên quan đến việc sử dụng [I1N2S3T4R5U6M7E8N9T0S1] và nó nằm trong [T1I2M3E4_5S6I7G8N9A0T1U2R3E4]. Việc sử dụng [[K01E12Y23]3 k4ey5] tạo ra bảng âm phong phú và sống động, trong khi [te0mp1o2] của bài hát vừa phải và thú vị. Thời gian phát của bài hát là [T1M213] giây và chuyển động nhanh, thể hiện [E1M2O3T4I5O6N7]. Nhìn chung, âm nhạc mang đến trải nghiệm nghe quyến rũ, kết hợp nhiều thay đổi cao độ và động lực với cấu trúc giai điệu và nhịp điệu gợi lên phản ứng cảm xúc cụ thể.</v>
      </c>
    </row>
    <row r="2027">
      <c r="A2027" s="1" t="s">
        <v>3267</v>
      </c>
      <c r="B2027" s="1" t="s">
        <v>3268</v>
      </c>
      <c r="C2027" s="2" t="str">
        <f>IFERROR(__xludf.DUMMYFUNCTION("GoogleTranslate(B2027,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nhịp điệu mượt mà và đều đặn,"&amp;" bài hát chuyển động với nhịp độ nhẹ nhàng, được chia thành [[N01U12M23_34B45A56R67S78]8 b9ar0s1].")</f>
        <v>Phạm vi cao độ giới hạn của âm nhạc là [R1A2N3G4E5] [oc0ta1ve2s3] cho phép nhấn mạnh hơn vào các sắc thái của giai điệu và nhịp điệu, trong khi việc lựa chọn [[K01E12Y23]3 k4ey5] mang lại trải nghiệm quyến rũ và đáng nhớ. Với nhịp điệu mượt mà và đều đặn, bài hát chuyển động với nhịp độ nhẹ nhàng, được chia thành [[N01U12M23_34B45A56R67S78]8 b9ar0s1].</v>
      </c>
    </row>
    <row r="2028">
      <c r="A2028" s="1" t="s">
        <v>75</v>
      </c>
      <c r="B2028" s="1" t="s">
        <v>3269</v>
      </c>
      <c r="C2028" s="2" t="str">
        <f>IFERROR(__xludf.DUMMYFUNCTION("GoogleTranslate(B2028, ""en"", ""vi"")"),"Âm nhạc có đặc điểm riêng biệt được nhấn mạnh bởi dải cao độ [R1A2N3G4E5] [oc0ta1ve2s3], điều này làm tăng thêm chiều sâu cảm xúc. Hơn nữa, việc sử dụng [I1N2S3T4R5U6M7E8N9T0S1] rất quan trọng đối với âm nhạc, trong khi hương vị độc đáo của [[K01E12Y23]3 "&amp;"k4ey5] sẽ bổ sung cho điều đó. Nhịp điệu trong bài hát rất dễ nghe, mặc dù [[T01I12M23E34_45S56I67G78N89A90T01U12R23E34]4 t5im6e 7si8gn9at0ur1e2] và [te0mp1o2] nhanh bất thường. Bản nhạc này không bị ràng buộc bởi các khuôn mẫu điển hình của thể loại [G1E"&amp;"2N3R4E5] và thời lượng [T1M213] giây của nó cho phép người nghe hoàn toàn đắm mình trong những âm thanh quyến rũ của nó.")</f>
        <v>Âm nhạc có đặc điểm riêng biệt được nhấn mạnh bởi dải cao độ [R1A2N3G4E5] [oc0ta1ve2s3], điều này làm tăng thêm chiều sâu cảm xúc. Hơn nữa, việc sử dụng [I1N2S3T4R5U6M7E8N9T0S1] rất quan trọng đối với âm nhạc, trong khi hương vị độc đáo của [[K01E12Y23]3 k4ey5] sẽ bổ sung cho điều đó. Nhịp điệu trong bài hát rất dễ nghe, mặc dù [[T01I12M23E34_45S56I67G78N89A90T01U12R23E34]4 t5im6e 7si8gn9at0ur1e2] và [te0mp1o2] nhanh bất thường. Bản nhạc này không bị ràng buộc bởi các khuôn mẫu điển hình của thể loại [G1E2N3R4E5] và thời lượng [T1M213] giây của nó cho phép người nghe hoàn toàn đắm mình trong những âm thanh quyến rũ của nó.</v>
      </c>
    </row>
    <row r="2029">
      <c r="A2029" s="1" t="s">
        <v>1765</v>
      </c>
      <c r="B2029" s="1" t="s">
        <v>3270</v>
      </c>
      <c r="C2029" s="2" t="str">
        <f>IFERROR(__xludf.DUMMYFUNCTION("GoogleTranslate(B2029, ""en"", ""vi"")"),"Bài hát được đề cập có một phong cách độc đáo khiến nó khác biệt với những bản nhạc khác. Phạm vi cao độ của nó trải dài [R1A2N3G4E5] [oc0ta1ve2s3], mang lại cho nó một bảng âm rộng và đa dạng. Mặc dù vậy, bài hát vẫn duy trì nhịp điệu cân bằng giúp nhịp "&amp;"điệu trôi chảy. Đoạn [te0mp1o2] của bài hát cũng rất đáng chú ý vì nó rất mềm mại, nhẹ nhàng, tạo nên bầu không khí thoải mái, êm dịu. Thêm vào sự khác biệt của nó, một [ti0me1 s2ig3na4tu5re6] [T1I2M3E4_5S6I7G8N9A0T1U2R3E4] khác thường được sử dụng xuyên "&amp;"suốt tác phẩm, tăng thêm yếu tố phức tạp cho bố cục. Nhìn chung, bài hát này thể hiện sự kết hợp của nhiều yếu tố âm nhạc đa dạng kết hợp với nhau để tạo ra trải nghiệm nghe lôi cuốn và đáng nhớ.")</f>
        <v>Bài hát được đề cập có một phong cách độc đáo khiến nó khác biệt với những bản nhạc khác. Phạm vi cao độ của nó trải dài [R1A2N3G4E5] [oc0ta1ve2s3], mang lại cho nó một bảng âm rộng và đa dạng. Mặc dù vậy, bài hát vẫn duy trì nhịp điệu cân bằng giúp nhịp điệu trôi chảy. Đoạn [te0mp1o2] của bài hát cũng rất đáng chú ý vì nó rất mềm mại, nhẹ nhàng, tạo nên bầu không khí thoải mái, êm dịu. Thêm vào sự khác biệt của nó, một [ti0me1 s2ig3na4tu5re6] [T1I2M3E4_5S6I7G8N9A0T1U2R3E4] khác thường được sử dụng xuyên suốt tác phẩm, tăng thêm yếu tố phức tạp cho bố cục. Nhìn chung, bài hát này thể hiện sự kết hợp của nhiều yếu tố âm nhạc đa dạng kết hợp với nhau để tạo ra trải nghiệm nghe lôi cuốn và đáng nhớ.</v>
      </c>
    </row>
    <row r="2030">
      <c r="A2030" s="1" t="s">
        <v>487</v>
      </c>
      <c r="B2030" s="1" t="s">
        <v>3271</v>
      </c>
      <c r="C2030" s="2" t="str">
        <f>IFERROR(__xludf.DUMMYFUNCTION("GoogleTranslate(B2030, ""en"", ""vi"")"),"Nó có nhịp điệu lái xe chắc chắn sẽ khiến tim bạn đập thình thịch. Tốc độ nhanh và nhịp điệu tràn đầy năng lượng khiến nó trở nên hoàn hảo cho việc tập luyện hoặc bất kỳ hoạt động nào mà bạn cần duy trì sự tập trung và động lực. Cho dù bạn là người chạy b"&amp;"ộ, người đi xe đạp hay chỉ là người cần thêm một chút động lực để vượt qua một ngày, âm nhạc này sẽ mang lại cho bạn động lực cần thiết. Với năng lượng cao và âm thanh sống động, không có gì lạ khi rất nhiều người chuyển sang thể loại này để lấy cảm hứng "&amp;"và động lực. Vì vậy, hãy tăng âm lượng và để âm nhạc đưa bạn lên tầm cao mới về năng suất và hiệu suất.")</f>
        <v>Nó có nhịp điệu lái xe chắc chắn sẽ khiến tim bạn đập thình thịch. Tốc độ nhanh và nhịp điệu tràn đầy năng lượng khiến nó trở nên hoàn hảo cho việc tập luyện hoặc bất kỳ hoạt động nào mà bạn cần duy trì sự tập trung và động lực. Cho dù bạn là người chạy bộ, người đi xe đạp hay chỉ là người cần thêm một chút động lực để vượt qua một ngày, âm nhạc này sẽ mang lại cho bạn động lực cần thiết. Với năng lượng cao và âm thanh sống động, không có gì lạ khi rất nhiều người chuyển sang thể loại này để lấy cảm hứng và động lực. Vì vậy, hãy tăng âm lượng và để âm nhạc đưa bạn lên tầm cao mới về năng suất và hiệu suất.</v>
      </c>
    </row>
    <row r="2031">
      <c r="A2031" s="1" t="s">
        <v>3272</v>
      </c>
      <c r="B2031" s="1" t="s">
        <v>3273</v>
      </c>
      <c r="C2031" s="2" t="str">
        <f>IFERROR(__xludf.DUMMYFUNCTION("GoogleTranslate(B2031, ""en"", ""vi"")"),"Phạm vi cao độ giới hạn của âm nhạc là [R1A2N3G4E5] [oc0ta1ve2s3] cho phép nhấn mạnh hơn vào các sắc thái của giai điệu và nhịp điệu, trong khi [[K01E12Y23]3 k4ey5] mang đến âm thanh mạnh mẽ và đáng nhớ. Ngoài ra, nhịp điệu ru ngủ và việc sử dụng [ti0me1 "&amp;"s2ig3na4tu5re6 o7f 8[T91I02M13E24_35S46I57G68N79A80T91U02R13E24]3] không chuẩn đã góp phần tạo nên nét độc đáo cho bài hát. Sự sắp xếp này cố tình bỏ qua việc sử dụng [I1N2S3T4R5U6M7E8N9T0S1], nâng cao hơn nữa chất lượng đặc biệt của nó. Với [te0mp1o2] tố"&amp;"c độ cao và phong cách phản ánh, bài hát này thể hiện truyền thống phong phú của âm nhạc [G1E2N3R4E5].")</f>
        <v>Phạm vi cao độ giới hạn của âm nhạc là [R1A2N3G4E5] [oc0ta1ve2s3] cho phép nhấn mạnh hơn vào các sắc thái của giai điệu và nhịp điệu, trong khi [[K01E12Y23]3 k4ey5] mang đến âm thanh mạnh mẽ và đáng nhớ. Ngoài ra, nhịp điệu ru ngủ và việc sử dụng [ti0me1 s2ig3na4tu5re6 o7f 8[T91I02M13E24_35S46I57G68N79A80T91U02R13E24]3] không chuẩn đã góp phần tạo nên nét độc đáo cho bài hát. Sự sắp xếp này cố tình bỏ qua việc sử dụng [I1N2S3T4R5U6M7E8N9T0S1], nâng cao hơn nữa chất lượng đặc biệt của nó. Với [te0mp1o2] tốc độ cao và phong cách phản ánh, bài hát này thể hiện truyền thống phong phú của âm nhạc [G1E2N3R4E5].</v>
      </c>
    </row>
    <row r="2032">
      <c r="A2032" s="1" t="s">
        <v>1880</v>
      </c>
      <c r="B2032" s="1" t="s">
        <v>3274</v>
      </c>
      <c r="C2032" s="2" t="str">
        <f>IFERROR(__xludf.DUMMYFUNCTION("GoogleTranslate(B2032, ""en"", ""vi"")"),"Phần chơi nhạc có tốc độ vừa phải nhưng beat trong bài lại rất nặng.")</f>
        <v>Phần chơi nhạc có tốc độ vừa phải nhưng beat trong bài lại rất nặng.</v>
      </c>
    </row>
    <row r="2033">
      <c r="A2033" s="1" t="s">
        <v>452</v>
      </c>
      <c r="B2033" s="1" t="s">
        <v>3275</v>
      </c>
      <c r="C2033" s="2" t="str">
        <f>IFERROR(__xludf.DUMMYFUNCTION("GoogleTranslate(B2033, ""en"", ""vi"")"),"Âm nhạc đang được chơi có nhịp độ nhàn nhã.")</f>
        <v>Âm nhạc đang được chơi có nhịp độ nhàn nhã.</v>
      </c>
    </row>
    <row r="2034">
      <c r="A2034" s="1" t="s">
        <v>754</v>
      </c>
      <c r="B2034" s="1" t="s">
        <v>3276</v>
      </c>
      <c r="C2034" s="2" t="str">
        <f>IFERROR(__xludf.DUMMYFUNCTION("GoogleTranslate(B2034, ""en"", ""vi"")"),"Việc sử dụng dải cao độ cụ thể [R1A2N3G4E5] [oc0ta1ve2s3] tạo ra âm thanh gắn kết và thống nhất xuyên suốt bản nhạc, trong khi [[K01E12Y23]3 k4ey5] mang lại chất lượng cảm xúc đặc biệt. Độ dài của bài hát là [T1M213] giây, nhịp điệu rất êm dịu và nhẹ nhàn"&amp;"g. Ngoài ra, không có [I1N2S3T4R5U6M7E8N9T0S1] trong phần này, có [ti0me1 s2ig3na4tu5re6 o7f 8[T91I02M13E24_35S46I57G68N79A80T91U02R13E24]3]. Mặc dù có tốc độ cao [te0mp1o2] nhưng âm nhạc vẫn tạo ra cảm giác [E1M2O3T4I5O6N7].")</f>
        <v>Việc sử dụng dải cao độ cụ thể [R1A2N3G4E5] [oc0ta1ve2s3] tạo ra âm thanh gắn kết và thống nhất xuyên suốt bản nhạc, trong khi [[K01E12Y23]3 k4ey5] mang lại chất lượng cảm xúc đặc biệt. Độ dài của bài hát là [T1M213] giây, nhịp điệu rất êm dịu và nhẹ nhàng. Ngoài ra, không có [I1N2S3T4R5U6M7E8N9T0S1] trong phần này, có [ti0me1 s2ig3na4tu5re6 o7f 8[T91I02M13E24_35S46I57G68N79A80T91U02R13E24]3]. Mặc dù có tốc độ cao [te0mp1o2] nhưng âm nhạc vẫn tạo ra cảm giác [E1M2O3T4I5O6N7].</v>
      </c>
    </row>
    <row r="2035">
      <c r="A2035" s="1" t="s">
        <v>333</v>
      </c>
      <c r="B2035" s="1" t="s">
        <v>3277</v>
      </c>
      <c r="C2035" s="2" t="str">
        <f>IFERROR(__xludf.DUMMYFUNCTION("GoogleTranslate(B2035, ""en"", ""vi"")"),"Âm nhạc được đề cập có phạm vi cao độ nằm trong [R1A2N3G4E5] [oc0ta1ve2s3] và được phát ở [[K01E12Y23]3 k4ey5], mang lại chất lượng cảm xúc độc đáo. Nó kéo dài trong [T1M213] giây và có nhịp điệu cực kỳ mạnh mẽ, với việc bổ sung [I1N2S3T4R5U6M7E8N9T0S1] g"&amp;"óp phần tạo nên tác phẩm âm nhạc tổng thể. Âm nhạc dựa trên [[T01I12M23E34_45S56I67G78N89A90T01U12R23E34]4 t5im6e 7si8gn9at0ur1e2] và có [te0mp1o2] nhanh, kết hợp với nội dung chứa đầy [E1M2O3T4I5O6N7] tạo ra trải nghiệm thính giác mạnh mẽ.")</f>
        <v>Âm nhạc được đề cập có phạm vi cao độ nằm trong [R1A2N3G4E5] [oc0ta1ve2s3] và được phát ở [[K01E12Y23]3 k4ey5], mang lại chất lượng cảm xúc độc đáo. Nó kéo dài trong [T1M213] giây và có nhịp điệu cực kỳ mạnh mẽ, với việc bổ sung [I1N2S3T4R5U6M7E8N9T0S1] góp phần tạo nên tác phẩm âm nhạc tổng thể. Âm nhạc dựa trên [[T01I12M23E34_45S56I67G78N89A90T01U12R23E34]4 t5im6e 7si8gn9at0ur1e2] và có [te0mp1o2] nhanh, kết hợp với nội dung chứa đầy [E1M2O3T4I5O6N7] tạo ra trải nghiệm thính giác mạnh mẽ.</v>
      </c>
    </row>
    <row r="2036">
      <c r="A2036" s="1" t="s">
        <v>3206</v>
      </c>
      <c r="B2036" s="1" t="s">
        <v>3278</v>
      </c>
      <c r="C2036" s="2" t="str">
        <f>IFERROR(__xludf.DUMMYFUNCTION("GoogleTranslate(B2036, ""en"", ""vi"")"),"Âm nhạc được đề cập có phạm vi cao độ giới hạn là [R1A2N3G4E5] [oc0ta1ve2s3], cho phép nhấn mạnh hơn vào các sắc thái của giai điệu và nhịp điệu. Việc sử dụng [I1N2S3T4R5U6M7E8N9T0S1] rất quan trọng đối với âm nhạc và [ti0me1 s2ig3na4tu5re6 o7f 8[T91I02M1"&amp;"3E24_35S46I57G68N79A80T91U02R13E24]3] được sử dụng trong bài hát thứ hai [T1M213] này, [[ N01U12M23_34B45A56R67S78]8 b9ar0s1] dài. [ke0y1], [K1E2Y3] của bài hát mang lại chất lượng cảm xúc đặc biệt và nhịp điệu vừa phải thoải mái, được biểu diễn với tốc đ"&amp;"ộ nhàn nhã. Chứa đầy [E1M2O3T4I5O6N7], âm nhạc thể hiện sự tương tác khéo léo của các yếu tố khác nhau, tạo ra trải nghiệm nghe độc ​​đáo.")</f>
        <v>Âm nhạc được đề cập có phạm vi cao độ giới hạn là [R1A2N3G4E5] [oc0ta1ve2s3], cho phép nhấn mạnh hơn vào các sắc thái của giai điệu và nhịp điệu. Việc sử dụng [I1N2S3T4R5U6M7E8N9T0S1] rất quan trọng đối với âm nhạc và [ti0me1 s2ig3na4tu5re6 o7f 8[T91I02M13E24_35S46I57G68N79A80T91U02R13E24]3] được sử dụng trong bài hát thứ hai [T1M213] này, [[ N01U12M23_34B45A56R67S78]8 b9ar0s1] dài. [ke0y1], [K1E2Y3] của bài hát mang lại chất lượng cảm xúc đặc biệt và nhịp điệu vừa phải thoải mái, được biểu diễn với tốc độ nhàn nhã. Chứa đầy [E1M2O3T4I5O6N7], âm nhạc thể hiện sự tương tác khéo léo của các yếu tố khác nhau, tạo ra trải nghiệm nghe độc ​​đáo.</v>
      </c>
    </row>
    <row r="2037">
      <c r="A2037" s="1" t="s">
        <v>637</v>
      </c>
      <c r="B2037" s="1" t="s">
        <v>3279</v>
      </c>
      <c r="C2037" s="2" t="str">
        <f>IFERROR(__xludf.DUMMYFUNCTION("GoogleTranslate(B2037, ""en"", ""vi"")"),"Bài hát có giai điệu [te0mp1o2] sống động và tràn đầy năng lượng, khiến nó trở thành một giai điệu lạc quan có thể khiến bạn cảm động.")</f>
        <v>Bài hát có giai điệu [te0mp1o2] sống động và tràn đầy năng lượng, khiến nó trở thành một giai điệu lạc quan có thể khiến bạn cảm động.</v>
      </c>
    </row>
    <row r="2038">
      <c r="A2038" s="1" t="s">
        <v>2559</v>
      </c>
      <c r="B2038" s="1" t="s">
        <v>3280</v>
      </c>
      <c r="C2038" s="2" t="str">
        <f>IFERROR(__xludf.DUMMYFUNCTION("GoogleTranslate(B2038, ""en"", ""vi"")"),"Bài hát này sử dụng [ti0me1 s2ig3na4tu5re6] không phổ biến và di chuyển với tốc độ nhẹ nhàng mà không có bất kỳ nhạc cụ nào. Sự vắng mặt của nhạc cụ mang lại cho bài hát cảm giác thô sơ và giản dị, cho phép tập trung vào nhịp điệu độc đáo được tạo ra bởi "&amp;"[ti0me1 s2ig3na4tu5re6] độc đáo. Dù thiếu nhạc cụ nhưng nhịp độ và giai điệu của bài hát vẫn tạo được bầu không khí yên tĩnh, nhẹ nhàng, thể hiện sức mạnh của sự giản đơn trong âm nhạc. Nhìn chung, sự kết hợp giữa [ti0me1 s2ig3na4tu5re6] khác thường và cá"&amp;"ch tiếp cận nhạc cụ tối giản khiến bài hát này trở nên nổi bật trong thể loại của nó.")</f>
        <v>Bài hát này sử dụng [ti0me1 s2ig3na4tu5re6] không phổ biến và di chuyển với tốc độ nhẹ nhàng mà không có bất kỳ nhạc cụ nào. Sự vắng mặt của nhạc cụ mang lại cho bài hát cảm giác thô sơ và giản dị, cho phép tập trung vào nhịp điệu độc đáo được tạo ra bởi [ti0me1 s2ig3na4tu5re6] độc đáo. Dù thiếu nhạc cụ nhưng nhịp độ và giai điệu của bài hát vẫn tạo được bầu không khí yên tĩnh, nhẹ nhàng, thể hiện sức mạnh của sự giản đơn trong âm nhạc. Nhìn chung, sự kết hợp giữa [ti0me1 s2ig3na4tu5re6] khác thường và cách tiếp cận nhạc cụ tối giản khiến bài hát này trở nên nổi bật trong thể loại của nó.</v>
      </c>
    </row>
    <row r="2039">
      <c r="A2039" s="1" t="s">
        <v>154</v>
      </c>
      <c r="B2039" s="1" t="s">
        <v>3281</v>
      </c>
      <c r="C2039" s="2" t="str">
        <f>IFERROR(__xludf.DUMMYFUNCTION("GoogleTranslate(B2039, ""en"", ""vi"")"),"
Các nhạc cụ đóng một vai trò quan trọng trong thành phần âm nhạc tổng thể. Cho dù đó là guitar, piano, trống hay bất kỳ nhạc cụ nào khác, mỗi nhạc cụ đều có một âm thanh riêng góp phần tạo nên tác phẩm cuối cùng. Nếu không có nhạc cụ, âm nhạc sẽ thiếu c"&amp;"hiều sâu và kết cấu, không hấp dẫn người nghe. Ngoài ra, những nhạc sĩ điêu luyện, có thể chơi tốt các nhạc cụ là điều cần thiết để đưa tác phẩm trở nên sống động và truyền tải những cảm xúc cũng như thông điệp mong muốn thông qua âm nhạc. Nhìn chung, các"&amp;" nhạc cụ là một thành phần quan trọng của bất kỳ tác phẩm âm nhạc nào.")</f>
        <v>
Các nhạc cụ đóng một vai trò quan trọng trong thành phần âm nhạc tổng thể. Cho dù đó là guitar, piano, trống hay bất kỳ nhạc cụ nào khác, mỗi nhạc cụ đều có một âm thanh riêng góp phần tạo nên tác phẩm cuối cùng. Nếu không có nhạc cụ, âm nhạc sẽ thiếu chiều sâu và kết cấu, không hấp dẫn người nghe. Ngoài ra, những nhạc sĩ điêu luyện, có thể chơi tốt các nhạc cụ là điều cần thiết để đưa tác phẩm trở nên sống động và truyền tải những cảm xúc cũng như thông điệp mong muốn thông qua âm nhạc. Nhìn chung, các nhạc cụ là một thành phần quan trọng của bất kỳ tác phẩm âm nhạc nào.</v>
      </c>
    </row>
    <row r="2040">
      <c r="A2040" s="1" t="s">
        <v>563</v>
      </c>
      <c r="B2040" s="1" t="s">
        <v>3282</v>
      </c>
      <c r="C2040" s="2" t="str">
        <f>IFERROR(__xludf.DUMMYFUNCTION("GoogleTranslate(B2040, ""en"", ""vi"")"),"Việc sử dụng dải cao độ cụ thể [R1A2N3G4E5] [oc0ta1ve2s3] tạo ra âm thanh gắn kết và thống nhất xuyên suốt bản nhạc, có thời gian chạy là [T1M213] giây. Không có [I1N2S3T4R5U6M7E8N9T0S1] xuất hiện trong bài hát này.")</f>
        <v>Việc sử dụng dải cao độ cụ thể [R1A2N3G4E5] [oc0ta1ve2s3] tạo ra âm thanh gắn kết và thống nhất xuyên suốt bản nhạc, có thời gian chạy là [T1M213] giây. Không có [I1N2S3T4R5U6M7E8N9T0S1] xuất hiện trong bài hát này.</v>
      </c>
    </row>
    <row r="2041">
      <c r="A2041" s="1" t="s">
        <v>320</v>
      </c>
      <c r="B2041" s="1" t="s">
        <v>3283</v>
      </c>
      <c r="C2041" s="2" t="str">
        <f>IFERROR(__xludf.DUMMYFUNCTION("GoogleTranslate(B2041, ""en"", ""vi"")"),"[ke0y1] của bản nhạc tạo thêm hương vị độc đáo cho nó và có tổng cộng [[N01U12M23_34B45A56R67S78]8 b9ar0s1] cho bài hát này.")</f>
        <v>[ke0y1] của bản nhạc tạo thêm hương vị độc đáo cho nó và có tổng cộng [[N01U12M23_34B45A56R67S78]8 b9ar0s1] cho bài hát này.</v>
      </c>
    </row>
    <row r="2042">
      <c r="A2042" s="1" t="s">
        <v>3284</v>
      </c>
      <c r="B2042" s="1" t="s">
        <v>3285</v>
      </c>
      <c r="C2042" s="2" t="str">
        <f>IFERROR(__xludf.DUMMYFUNCTION("GoogleTranslate(B2042, ""en"", ""vi"")"),"Bản nhạc này được sáng tác trong [[K01E12Y23]3 k4ey5] và có [te0mp1o2] nhanh. Ngoài ra, [ti0me1 s2ig3na4tu5re6] của bài hát này rất độc đáo, có [T1I2M3E4_5S6I7G8N9A0T1U2R3E4].")</f>
        <v>Bản nhạc này được sáng tác trong [[K01E12Y23]3 k4ey5] và có [te0mp1o2] nhanh. Ngoài ra, [ti0me1 s2ig3na4tu5re6] của bài hát này rất độc đáo, có [T1I2M3E4_5S6I7G8N9A0T1U2R3E4].</v>
      </c>
    </row>
    <row r="2043">
      <c r="A2043" s="1" t="s">
        <v>110</v>
      </c>
      <c r="B2043" s="1" t="s">
        <v>3286</v>
      </c>
      <c r="C2043" s="2" t="str">
        <f>IFERROR(__xludf.DUMMYFUNCTION("GoogleTranslate(B2043, ""en"", ""vi"")"),"Phạm vi cao độ nhỏ gọn của [R1A2N3G4E5] [oc0ta1ve2s3] có thể có tác động đáng kể đến buổi biểu diễn âm nhạc. Bằng cách giới hạn các nốt có sẵn ở phạm vi nhỏ hơn, các nhạc sĩ buộc phải có chủ ý hơn trong các lựa chọn của mình và có thể tạo ra âm thanh tập "&amp;"trung và có tác động hơn. Điều này có thể đặc biệt hiệu quả trong các thể loại như rock và pop, nơi mà phạm vi hẹp hơn có thể giúp tạo ra cảm giác tràn đầy năng lượng và động lực. Ngoài ra, phạm vi cao độ nhỏ gọn có thể hữu ích cho các ca sĩ vì nó cho phé"&amp;"p họ ở trong phạm vi thoải mái và thể hiện khả năng của mình mà không bị căng giọng. Nhìn chung, việc sử dụng phạm vi cao độ giới hạn có thể là một công cụ mạnh mẽ trong việc tạo ra một buổi biểu diễn âm nhạc năng động và đáng nhớ.")</f>
        <v>Phạm vi cao độ nhỏ gọn của [R1A2N3G4E5] [oc0ta1ve2s3] có thể có tác động đáng kể đến buổi biểu diễn âm nhạc. Bằng cách giới hạn các nốt có sẵn ở phạm vi nhỏ hơn, các nhạc sĩ buộc phải có chủ ý hơn trong các lựa chọn của mình và có thể tạo ra âm thanh tập trung và có tác động hơn. Điều này có thể đặc biệt hiệu quả trong các thể loại như rock và pop, nơi mà phạm vi hẹp hơn có thể giúp tạo ra cảm giác tràn đầy năng lượng và động lực. Ngoài ra, phạm vi cao độ nhỏ gọn có thể hữu ích cho các ca sĩ vì nó cho phép họ ở trong phạm vi thoải mái và thể hiện khả năng của mình mà không bị căng giọng. Nhìn chung, việc sử dụng phạm vi cao độ giới hạn có thể là một công cụ mạnh mẽ trong việc tạo ra một buổi biểu diễn âm nhạc năng động và đáng nhớ.</v>
      </c>
    </row>
    <row r="2044">
      <c r="A2044" s="1" t="s">
        <v>691</v>
      </c>
      <c r="B2044" s="1" t="s">
        <v>3287</v>
      </c>
      <c r="C2044" s="2" t="str">
        <f>IFERROR(__xludf.DUMMYFUNCTION("GoogleTranslate(B2044, ""en"", ""vi"")"),"Bản nhạc thể hiện phạm vi cao độ trong [R1A2N3G4E5] [oc0ta1ve2s3] và [[K01E12Y23]3 k4ey5] mang đến cho bản nhạc này chất lượng cảm xúc đặc biệt. Bài hát có độ dài [T1M213] giây với nhịp điệu vừa phải và nhất quán. [I1N2S3T4R5U6M7E8N9T0S1] không phải là mộ"&amp;"t phần của phần nhạc cụ trong bài hát này, nó có [ti0me1 s2ig3na4tu5re6 o7f 8[T91I02M13E24_35S46I57G68N79A80T91U02R13E24]3]. Nó được trình diễn chậm rãi và phù hợp với thể loại [G1E2N3R4E5]. Tổng cộng, bản nhạc có [[N01U12M23_34B45A56R67S78]8 b9ar0s1].")</f>
        <v>Bản nhạc thể hiện phạm vi cao độ trong [R1A2N3G4E5] [oc0ta1ve2s3] và [[K01E12Y23]3 k4ey5] mang đến cho bản nhạc này chất lượng cảm xúc đặc biệt. Bài hát có độ dài [T1M213] giây với nhịp điệu vừa phải và nhất quán. [I1N2S3T4R5U6M7E8N9T0S1] không phải là một phần của phần nhạc cụ trong bài hát này, nó có [ti0me1 s2ig3na4tu5re6 o7f 8[T91I02M13E24_35S46I57G68N79A80T91U02R13E24]3]. Nó được trình diễn chậm rãi và phù hợp với thể loại [G1E2N3R4E5]. Tổng cộng, bản nhạc có [[N01U12M23_34B45A56R67S78]8 b9ar0s1].</v>
      </c>
    </row>
    <row r="2045">
      <c r="A2045" s="1" t="s">
        <v>3288</v>
      </c>
      <c r="B2045" s="1" t="s">
        <v>3289</v>
      </c>
      <c r="C2045" s="2" t="str">
        <f>IFERROR(__xludf.DUMMYFUNCTION("GoogleTranslate(B2045, ""en"", ""vi"")"),"Bản nhạc được sáng tác trong [[K01E12Y23]3 k4ey5] và có dải cao độ cụ thể là [R1A2N3G4E5] [oc0ta1ve2s3], mang lại âm thanh gắn kết và thống nhất xuyên suốt. Nhịp điệu đặc biệt mạnh, trong khi [ti0me1 s2ig3na4tu5re6] [T1I2M3E4_5S6I7G8N9A0T1U2R3E4] không đư"&amp;"ợc sử dụng phổ biến. Điều thú vị là bài hát không có bất kỳ [I1N2S3T4R5U6M7E8N9T0S1] nào. Nó thể hiện các đặc điểm của phong cách [G1E2N3R4E5] và phát triển đến [[N01U12M23_34B45A56R67S78]8 b9ar0s1].")</f>
        <v>Bản nhạc được sáng tác trong [[K01E12Y23]3 k4ey5] và có dải cao độ cụ thể là [R1A2N3G4E5] [oc0ta1ve2s3], mang lại âm thanh gắn kết và thống nhất xuyên suốt. Nhịp điệu đặc biệt mạnh, trong khi [ti0me1 s2ig3na4tu5re6] [T1I2M3E4_5S6I7G8N9A0T1U2R3E4] không được sử dụng phổ biến. Điều thú vị là bài hát không có bất kỳ [I1N2S3T4R5U6M7E8N9T0S1] nào. Nó thể hiện các đặc điểm của phong cách [G1E2N3R4E5] và phát triển đến [[N01U12M23_34B45A56R67S78]8 b9ar0s1].</v>
      </c>
    </row>
    <row r="2046">
      <c r="A2046" s="1" t="s">
        <v>3290</v>
      </c>
      <c r="B2046" s="1" t="s">
        <v>3291</v>
      </c>
      <c r="C2046" s="2" t="str">
        <f>IFERROR(__xludf.DUMMYFUNCTION("GoogleTranslate(B2046, ""en"", ""vi"")"),"Bài hát này mang đến trải nghiệm nghe độc ​​đáo và đáng nhớ với dải cao độ [R1A2N3G4E5] [oc0ta1ve2s3]. Nó có nhịp nhanh và kéo dài trong [T1M213] giây. Tuy nhiên, [ti0me1 s2ig3na4tu5re6] của bản nhạc không đều đặn, tạo thêm yếu tố khó đoán cho bản nhạc. B"&amp;"ất chấp sự bất thường này, phạm vi cao độ của bài hát và [te0mp1o2] phối hợp với nhau để tạo ra trải nghiệm nghe năng động và hấp dẫn cho khán giả.")</f>
        <v>Bài hát này mang đến trải nghiệm nghe độc ​​đáo và đáng nhớ với dải cao độ [R1A2N3G4E5] [oc0ta1ve2s3]. Nó có nhịp nhanh và kéo dài trong [T1M213] giây. Tuy nhiên, [ti0me1 s2ig3na4tu5re6] của bản nhạc không đều đặn, tạo thêm yếu tố khó đoán cho bản nhạc. Bất chấp sự bất thường này, phạm vi cao độ của bài hát và [te0mp1o2] phối hợp với nhau để tạo ra trải nghiệm nghe năng động và hấp dẫn cho khán giả.</v>
      </c>
    </row>
    <row r="2047">
      <c r="A2047" s="1" t="s">
        <v>414</v>
      </c>
      <c r="B2047" s="1" t="s">
        <v>3292</v>
      </c>
      <c r="C2047" s="2" t="str">
        <f>IFERROR(__xludf.DUMMYFUNCTION("GoogleTranslate(B2047, ""en"", ""vi"")"),"Phạm vi cao độ giới hạn của âm nhạc là [R1A2N3G4E5] [oc0ta1ve2s3] tạo cơ hội nhấn mạnh các sắc thái của giai điệu và nhịp điệu, được nâng cao nhờ âm thanh mạnh mẽ và đáng nhớ của [[K01E12Y23]3 k4ey5]. Ngoài ra, bài hát có thời lượng [T1M213] giây, đủ thời"&amp;" gian để những sắc thái này được khám phá và phát triển hơn nữa.")</f>
        <v>Phạm vi cao độ giới hạn của âm nhạc là [R1A2N3G4E5] [oc0ta1ve2s3] tạo cơ hội nhấn mạnh các sắc thái của giai điệu và nhịp điệu, được nâng cao nhờ âm thanh mạnh mẽ và đáng nhớ của [[K01E12Y23]3 k4ey5]. Ngoài ra, bài hát có thời lượng [T1M213] giây, đủ thời gian để những sắc thái này được khám phá và phát triển hơn nữa.</v>
      </c>
    </row>
    <row r="2048">
      <c r="A2048" s="1" t="s">
        <v>3293</v>
      </c>
      <c r="B2048" s="1" t="s">
        <v>3294</v>
      </c>
      <c r="C2048" s="2" t="str">
        <f>IFERROR(__xludf.DUMMYFUNCTION("GoogleTranslate(B2048, ""en"", ""vi"")"),"Bản nhạc này hoàn toàn thuộc thể loại [G1E2N3R4E5] và có thời lượng [T1M213] giây. [ti0me1 s2ig3na4tu5re6] được sử dụng trong bài hát này không phổ biến, làm tăng thêm tính độc đáo và phân biệt nó với các bài hát khác cùng thể loại. Bất chấp [ti0me1 s2ig3"&amp;"na4tu5re6] khác thường, bài hát vẫn duy trì nhịp điệu và giai điệu, thể hiện tài năng và kỹ năng của các nhạc sĩ tham gia sáng tạo ra nó. Nhìn chung, bài hát này là một ví dụ nổi bật của thể loại [G1E2N3R4E5], với những nét đặc sắc và âm nhạc ấn tượng.")</f>
        <v>Bản nhạc này hoàn toàn thuộc thể loại [G1E2N3R4E5] và có thời lượng [T1M213] giây. [ti0me1 s2ig3na4tu5re6] được sử dụng trong bài hát này không phổ biến, làm tăng thêm tính độc đáo và phân biệt nó với các bài hát khác cùng thể loại. Bất chấp [ti0me1 s2ig3na4tu5re6] khác thường, bài hát vẫn duy trì nhịp điệu và giai điệu, thể hiện tài năng và kỹ năng của các nhạc sĩ tham gia sáng tạo ra nó. Nhìn chung, bài hát này là một ví dụ nổi bật của thể loại [G1E2N3R4E5], với những nét đặc sắc và âm nhạc ấn tượng.</v>
      </c>
    </row>
    <row r="2049">
      <c r="A2049" s="1" t="s">
        <v>3295</v>
      </c>
      <c r="B2049" s="1" t="s">
        <v>3296</v>
      </c>
      <c r="C2049" s="2" t="str">
        <f>IFERROR(__xludf.DUMMYFUNCTION("GoogleTranslate(B2049, ""en"", ""vi"")"),"[ti0me1 s2ig3na4tu5re6] được sử dụng trong bài hát này không phải là điển hình và bản nhạc này được phát ở tốc độ vừa phải. Để nâng cao âm thanh tổng thể, nên đưa [I1N2S3T4R5U6M7E8N9T0S1] vào âm nhạc.")</f>
        <v>[ti0me1 s2ig3na4tu5re6] được sử dụng trong bài hát này không phải là điển hình và bản nhạc này được phát ở tốc độ vừa phải. Để nâng cao âm thanh tổng thể, nên đưa [I1N2S3T4R5U6M7E8N9T0S1] vào âm nhạc.</v>
      </c>
    </row>
    <row r="2050">
      <c r="A2050" s="1" t="s">
        <v>1158</v>
      </c>
      <c r="B2050" s="1" t="s">
        <v>3297</v>
      </c>
      <c r="C2050" s="2" t="str">
        <f>IFERROR(__xludf.DUMMYFUNCTION("GoogleTranslate(B2050, ""en"", ""vi"")"),"[te0mp1o2] nhanh của bài hát và phạm vi cao độ giới hạn của âm nhạc là [R1A2N3G4E5] [oc0ta1ve2s3] kết hợp với nhau để tạo ra trải nghiệm âm nhạc độc đáo. Phạm vi cao độ bị hạn chế cho phép tập trung nhiều hơn vào sự tinh tế của giai điệu và cách diễn đạt,"&amp;" trong khi [te0mp1o2] nhanh sẽ tăng thêm năng lượng và sự phấn khích cho màn trình diễn. Cùng với nhau, những yếu tố này góp phần tạo nên đặc điểm tổng thể của âm nhạc và mang đến cho người nghe trải nghiệm nghe năng động và hấp dẫn.")</f>
        <v>[te0mp1o2] nhanh của bài hát và phạm vi cao độ giới hạn của âm nhạc là [R1A2N3G4E5] [oc0ta1ve2s3] kết hợp với nhau để tạo ra trải nghiệm âm nhạc độc đáo. Phạm vi cao độ bị hạn chế cho phép tập trung nhiều hơn vào sự tinh tế của giai điệu và cách diễn đạt, trong khi [te0mp1o2] nhanh sẽ tăng thêm năng lượng và sự phấn khích cho màn trình diễn. Cùng với nhau, những yếu tố này góp phần tạo nên đặc điểm tổng thể của âm nhạc và mang đến cho người nghe trải nghiệm nghe năng động và hấp dẫn.</v>
      </c>
    </row>
    <row r="2051">
      <c r="A2051" s="1" t="s">
        <v>3298</v>
      </c>
      <c r="B2051" s="1" t="s">
        <v>3299</v>
      </c>
      <c r="C2051" s="2" t="str">
        <f>IFERROR(__xludf.DUMMYFUNCTION("GoogleTranslate(B2051, ""en"", ""vi"")"),"Việc sử dụng [I1N2S3T4R5U6M7E8N9T0S1] trong [[K01E12Y23]3 k4ey5] với phạm vi cao độ nhỏ gọn [R1A2N3G4E5] [oc0ta1ve2s3] mang lại hiệu suất âm nhạc tập trung và có tác động mạnh mẽ mang đến chất lượng cảm xúc đặc biệt. Nhịp điệu trong bài hát này cực kỳ mạn"&amp;"h mẽ, làm tăng thêm tác động tổng thể của nó. Sự kết hợp của tất cả các yếu tố này làm nổi bật tầm quan trọng của việc sắp xếp nhạc cụ và cách nó góp phần vào hiệu ứng tổng thể của âm nhạc.")</f>
        <v>Việc sử dụng [I1N2S3T4R5U6M7E8N9T0S1] trong [[K01E12Y23]3 k4ey5] với phạm vi cao độ nhỏ gọn [R1A2N3G4E5] [oc0ta1ve2s3] mang lại hiệu suất âm nhạc tập trung và có tác động mạnh mẽ mang đến chất lượng cảm xúc đặc biệt. Nhịp điệu trong bài hát này cực kỳ mạnh mẽ, làm tăng thêm tác động tổng thể của nó. Sự kết hợp của tất cả các yếu tố này làm nổi bật tầm quan trọng của việc sắp xếp nhạc cụ và cách nó góp phần vào hiệu ứng tổng thể của âm nhạc.</v>
      </c>
    </row>
    <row r="2052">
      <c r="A2052" s="1" t="s">
        <v>3300</v>
      </c>
      <c r="B2052" s="1" t="s">
        <v>3301</v>
      </c>
      <c r="C2052" s="2" t="str">
        <f>IFERROR(__xludf.DUMMYFUNCTION("GoogleTranslate(B2052, ""en"", ""vi"")"),"Dải cao độ nhỏ gọn của [R1A2N3G4E5] [oc0ta1ve2s3] góp phần mang lại màn trình diễn âm nhạc tập trung và có tác động mạnh mẽ, được nâng cao hơn nữa nhờ [te0mp1o2] vừa phải của bài hát này và việc sử dụng [I1N2S3T4R5U6M7E8N9T0S1]. Những nhạc cụ này mang lại"&amp;" sự phong phú và sâu sắc cho âm nhạc, mang lại trải nghiệm nghe trọn vẹn và hấp dẫn. Nhìn chung, sự kết hợp giữa phạm vi cao độ hạn chế, [te0mp1o2] vừa phải và các nhạc cụ được lựa chọn cẩn thận sẽ tạo ra một tác phẩm âm nhạc hấp dẫn, chắc chắn sẽ thu hút"&amp;" và giải trí cho khán giả.")</f>
        <v>Dải cao độ nhỏ gọn của [R1A2N3G4E5] [oc0ta1ve2s3] góp phần mang lại màn trình diễn âm nhạc tập trung và có tác động mạnh mẽ, được nâng cao hơn nữa nhờ [te0mp1o2] vừa phải của bài hát này và việc sử dụng [I1N2S3T4R5U6M7E8N9T0S1]. Những nhạc cụ này mang lại sự phong phú và sâu sắc cho âm nhạc, mang lại trải nghiệm nghe trọn vẹn và hấp dẫn. Nhìn chung, sự kết hợp giữa phạm vi cao độ hạn chế, [te0mp1o2] vừa phải và các nhạc cụ được lựa chọn cẩn thận sẽ tạo ra một tác phẩm âm nhạc hấp dẫn, chắc chắn sẽ thu hút và giải trí cho khán giả.</v>
      </c>
    </row>
    <row r="2053">
      <c r="A2053" s="1" t="s">
        <v>3302</v>
      </c>
      <c r="B2053" s="1" t="s">
        <v>3303</v>
      </c>
      <c r="C2053" s="2" t="str">
        <f>IFERROR(__xludf.DUMMYFUNCTION("GoogleTranslate(B2053, ""en"", ""vi"")"),"[[K01E12Y23]3 k4ey5] thêm hương vị độc đáo cho bản nhạc này, với thời gian chạy là [T1M213] giây. [te0mp1o2] trong bài hát này rất êm dịu và yên bình, trong khi [ti0me1 s2ig3na4tu5re6] được chọn là không chuẩn [T1I2M3E4_5S6I7G8N9A0T1U2R3E4]. Chơi ở tốc độ"&amp;" nhanh, âm nhạc tỏa ra [E1M2O3T4I5O6N7] và bạn có thể nghe thấy [[N01U12M23_34B45A56R67S78]8 b9ar0s1] trong bài hát này.")</f>
        <v>[[K01E12Y23]3 k4ey5] thêm hương vị độc đáo cho bản nhạc này, với thời gian chạy là [T1M213] giây. [te0mp1o2] trong bài hát này rất êm dịu và yên bình, trong khi [ti0me1 s2ig3na4tu5re6] được chọn là không chuẩn [T1I2M3E4_5S6I7G8N9A0T1U2R3E4]. Chơi ở tốc độ nhanh, âm nhạc tỏa ra [E1M2O3T4I5O6N7] và bạn có thể nghe thấy [[N01U12M23_34B45A56R67S78]8 b9ar0s1] trong bài hát này.</v>
      </c>
    </row>
    <row r="2054">
      <c r="A2054" s="1" t="s">
        <v>3304</v>
      </c>
      <c r="B2054" s="1" t="s">
        <v>3305</v>
      </c>
      <c r="C2054" s="2" t="str">
        <f>IFERROR(__xludf.DUMMYFUNCTION("GoogleTranslate(B2054, ""en"", ""vi"")"),"Bầu không khí khác biệt trong bản nhạc này được tạo ra bằng cách sử dụng [[K01E12Y23]3 k4ey5]. Bài hát kéo dài [T1M213] giây và có nhịp điệu an ủi. Âm nhạc sử dụng [[T01I12M23E34_45S56I67G78N89A90T01U12R23E34]4 t5im6e 7si8gn9at0ur1e2] và trở nên sống động"&amp;" thông qua việc sử dụng [I1N2S3T4R5U6M7E8N9T0S1]. Bất chấp những đặc tính độc đáo này, nó không thể hiện những đặc điểm điển hình của phong cách [G1E2N3R4E5].")</f>
        <v>Bầu không khí khác biệt trong bản nhạc này được tạo ra bằng cách sử dụng [[K01E12Y23]3 k4ey5]. Bài hát kéo dài [T1M213] giây và có nhịp điệu an ủi. Âm nhạc sử dụng [[T01I12M23E34_45S56I67G78N89A90T01U12R23E34]4 t5im6e 7si8gn9at0ur1e2] và trở nên sống động thông qua việc sử dụng [I1N2S3T4R5U6M7E8N9T0S1]. Bất chấp những đặc tính độc đáo này, nó không thể hiện những đặc điểm điển hình của phong cách [G1E2N3R4E5].</v>
      </c>
    </row>
    <row r="2055">
      <c r="A2055" s="1" t="s">
        <v>3306</v>
      </c>
      <c r="B2055" s="1" t="s">
        <v>3307</v>
      </c>
      <c r="C2055" s="2" t="str">
        <f>IFERROR(__xludf.DUMMYFUNCTION("GoogleTranslate(B2055, ""en"", ""vi"")"),"Âm nhạc mang đến trải nghiệm nghe độc ​​đáo và đáng nhớ với dải cao độ [R1A2N3G4E5] [oc0ta1ve2s3]. Nó tạo ra một bảng màu âm thanh phong phú và sống động bằng cách sử dụng [[K01E12Y23]3 k4ey5], trong khi nhịp vừa phải giúp bạn dễ dàng theo dõi. Mặc dù [ti"&amp;"0me1 s2ig3na4tu5re6 o7f 8[T91I02M13E24_35S46I57G68N79A80T91U02R13E24]3] không bình thường nhưng nó làm tăng thêm sức hấp dẫn của âm nhạc. Âm nhạc phải bao gồm [I1N2S3T4R5U6M7E8N9T0S1] để hoàn thiện âm thanh của nó. Được xác định bởi [E1M2O3T4I5O6N7], âm n"&amp;"hạc cover [[N01U12M23_34B45A56R67S78]8 b9ar0s1] và chắc chắn sẽ để lại ấn tượng lâu dài cho người nghe.")</f>
        <v>Âm nhạc mang đến trải nghiệm nghe độc ​​đáo và đáng nhớ với dải cao độ [R1A2N3G4E5] [oc0ta1ve2s3]. Nó tạo ra một bảng màu âm thanh phong phú và sống động bằng cách sử dụng [[K01E12Y23]3 k4ey5], trong khi nhịp vừa phải giúp bạn dễ dàng theo dõi. Mặc dù [ti0me1 s2ig3na4tu5re6 o7f 8[T91I02M13E24_35S46I57G68N79A80T91U02R13E24]3] không bình thường nhưng nó làm tăng thêm sức hấp dẫn của âm nhạc. Âm nhạc phải bao gồm [I1N2S3T4R5U6M7E8N9T0S1] để hoàn thiện âm thanh của nó. Được xác định bởi [E1M2O3T4I5O6N7], âm nhạc cover [[N01U12M23_34B45A56R67S78]8 b9ar0s1] và chắc chắn sẽ để lại ấn tượng lâu dài cho người nghe.</v>
      </c>
    </row>
    <row r="2056">
      <c r="A2056" s="1" t="s">
        <v>1457</v>
      </c>
      <c r="B2056" s="1" t="s">
        <v>3308</v>
      </c>
      <c r="C2056" s="2" t="str">
        <f>IFERROR(__xludf.DUMMYFUNCTION("GoogleTranslate(B2056, ""en"", ""vi"")"),"Âm nhạc trong bài hát này có phạm vi cao độ giới hạn là [R1A2N3G4E5] [oc0ta1ve2s3], cho phép nhấn mạnh hơn vào các sắc thái của giai điệu và nhịp điệu. Ngoài ra, việc sử dụng [[K01E12Y23]3 k4ey5] tạo ra bảng âm thanh phong phú và sống động. Hơn nữa, bài h"&amp;"át này không tuân theo quy tắc chung [ti0me1 s2ig3na4tu5re6 o7f 8[T91I02M13E24_35S46I57G68N79A80T91U02R13E24]3]. Cùng với nhau, những yếu tố âm nhạc này góp phần tạo nên tính chất độc đáo và biểu cảm của tác phẩm.")</f>
        <v>Âm nhạc trong bài hát này có phạm vi cao độ giới hạn là [R1A2N3G4E5] [oc0ta1ve2s3], cho phép nhấn mạnh hơn vào các sắc thái của giai điệu và nhịp điệu. Ngoài ra, việc sử dụng [[K01E12Y23]3 k4ey5] tạo ra bảng âm thanh phong phú và sống động. Hơn nữa, bài hát này không tuân theo quy tắc chung [ti0me1 s2ig3na4tu5re6 o7f 8[T91I02M13E24_35S46I57G68N79A80T91U02R13E24]3]. Cùng với nhau, những yếu tố âm nhạc này góp phần tạo nên tính chất độc đáo và biểu cảm của tác phẩm.</v>
      </c>
    </row>
    <row r="2057">
      <c r="A2057" s="1" t="s">
        <v>1158</v>
      </c>
      <c r="B2057" s="1" t="s">
        <v>3309</v>
      </c>
      <c r="C2057" s="2" t="str">
        <f>IFERROR(__xludf.DUMMYFUNCTION("GoogleTranslate(B2057, ""en"", ""vi"")"),"[te0mp1o2] nhanh của bản nhạc này, kết hợp với dải cao độ nhỏ gọn [R1A2N3G4E5] [oc0ta1ve2s3], mang lại một màn trình diễn âm nhạc tập trung và có tác động mạnh mẽ. Phạm vi hạn chế buộc người biểu diễn phải tập trung vào một nhóm nốt hẹp hơn, tạo ra cảm gi"&amp;"ác cấp bách và năng lượng được nhấn mạnh khi [te0mp1o2] nhanh. Sự kết hợp này có thể mang lại trải nghiệm âm nhạc ly kỳ và đáng nhớ cho cả người biểu diễn và khán giả.")</f>
        <v>[te0mp1o2] nhanh của bản nhạc này, kết hợp với dải cao độ nhỏ gọn [R1A2N3G4E5] [oc0ta1ve2s3], mang lại một màn trình diễn âm nhạc tập trung và có tác động mạnh mẽ. Phạm vi hạn chế buộc người biểu diễn phải tập trung vào một nhóm nốt hẹp hơn, tạo ra cảm giác cấp bách và năng lượng được nhấn mạnh khi [te0mp1o2] nhanh. Sự kết hợp này có thể mang lại trải nghiệm âm nhạc ly kỳ và đáng nhớ cho cả người biểu diễn và khán giả.</v>
      </c>
    </row>
    <row r="2058">
      <c r="A2058" s="1" t="s">
        <v>3310</v>
      </c>
      <c r="B2058" s="1" t="s">
        <v>3311</v>
      </c>
      <c r="C2058" s="2" t="str">
        <f>IFERROR(__xludf.DUMMYFUNCTION("GoogleTranslate(B2058, ""en"", ""vi"")"),"Bản nhạc này có giai điệu không được tạo bằng một nhạc cụ cụ thể. Nó có chiều dài xấp xỉ [[N01U12M23_34B45A56R67S78]8 b9ar0s1] và cố tình bỏ qua việc kết hợp một số công cụ nhất định.")</f>
        <v>Bản nhạc này có giai điệu không được tạo bằng một nhạc cụ cụ thể. Nó có chiều dài xấp xỉ [[N01U12M23_34B45A56R67S78]8 b9ar0s1] và cố tình bỏ qua việc kết hợp một số công cụ nhất định.</v>
      </c>
    </row>
    <row r="2059">
      <c r="A2059" s="1" t="s">
        <v>1540</v>
      </c>
      <c r="B2059" s="1" t="s">
        <v>3312</v>
      </c>
      <c r="C2059" s="2" t="str">
        <f>IFERROR(__xludf.DUMMYFUNCTION("GoogleTranslate(B2059, ""en"", ""vi"")"),"Bài hát này có thành phần [[N01U12M23_34B45A56R67S78]8 b9ar0s1] và nhịp điệu rất êm dịu.")</f>
        <v>Bài hát này có thành phần [[N01U12M23_34B45A56R67S78]8 b9ar0s1] và nhịp điệu rất êm dịu.</v>
      </c>
    </row>
    <row r="2060">
      <c r="A2060" s="1" t="s">
        <v>2668</v>
      </c>
      <c r="B2060" s="1" t="s">
        <v>3313</v>
      </c>
      <c r="C2060" s="2" t="str">
        <f>IFERROR(__xludf.DUMMYFUNCTION("GoogleTranslate(B2060, ""en"", ""vi"")"),"Màn trình diễn âm nhạc trong [[K01E12Y23]3 k4ey5] với dải cao độ nhỏ gọn [R1A2N3G4E5] [oc0ta1ve2s3] tập trung và có tác động mạnh mẽ, tạo ra âm thanh mạnh mẽ và đáng nhớ. Nhịp điệu trong bản nhạc ô nhịp [N1U2M3_4B5A6R7S8] này vô cùng mạnh mẽ và [te0mp1o2]"&amp;" vừa phải sẽ tăng thêm tác động của nó. Phát ra [E1M2O3T4I5O6N7], âm nhạc thu hút sự chú ý của người nghe trong suốt thời lượng [T1M213]-giây của nó. Nhìn chung, sự kết hợp của các yếu tố này mang lại trải nghiệm âm nhạc hấp dẫn và giàu cảm xúc.")</f>
        <v>Màn trình diễn âm nhạc trong [[K01E12Y23]3 k4ey5] với dải cao độ nhỏ gọn [R1A2N3G4E5] [oc0ta1ve2s3] tập trung và có tác động mạnh mẽ, tạo ra âm thanh mạnh mẽ và đáng nhớ. Nhịp điệu trong bản nhạc ô nhịp [N1U2M3_4B5A6R7S8] này vô cùng mạnh mẽ và [te0mp1o2] vừa phải sẽ tăng thêm tác động của nó. Phát ra [E1M2O3T4I5O6N7], âm nhạc thu hút sự chú ý của người nghe trong suốt thời lượng [T1M213]-giây của nó. Nhìn chung, sự kết hợp của các yếu tố này mang lại trải nghiệm âm nhạc hấp dẫn và giàu cảm xúc.</v>
      </c>
    </row>
    <row r="2061">
      <c r="A2061" s="1" t="s">
        <v>3314</v>
      </c>
      <c r="B2061" s="1" t="s">
        <v>3315</v>
      </c>
      <c r="C2061" s="2" t="str">
        <f>IFERROR(__xludf.DUMMYFUNCTION("GoogleTranslate(B2061, ""en"", ""vi"")"),"Âm nhạc gợi lên cảm giác mạnh mẽ về [E1M2O3T4I5O6N7] và được sáng tác trong nhịp [T1I2M3E4_5S6I7G8N9A0T1U2R3E4]. Chất lượng cảm xúc của âm nhạc và nhịp điệu có cấu trúc do [ti0me1 s2ig3na4tu5re6] phối hợp với nhau để tạo ra trải nghiệm âm nhạc mạnh mẽ và "&amp;"hấp dẫn. Cho dù người nghe bị thu hút bởi sự cộng hưởng cảm xúc của âm nhạc hay sự chính xác về mặt kỹ thuật trong bố cục của nó thì sự kết hợp của hai yếu tố này đảm bảo rằng âm nhạc sẽ để lại ấn tượng lâu dài cho tất cả những ai nghe nó.")</f>
        <v>Âm nhạc gợi lên cảm giác mạnh mẽ về [E1M2O3T4I5O6N7] và được sáng tác trong nhịp [T1I2M3E4_5S6I7G8N9A0T1U2R3E4]. Chất lượng cảm xúc của âm nhạc và nhịp điệu có cấu trúc do [ti0me1 s2ig3na4tu5re6] phối hợp với nhau để tạo ra trải nghiệm âm nhạc mạnh mẽ và hấp dẫn. Cho dù người nghe bị thu hút bởi sự cộng hưởng cảm xúc của âm nhạc hay sự chính xác về mặt kỹ thuật trong bố cục của nó thì sự kết hợp của hai yếu tố này đảm bảo rằng âm nhạc sẽ để lại ấn tượng lâu dài cho tất cả những ai nghe nó.</v>
      </c>
    </row>
    <row r="2062">
      <c r="A2062" s="1" t="s">
        <v>1075</v>
      </c>
      <c r="B2062" s="1" t="s">
        <v>3316</v>
      </c>
      <c r="C2062" s="2" t="str">
        <f>IFERROR(__xludf.DUMMYFUNCTION("GoogleTranslate(B2062, ""en"", ""vi"")"),"Đoạn nhạc thể hiện phạm vi cao độ trong [R1A2N3G4E5] [oc0ta1ve2s3] và có âm [te0mp1o2] nhanh. Ngoài ra, nhịp điệu của bài hát này vừa phải và nhất quán.")</f>
        <v>Đoạn nhạc thể hiện phạm vi cao độ trong [R1A2N3G4E5] [oc0ta1ve2s3] và có âm [te0mp1o2] nhanh. Ngoài ra, nhịp điệu của bài hát này vừa phải và nhất quán.</v>
      </c>
    </row>
    <row r="2063">
      <c r="A2063" s="1" t="s">
        <v>1343</v>
      </c>
      <c r="B2063" s="1" t="s">
        <v>3317</v>
      </c>
      <c r="C2063" s="2" t="str">
        <f>IFERROR(__xludf.DUMMYFUNCTION("GoogleTranslate(B2063, ""en"", ""vi"")"),"Việc sử dụng dải cao độ cụ thể [R1A2N3G4E5] [oc0ta1ve2s3] tạo ra âm thanh gắn kết và thống nhất xuyên suốt bản nhạc, trong khi [[K01E12Y23]3 k4ey5] tạo thêm bầu không khí khác biệt. Với thời lượng [T1M213] giây, nhịp điệu của bài hát này tạo ra sự cân bằn"&amp;"g giữa việc không quá nhanh và không quá chậm. Nó đi kèm với [I1N2S3T4R5U6M7E8N9T0S1], làm nổi bật sự hiện diện của họ trong âm nhạc. Sử dụng [ti0me1 s2ig3na4tu5re6 o7f 8[T91I02M13E24_35S46I57G68N79A80T91U02R13E24]3], bài hát duy trì mức cao [te0mp1o2]. N"&amp;"hìn chung, bố cục này đóng vai trò là một ví dụ điển hình về âm thanh [G1E2N3R4E5].")</f>
        <v>Việc sử dụng dải cao độ cụ thể [R1A2N3G4E5] [oc0ta1ve2s3] tạo ra âm thanh gắn kết và thống nhất xuyên suốt bản nhạc, trong khi [[K01E12Y23]3 k4ey5] tạo thêm bầu không khí khác biệt. Với thời lượng [T1M213] giây, nhịp điệu của bài hát này tạo ra sự cân bằng giữa việc không quá nhanh và không quá chậm. Nó đi kèm với [I1N2S3T4R5U6M7E8N9T0S1], làm nổi bật sự hiện diện của họ trong âm nhạc. Sử dụng [ti0me1 s2ig3na4tu5re6 o7f 8[T91I02M13E24_35S46I57G68N79A80T91U02R13E24]3], bài hát duy trì mức cao [te0mp1o2]. Nhìn chung, bố cục này đóng vai trò là một ví dụ điển hình về âm thanh [G1E2N3R4E5].</v>
      </c>
    </row>
    <row r="2064">
      <c r="A2064" s="1" t="s">
        <v>377</v>
      </c>
      <c r="B2064" s="1" t="s">
        <v>3318</v>
      </c>
      <c r="C2064" s="2" t="str">
        <f>IFERROR(__xludf.DUMMYFUNCTION("GoogleTranslate(B2064, ""en"", ""vi"")"),"Bài hát này mang đến trải nghiệm nghe độc ​​đáo và đáng nhớ với dải cao độ [R1A2N3G4E5] [oc0ta1ve2s3]. Nó phát trong [T1M213] giây và có nhịp điệu tiếp thêm sinh lực. Việc sử dụng [[T01I12M23E34_45S56I67G78N89A90T01U12R23E34]4 t5im6e 7si8gn9at0ur1e2] khác"&amp;" thường đã làm tăng thêm âm thanh đặc biệt của nó. Điều thú vị là bài hát này không kết hợp [I1N2S3T4R5U6M7E8N9T0S1] nhưng vẫn tạo ra âm thanh quyến rũ. Nó được chơi ở tốc độ vừa phải, giúp bạn dễ dàng thưởng thức và đánh giá cao tất cả các yếu tố âm nhạc"&amp;" kết hợp với nhau để làm cho bài hát này trở thành một bản nhạc nổi bật.")</f>
        <v>Bài hát này mang đến trải nghiệm nghe độc ​​đáo và đáng nhớ với dải cao độ [R1A2N3G4E5] [oc0ta1ve2s3]. Nó phát trong [T1M213] giây và có nhịp điệu tiếp thêm sinh lực. Việc sử dụng [[T01I12M23E34_45S56I67G78N89A90T01U12R23E34]4 t5im6e 7si8gn9at0ur1e2] khác thường đã làm tăng thêm âm thanh đặc biệt của nó. Điều thú vị là bài hát này không kết hợp [I1N2S3T4R5U6M7E8N9T0S1] nhưng vẫn tạo ra âm thanh quyến rũ. Nó được chơi ở tốc độ vừa phải, giúp bạn dễ dàng thưởng thức và đánh giá cao tất cả các yếu tố âm nhạc kết hợp với nhau để làm cho bài hát này trở thành một bản nhạc nổi bật.</v>
      </c>
    </row>
    <row r="2065">
      <c r="A2065" s="1" t="s">
        <v>3319</v>
      </c>
      <c r="B2065" s="1" t="s">
        <v>3320</v>
      </c>
      <c r="C2065" s="2" t="str">
        <f>IFERROR(__xludf.DUMMYFUNCTION("GoogleTranslate(B2065, ""en"", ""vi"")"),"Bài hát này được phát ở mức cao [te0mp1o2] không có những yếu tố đặc trưng của nhạc [A1R2T3I4S5T6], mặc dù thời gian chạy là [T1M213] giây.")</f>
        <v>Bài hát này được phát ở mức cao [te0mp1o2] không có những yếu tố đặc trưng của nhạc [A1R2T3I4S5T6], mặc dù thời gian chạy là [T1M213] giây.</v>
      </c>
    </row>
    <row r="2066">
      <c r="A2066" s="1" t="s">
        <v>773</v>
      </c>
      <c r="B2066" s="1" t="s">
        <v>3321</v>
      </c>
      <c r="C2066" s="2" t="str">
        <f>IFERROR(__xludf.DUMMYFUNCTION("GoogleTranslate(B2066, ""en"", ""vi"")"),"Đoạn nhạc thể hiện phạm vi cao độ trong [R1A2N3G4E5] [oc0ta1ve2s3] và được sáng tác trong [[K01E12Y23]3 k4ey5]. Bài hát chạy trong [T1M213] giây và có tiết tấu mượt mà, đều đặn. Âm nhạc được phát ra thông qua [I1N2S3T4R5U6M7E8N9T0S1], đồng thời có âm than"&amp;"h khác thường [ti0me1 s2ig3na4tu5re6 o7f 8[T91I02M13E24_35S46I57G68N79A80T91U02R13E24]3]. Chơi với nhịp độ nhàn nhã, bản nhạc này thấm đẫm [E1M2O3T4I5O6N7].")</f>
        <v>Đoạn nhạc thể hiện phạm vi cao độ trong [R1A2N3G4E5] [oc0ta1ve2s3] và được sáng tác trong [[K01E12Y23]3 k4ey5]. Bài hát chạy trong [T1M213] giây và có tiết tấu mượt mà, đều đặn. Âm nhạc được phát ra thông qua [I1N2S3T4R5U6M7E8N9T0S1], đồng thời có âm thanh khác thường [ti0me1 s2ig3na4tu5re6 o7f 8[T91I02M13E24_35S46I57G68N79A80T91U02R13E24]3]. Chơi với nhịp độ nhàn nhã, bản nhạc này thấm đẫm [E1M2O3T4I5O6N7].</v>
      </c>
    </row>
    <row r="2067">
      <c r="A2067" s="1" t="s">
        <v>1591</v>
      </c>
      <c r="B2067" s="1" t="s">
        <v>3322</v>
      </c>
      <c r="C2067" s="2" t="str">
        <f>IFERROR(__xludf.DUMMYFUNCTION("GoogleTranslate(B2067, ""en"", ""vi"")"),"Bản nhạc này sử dụng [[K01E12Y23]3 k4ey5] tạo ra một bảng âm thanh phong phú và sống động, với thước đo [te0mp1o2] và [T1I2M3E4_5S6I7G8N9A0T1U2R3E4] vừa phải. Bất chấp sự phức tạp về mặt âm nhạc, bạn sẽ không nghe thấy bất kỳ [I1N2S3T4R5U6M7E8N9T0S1] nào "&amp;"trong bản nhạc [T1M213]-giây này.")</f>
        <v>Bản nhạc này sử dụng [[K01E12Y23]3 k4ey5] tạo ra một bảng âm thanh phong phú và sống động, với thước đo [te0mp1o2] và [T1I2M3E4_5S6I7G8N9A0T1U2R3E4] vừa phải. Bất chấp sự phức tạp về mặt âm nhạc, bạn sẽ không nghe thấy bất kỳ [I1N2S3T4R5U6M7E8N9T0S1] nào trong bản nhạc [T1M213]-giây này.</v>
      </c>
    </row>
    <row r="2068">
      <c r="A2068" s="1" t="s">
        <v>3323</v>
      </c>
      <c r="B2068" s="1" t="s">
        <v>3324</v>
      </c>
      <c r="C2068" s="2" t="str">
        <f>IFERROR(__xludf.DUMMYFUNCTION("GoogleTranslate(B2068, ""en"", ""vi"")"),"Loại nhạc này mang đến trải nghiệm nghe đa dạng và sống động với dải cao độ trải dài [R1A2N3G4E5] [oc0ta1ve2s3]. Bài hát có thời lượng phát [T1M213] giây và có nhịp điệu rất thư giãn và yên tĩnh, được chơi với tốc độ nhàn nhã. Đồng hồ đo của âm nhạc là [T"&amp;"1I2M3E4_5S6I7G8N9A0T1U2R3E4] và sáng tác không liên quan đến việc sử dụng [I1N2S3T4R5U6M7E8N9T0S1]. Ngoài ra, âm nhạc còn thể hiện [E1M2O3T4I5O6N7], gợi lên cảm giác hoặc tâm trạng cụ thể trong người nghe. Nhìn chung, bài hát này mang lại trải nghiệm âm n"&amp;"hạc độc đáo và thú vị.")</f>
        <v>Loại nhạc này mang đến trải nghiệm nghe đa dạng và sống động với dải cao độ trải dài [R1A2N3G4E5] [oc0ta1ve2s3]. Bài hát có thời lượng phát [T1M213] giây và có nhịp điệu rất thư giãn và yên tĩnh, được chơi với tốc độ nhàn nhã. Đồng hồ đo của âm nhạc là [T1I2M3E4_5S6I7G8N9A0T1U2R3E4] và sáng tác không liên quan đến việc sử dụng [I1N2S3T4R5U6M7E8N9T0S1]. Ngoài ra, âm nhạc còn thể hiện [E1M2O3T4I5O6N7], gợi lên cảm giác hoặc tâm trạng cụ thể trong người nghe. Nhìn chung, bài hát này mang lại trải nghiệm âm nhạc độc đáo và thú vị.</v>
      </c>
    </row>
    <row r="2069">
      <c r="A2069" s="1" t="s">
        <v>110</v>
      </c>
      <c r="B2069" s="1" t="s">
        <v>3325</v>
      </c>
      <c r="C2069" s="2" t="str">
        <f>IFERROR(__xludf.DUMMYFUNCTION("GoogleTranslate(B2069, ""en"", ""vi"")"),"Phạm vi cao độ của một nhạc cụ đề cập đến phạm vi nốt nhạc mà nó có thể tạo ra. Phạm vi này thường được đo bằng [oc0ta1ve2s3], với một [oc0ta1ve2] bao gồm phạm vi mười hai nửa cung hoặc nửa cung. Phạm vi cụ thể của một nhạc cụ có thể khác nhau tùy thuộc v"&amp;"ào thiết kế và cấu trúc của nó cũng như kỹ năng của người chơi. Tuy nhiên, bất kể những yếu tố này, mọi nhạc cụ đều có một phạm vi cao độ xác định các nốt cao nhất và thấp nhất mà nó có khả năng tạo ra. Phạm vi này có thể hẹp bằng một vài nốt hoặc rộng bằ"&amp;"ng vài [oc0ta1ve2s3], nhưng nó luôn được xác định bởi các đặc tính vật lý của nhạc cụ và kỹ thuật của nhạc sĩ. Vì vậy, có thể nói rằng phạm vi cao độ của một nhạc cụ nằm trong khoảng [R1A2N3G4E5] [oc0ta1ve2s3].")</f>
        <v>Phạm vi cao độ của một nhạc cụ đề cập đến phạm vi nốt nhạc mà nó có thể tạo ra. Phạm vi này thường được đo bằng [oc0ta1ve2s3], với một [oc0ta1ve2] bao gồm phạm vi mười hai nửa cung hoặc nửa cung. Phạm vi cụ thể của một nhạc cụ có thể khác nhau tùy thuộc vào thiết kế và cấu trúc của nó cũng như kỹ năng của người chơi. Tuy nhiên, bất kể những yếu tố này, mọi nhạc cụ đều có một phạm vi cao độ xác định các nốt cao nhất và thấp nhất mà nó có khả năng tạo ra. Phạm vi này có thể hẹp bằng một vài nốt hoặc rộng bằng vài [oc0ta1ve2s3], nhưng nó luôn được xác định bởi các đặc tính vật lý của nhạc cụ và kỹ thuật của nhạc sĩ. Vì vậy, có thể nói rằng phạm vi cao độ của một nhạc cụ nằm trong khoảng [R1A2N3G4E5] [oc0ta1ve2s3].</v>
      </c>
    </row>
    <row r="2070">
      <c r="A2070" s="1" t="s">
        <v>3326</v>
      </c>
      <c r="B2070" s="1" t="s">
        <v>3327</v>
      </c>
      <c r="C2070" s="2" t="str">
        <f>IFERROR(__xludf.DUMMYFUNCTION("GoogleTranslate(B2070, ""en"", ""vi"")"),"Dải cao độ của [R1A2N3G4E5] [oc0ta1ve2s3] tạo thêm nét đặc biệt cho bản nhạc, nhấn mạnh chiều sâu cảm xúc của bản nhạc, trong khi [[K01E12Y23]3 k4ey5] mang đến cho bản nhạc này chất lượng cảm xúc đặc biệt. Chạy trong [T1M213] giây, bài hát quyến rũ với nh"&amp;"ịp điệu điện tử, không có [I1N2S3T4R5U6M7E8N9T0S1]. [[T01I12M23E34_45S56I67G78N89A90T01U12R23E34]4 t5im6e 7si8gn9at0ur1e2] và [te0mp1o2] vừa phải của nó càng làm cho nó trở nên khác biệt so với âm thanh [G1E2N3R4E5] điển hình. Bao gồm [[N01U12M23_34B45A56"&amp;"R67S78]8 b9ar0s1], cấu trúc độc đáo của bài hát này thể hiện cá tính của nó.")</f>
        <v>Dải cao độ của [R1A2N3G4E5] [oc0ta1ve2s3] tạo thêm nét đặc biệt cho bản nhạc, nhấn mạnh chiều sâu cảm xúc của bản nhạc, trong khi [[K01E12Y23]3 k4ey5] mang đến cho bản nhạc này chất lượng cảm xúc đặc biệt. Chạy trong [T1M213] giây, bài hát quyến rũ với nhịp điệu điện tử, không có [I1N2S3T4R5U6M7E8N9T0S1]. [[T01I12M23E34_45S56I67G78N89A90T01U12R23E34]4 t5im6e 7si8gn9at0ur1e2] và [te0mp1o2] vừa phải của nó càng làm cho nó trở nên khác biệt so với âm thanh [G1E2N3R4E5] điển hình. Bao gồm [[N01U12M23_34B45A56R67S78]8 b9ar0s1], cấu trúc độc đáo của bài hát này thể hiện cá tính của nó.</v>
      </c>
    </row>
    <row r="2071">
      <c r="A2071" s="1" t="s">
        <v>154</v>
      </c>
      <c r="B2071" s="1" t="s">
        <v>3328</v>
      </c>
      <c r="C2071" s="2" t="str">
        <f>IFERROR(__xludf.DUMMYFUNCTION("GoogleTranslate(B2071, ""en"", ""vi"")"),"Để tạo ra âm thanh mong muốn cho bản nhạc, bản nhạc phải có nhiều loại nhạc cụ. Chúng có thể bao gồm các nhạc cụ gõ, dây, gió hoặc đồng thau. Bằng cách kết hợp nhiều loại nhạc cụ khác nhau, âm nhạc sẽ có kết cấu phong phú và phức tạp hơn. Ngoài ra, việc l"&amp;"ựa chọn nhạc cụ cũng có thể truyền tải những cảm xúc hoặc tâm trạng khác nhau trong âm nhạc, tạo thêm chiều sâu cho sáng tác. Cuối cùng, việc lựa chọn nhạc cụ sẽ đóng một vai trò quan trọng trong việc định hình âm thanh tổng thể và tác động của âm nhạc.")</f>
        <v>Để tạo ra âm thanh mong muốn cho bản nhạc, bản nhạc phải có nhiều loại nhạc cụ. Chúng có thể bao gồm các nhạc cụ gõ, dây, gió hoặc đồng thau. Bằng cách kết hợp nhiều loại nhạc cụ khác nhau, âm nhạc sẽ có kết cấu phong phú và phức tạp hơn. Ngoài ra, việc lựa chọn nhạc cụ cũng có thể truyền tải những cảm xúc hoặc tâm trạng khác nhau trong âm nhạc, tạo thêm chiều sâu cho sáng tác. Cuối cùng, việc lựa chọn nhạc cụ sẽ đóng một vai trò quan trọng trong việc định hình âm thanh tổng thể và tác động của âm nhạc.</v>
      </c>
    </row>
    <row r="2072">
      <c r="A2072" s="1" t="s">
        <v>2412</v>
      </c>
      <c r="B2072" s="1" t="s">
        <v>3329</v>
      </c>
      <c r="C2072" s="2" t="str">
        <f>IFERROR(__xludf.DUMMYFUNCTION("GoogleTranslate(B2072,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độ dài [T1M213] giây, bài hát"&amp;" này thể hiện nhịp điệu rất êm dịu, không có [I1N2S3T4R5U6M7E8N9T0S1]. Đồng hồ đo của nó, [T1I2M3E4_5S6I7G8N9A0T1U2R3E4], đặt nền tảng cho bố cục, thách thức các đặc điểm điển hình của thể loại [G1E2N3R4E5]. Được chia thành [[N01U12M23_34B45A56R67S78]8 b9"&amp;"ar0s1], bản nhạc này mời người nghe vào một thế giới âm nhạc độc đáo và khác biệt.")</f>
        <v>Phạm vi cao độ giới hạn của âm nhạc là [R1A2N3G4E5] [oc0ta1ve2s3] cho phép nhấn mạnh hơn vào các sắc thái của giai điệu và nhịp điệu, trong khi việc lựa chọn [[K01E12Y23]3 k4ey5] mang lại trải nghiệm quyến rũ và đáng nhớ. Với độ dài [T1M213] giây, bài hát này thể hiện nhịp điệu rất êm dịu, không có [I1N2S3T4R5U6M7E8N9T0S1]. Đồng hồ đo của nó, [T1I2M3E4_5S6I7G8N9A0T1U2R3E4], đặt nền tảng cho bố cục, thách thức các đặc điểm điển hình của thể loại [G1E2N3R4E5]. Được chia thành [[N01U12M23_34B45A56R67S78]8 b9ar0s1], bản nhạc này mời người nghe vào một thế giới âm nhạc độc đáo và khác biệt.</v>
      </c>
    </row>
    <row r="2073">
      <c r="A2073" s="1" t="s">
        <v>3330</v>
      </c>
      <c r="B2073" s="1" t="s">
        <v>3331</v>
      </c>
      <c r="C2073" s="2" t="str">
        <f>IFERROR(__xludf.DUMMYFUNCTION("GoogleTranslate(B2073, ""en"", ""vi"")"),"Loại nhạc này mang đến trải nghiệm nghe đa dạng và sống động với dải cao độ trải dài [R1A2N3G4E5] [oc0ta1ve2s3]. Nhịp điệu trong bài hát vô cùng mạnh mẽ và [ti0me1 s2ig3na4tu5re6] là [T1I2M3E4_5S6I7G8N9A0T1U2R3E4]. [I1N2S3T4R5U6M7E8N9T0S1] được sử dụng tr"&amp;"ong phần trình diễn âm nhạc, góp phần tạo nên nhịp điệu cân bằng cho bài hát. Mặc dù không phải là sự thể hiện thực sự của thể loại [G1E2N3R4E5] điển hình, bài hát này có [[N01U12M23_34B45A56R67S78]8 b9ar0s1] trong phần sáng tác.")</f>
        <v>Loại nhạc này mang đến trải nghiệm nghe đa dạng và sống động với dải cao độ trải dài [R1A2N3G4E5] [oc0ta1ve2s3]. Nhịp điệu trong bài hát vô cùng mạnh mẽ và [ti0me1 s2ig3na4tu5re6] là [T1I2M3E4_5S6I7G8N9A0T1U2R3E4]. [I1N2S3T4R5U6M7E8N9T0S1] được sử dụng trong phần trình diễn âm nhạc, góp phần tạo nên nhịp điệu cân bằng cho bài hát. Mặc dù không phải là sự thể hiện thực sự của thể loại [G1E2N3R4E5] điển hình, bài hát này có [[N01U12M23_34B45A56R67S78]8 b9ar0s1] trong phần sáng tác.</v>
      </c>
    </row>
    <row r="2074">
      <c r="A2074" s="1" t="s">
        <v>3332</v>
      </c>
      <c r="B2074" s="1" t="s">
        <v>3333</v>
      </c>
      <c r="C2074" s="2" t="str">
        <f>IFERROR(__xludf.DUMMYFUNCTION("GoogleTranslate(B2074, ""en"", ""vi"")"),"Âm nhạc trong bài hát này có phạm vi cao độ giới hạn là [R1A2N3G4E5] [oc0ta1ve2s3], cho phép nhấn mạnh hơn vào các sắc thái của giai điệu và nhịp điệu. Ngoài ra, bài hát có độ dài khoảng [[N01U12M23_34B45A56R67S78]8 b9ar0s1] và có nhịp điệu thoải mái, vừa"&amp;" phải. Nó dựa trên [[T01I12M23E34_45S56I67G78N89A90T01U12R23E34]4 t5im6e 7si8gn9at0ur1e2]. Nhìn chung, những yếu tố âm nhạc này kết hợp với nhau để tạo ra một tác phẩm thể hiện sự tinh tế trong giai điệu và cách diễn đạt trong khi vẫn duy trì cảm giác tho"&amp;"ải mái và vừa phải [te0mp1o2].")</f>
        <v>Âm nhạc trong bài hát này có phạm vi cao độ giới hạn là [R1A2N3G4E5] [oc0ta1ve2s3], cho phép nhấn mạnh hơn vào các sắc thái của giai điệu và nhịp điệu. Ngoài ra, bài hát có độ dài khoảng [[N01U12M23_34B45A56R67S78]8 b9ar0s1] và có nhịp điệu thoải mái, vừa phải. Nó dựa trên [[T01I12M23E34_45S56I67G78N89A90T01U12R23E34]4 t5im6e 7si8gn9at0ur1e2]. Nhìn chung, những yếu tố âm nhạc này kết hợp với nhau để tạo ra một tác phẩm thể hiện sự tinh tế trong giai điệu và cách diễn đạt trong khi vẫn duy trì cảm giác thoải mái và vừa phải [te0mp1o2].</v>
      </c>
    </row>
    <row r="2075">
      <c r="A2075" s="1" t="s">
        <v>110</v>
      </c>
      <c r="B2075" s="1" t="s">
        <v>3334</v>
      </c>
      <c r="C2075" s="2" t="str">
        <f>IFERROR(__xludf.DUMMYFUNCTION("GoogleTranslate(B2075, ""en"", ""vi"")"),"
Phạm vi cao độ của âm nhạc, được giới hạn ở [R1A2N3G4E5] [oc0ta1ve2s3], mang đến cơ hội duy nhất cho các nhạc sĩ tập trung vào các chi tiết tinh tế hơn của giai điệu và phân nhịp. Bằng cách làm việc trong phạm vi hạn chế này, các nhạc sĩ được khuyến khí"&amp;"ch khám phá các sắc thái của từng nốt nhạc và thể hiện bản thân thông qua các biến thể tinh tế về cao độ và nhịp điệu. Sự nhấn mạnh vào độ chính xác và tinh tế này có thể tạo ra tác động cảm xúc mạnh mẽ đến người nghe, khiến âm nhạc càng trở nên mạnh mẽ v"&amp;"à giàu sức gợi hơn. Nhìn chung, phạm vi cao độ hạn chế của loại nhạc này cho phép các nhạc sĩ thể hiện kỹ năng và sự sáng tạo của họ theo những cách mới và thú vị, khiến nó trở thành một thể loại hấp dẫn và bổ ích để khám phá.")</f>
        <v>
Phạm vi cao độ của âm nhạc, được giới hạn ở [R1A2N3G4E5] [oc0ta1ve2s3], mang đến cơ hội duy nhất cho các nhạc sĩ tập trung vào các chi tiết tinh tế hơn của giai điệu và phân nhịp. Bằng cách làm việc trong phạm vi hạn chế này, các nhạc sĩ được khuyến khích khám phá các sắc thái của từng nốt nhạc và thể hiện bản thân thông qua các biến thể tinh tế về cao độ và nhịp điệu. Sự nhấn mạnh vào độ chính xác và tinh tế này có thể tạo ra tác động cảm xúc mạnh mẽ đến người nghe, khiến âm nhạc càng trở nên mạnh mẽ và giàu sức gợi hơn. Nhìn chung, phạm vi cao độ hạn chế của loại nhạc này cho phép các nhạc sĩ thể hiện kỹ năng và sự sáng tạo của họ theo những cách mới và thú vị, khiến nó trở thành một thể loại hấp dẫn và bổ ích để khám phá.</v>
      </c>
    </row>
    <row r="2076">
      <c r="A2076" s="1" t="s">
        <v>3335</v>
      </c>
      <c r="B2076" s="1" t="s">
        <v>3336</v>
      </c>
      <c r="C2076" s="2" t="str">
        <f>IFERROR(__xludf.DUMMYFUNCTION("GoogleTranslate(B2076, ""en"", ""vi"")"),"Trải nghiệm lôi cuốn và đáng nhớ của dòng nhạc này một phần là do nó lựa chọn [[K01E12Y23]3 k4ey5]. Bản nhạc chạy trong [T1M213] giây và âm thanh của nó được tạo ra thông qua việc sử dụng [I1N2S3T4R5U6M7E8N9T0S1]. Với nhịp độ vừa phải, thành phần của bài "&amp;"hát này bao gồm [[N01U12M23_34B45A56R67S78]8 b9ar0s1], điều này càng làm tăng thêm cấu trúc và sự hấp dẫn tổng thể của nó.")</f>
        <v>Trải nghiệm lôi cuốn và đáng nhớ của dòng nhạc này một phần là do nó lựa chọn [[K01E12Y23]3 k4ey5]. Bản nhạc chạy trong [T1M213] giây và âm thanh của nó được tạo ra thông qua việc sử dụng [I1N2S3T4R5U6M7E8N9T0S1]. Với nhịp độ vừa phải, thành phần của bài hát này bao gồm [[N01U12M23_34B45A56R67S78]8 b9ar0s1], điều này càng làm tăng thêm cấu trúc và sự hấp dẫn tổng thể của nó.</v>
      </c>
    </row>
    <row r="2077">
      <c r="A2077" s="1" t="s">
        <v>1025</v>
      </c>
      <c r="B2077" s="1" t="s">
        <v>3337</v>
      </c>
      <c r="C2077" s="2" t="str">
        <f>IFERROR(__xludf.DUMMYFUNCTION("GoogleTranslate(B2077, ""en"", ""vi"")"),"Bài hát này có nhịp điệu rất thiền định và thời lượng [T1M213] giây.")</f>
        <v>Bài hát này có nhịp điệu rất thiền định và thời lượng [T1M213] giây.</v>
      </c>
    </row>
    <row r="2078">
      <c r="A2078" s="1" t="s">
        <v>3338</v>
      </c>
      <c r="B2078" s="1" t="s">
        <v>3339</v>
      </c>
      <c r="C2078" s="2" t="str">
        <f>IFERROR(__xludf.DUMMYFUNCTION("GoogleTranslate(B2078, ""en"", ""vi"")"),"Việc lựa chọn [[K01E12Y23]3 k4ey5] trong bản nhạc này tạo ra trải nghiệm quyến rũ và đáng nhớ được nâng cao nhờ thời gian chạy vừa phải [te0mp1o2] và [T1M213]-giây của bài hát. Âm nhạc này là sự thể hiện thực sự của phong cách [G1E2N3R4E5] cổ điển, điều n"&amp;"ày làm tăng thêm sức hấp dẫn tổng thể của nó.")</f>
        <v>Việc lựa chọn [[K01E12Y23]3 k4ey5] trong bản nhạc này tạo ra trải nghiệm quyến rũ và đáng nhớ được nâng cao nhờ thời gian chạy vừa phải [te0mp1o2] và [T1M213]-giây của bài hát. Âm nhạc này là sự thể hiện thực sự của phong cách [G1E2N3R4E5] cổ điển, điều này làm tăng thêm sức hấp dẫn tổng thể của nó.</v>
      </c>
    </row>
    <row r="2079">
      <c r="A2079" s="1" t="s">
        <v>3340</v>
      </c>
      <c r="B2079" s="1" t="s">
        <v>3341</v>
      </c>
      <c r="C2079" s="2" t="str">
        <f>IFERROR(__xludf.DUMMYFUNCTION("GoogleTranslate(B2079, ""en"", ""vi"")"),"[te0mp1o2] trong bài hát này có nhịp độ rất nhanh và phần sáng tác không liên quan đến việc sử dụng nhạc cụ. Dù không có nhạc cụ nhưng bài hát vẫn duy trì được mức năng lượng cao nhờ độ sống động [te0mp1o2]. Trọng tâm là nhịp điệu và giọng hát, tạo ra trả"&amp;"i nghiệm nghe năng động và hấp dẫn. Không có sự phân tâm của nhạc cụ, bài hát có thể thể hiện sức mạnh của giọng hát và tầm quan trọng của nhịp điệu trong âm nhạc. Nhìn chung, bài hát này là minh chứng cho thấy âm nhạc có thể được sáng tạo theo nhiều cách"&amp;" khác nhau mà vẫn hiệu quả về thông điệp và sức ảnh hưởng.")</f>
        <v>[te0mp1o2] trong bài hát này có nhịp độ rất nhanh và phần sáng tác không liên quan đến việc sử dụng nhạc cụ. Dù không có nhạc cụ nhưng bài hát vẫn duy trì được mức năng lượng cao nhờ độ sống động [te0mp1o2]. Trọng tâm là nhịp điệu và giọng hát, tạo ra trải nghiệm nghe năng động và hấp dẫn. Không có sự phân tâm của nhạc cụ, bài hát có thể thể hiện sức mạnh của giọng hát và tầm quan trọng của nhịp điệu trong âm nhạc. Nhìn chung, bài hát này là minh chứng cho thấy âm nhạc có thể được sáng tạo theo nhiều cách khác nhau mà vẫn hiệu quả về thông điệp và sức ảnh hưởng.</v>
      </c>
    </row>
    <row r="2080">
      <c r="A2080" s="1" t="s">
        <v>79</v>
      </c>
      <c r="B2080" s="1" t="s">
        <v>3342</v>
      </c>
      <c r="C2080" s="2" t="str">
        <f>IFERROR(__xludf.DUMMYFUNCTION("GoogleTranslate(B2080, ""en"", ""vi"")"),"Phạm vi cao độ của bản nhạc này là [R1A2N3G4E5] [oc0ta1ve2s3] mang đến trải nghiệm nghe độc ​​đáo và đáng nhớ, trong khi lựa chọn [[K01E12Y23]3 k4ey5] mang lại trải nghiệm quyến rũ và đáng nhớ. Với thời lượng [T1M213] giây, nhịp điệu nhẹ nhàng của bài hát"&amp;" và sự vắng mặt đáng chú ý của [I1N2S3T4R5U6M7E8N9T0S1] đã tạo nên một bầu không khí hấp dẫn. Ngoài ra, bài hát này còn có [ti0me1 s2ig3na4tu5re6 o7f 8[T91I02M13E24_35S46I57G68N79A80T91U02R13E24]3] độc đáo và được phát ở tốc độ nhàn nhã. Nhìn chung, âm nh"&amp;"ạc gợi lên tính chất [E1M2O3T4I5O6N7], để lại ấn tượng khó phai cho người nghe.")</f>
        <v>Phạm vi cao độ của bản nhạc này là [R1A2N3G4E5] [oc0ta1ve2s3] mang đến trải nghiệm nghe độc ​​đáo và đáng nhớ, trong khi lựa chọn [[K01E12Y23]3 k4ey5] mang lại trải nghiệm quyến rũ và đáng nhớ. Với thời lượng [T1M213] giây, nhịp điệu nhẹ nhàng của bài hát và sự vắng mặt đáng chú ý của [I1N2S3T4R5U6M7E8N9T0S1] đã tạo nên một bầu không khí hấp dẫn. Ngoài ra, bài hát này còn có [ti0me1 s2ig3na4tu5re6 o7f 8[T91I02M13E24_35S46I57G68N79A80T91U02R13E24]3] độc đáo và được phát ở tốc độ nhàn nhã. Nhìn chung, âm nhạc gợi lên tính chất [E1M2O3T4I5O6N7], để lại ấn tượng khó phai cho người nghe.</v>
      </c>
    </row>
    <row r="2081">
      <c r="A2081" s="1" t="s">
        <v>3343</v>
      </c>
      <c r="B2081" s="1" t="s">
        <v>3344</v>
      </c>
      <c r="C2081" s="2" t="str">
        <f>IFERROR(__xludf.DUMMYFUNCTION("GoogleTranslate(B2081, ""en"", ""vi"")"),"Bản nhạc này có độ dài TM1 giây và có nhịp điệu thoải mái, vừa phải. Không giống như thể loại [G1E2N3R4E5] truyền thống, dòng nhạc này không có nền tảng vững chắc trong các quy ước của nó.")</f>
        <v>Bản nhạc này có độ dài TM1 giây và có nhịp điệu thoải mái, vừa phải. Không giống như thể loại [G1E2N3R4E5] truyền thống, dòng nhạc này không có nền tảng vững chắc trong các quy ước của nó.</v>
      </c>
    </row>
    <row r="2082">
      <c r="A2082" s="1" t="s">
        <v>3345</v>
      </c>
      <c r="B2082" s="1" t="s">
        <v>3346</v>
      </c>
      <c r="C2082" s="2" t="str">
        <f>IFERROR(__xludf.DUMMYFUNCTION("GoogleTranslate(B2082, ""en"", ""vi"")"),"Loại nhạc này mang đến trải nghiệm nghe đa dạng và sống động với dải cao độ trải dài [R1A2N3G4E5] [oc0ta1ve2s3]. Nhịp điệu rất thoải mái và nhịp điệu của âm nhạc là [T1I2M3E4_5S6I7G8N9A0T1U2R3E4]. Điều thú vị là sáng tác của bài hát này không liên quan đế"&amp;"n việc sử dụng [I1N2S3T4R5U6M7E8N9T0S1]. Mặc dù không có nhạc cụ nhưng bài hát vẫn có nhịp điệu nhẹ nhàng, bổ sung cho cảm giác thư giãn tổng thể.")</f>
        <v>Loại nhạc này mang đến trải nghiệm nghe đa dạng và sống động với dải cao độ trải dài [R1A2N3G4E5] [oc0ta1ve2s3]. Nhịp điệu rất thoải mái và nhịp điệu của âm nhạc là [T1I2M3E4_5S6I7G8N9A0T1U2R3E4]. Điều thú vị là sáng tác của bài hát này không liên quan đến việc sử dụng [I1N2S3T4R5U6M7E8N9T0S1]. Mặc dù không có nhạc cụ nhưng bài hát vẫn có nhịp điệu nhẹ nhàng, bổ sung cho cảm giác thư giãn tổng thể.</v>
      </c>
    </row>
    <row r="2083">
      <c r="A2083" s="1" t="s">
        <v>3347</v>
      </c>
      <c r="B2083" s="1" t="s">
        <v>3348</v>
      </c>
      <c r="C2083" s="2" t="str">
        <f>IFERROR(__xludf.DUMMYFUNCTION("GoogleTranslate(B2083, ""en"", ""vi"")"),"Bài hát này có tiết tấu rất êm đềm, bình yên, được chơi ở nhịp độ vừa phải, gồm [[N01U12M23_34B45A56R67S78]8 b9ar0s1]. Phạm vi cao độ của nó nằm trong [R1A2N3G4E5] [oc0ta1ve2s3] và [[K01E12Y23]3 k4ey5] mang đến cho bản nhạc này chất lượng cảm xúc đặc biệt"&amp;". Ngoài ra, [ti0me1 s2ig3na4tu5re6] của bài hát khác với quy chuẩn, là [T1I2M3E4_5S6I7G8N9A0T1U2R3E4].")</f>
        <v>Bài hát này có tiết tấu rất êm đềm, bình yên, được chơi ở nhịp độ vừa phải, gồm [[N01U12M23_34B45A56R67S78]8 b9ar0s1]. Phạm vi cao độ của nó nằm trong [R1A2N3G4E5] [oc0ta1ve2s3] và [[K01E12Y23]3 k4ey5] mang đến cho bản nhạc này chất lượng cảm xúc đặc biệt. Ngoài ra, [ti0me1 s2ig3na4tu5re6] của bài hát khác với quy chuẩn, là [T1I2M3E4_5S6I7G8N9A0T1U2R3E4].</v>
      </c>
    </row>
    <row r="2084">
      <c r="A2084" s="1" t="s">
        <v>2139</v>
      </c>
      <c r="B2084" s="1" t="s">
        <v>3349</v>
      </c>
      <c r="C2084" s="2" t="str">
        <f>IFERROR(__xludf.DUMMYFUNCTION("GoogleTranslate(B2084, ""en"", ""vi"")"),"Phạm vi cao độ nhỏ gọn của [R1A2N3G4E5] [oc0ta1ve2s3] mang lại hiệu suất âm nhạc tập trung và có tác động mạnh mẽ, trong khi việc sử dụng [[K01E12Y23]3 k4ey5] tạo ra bầu không khí khác biệt. Với thời lượng [T1M213] giây, bài hát chinh phục người nghe bằng"&amp;" tiết tấu nhanh [te0mp1o2]. Việc đưa vào [I1N2S3T4R5U6M7E8N9T0S1] nâng cao bố cục âm nhạc tổng thể, được bổ sung bởi thước đo [T1I2M3E4_5S6I7G8N9A0T1U2R3E4]. Dù được trình diễn ở tốc độ vừa phải nhưng phong cách của ca khúc lại khác xa với đặc trưng đặc t"&amp;"rưng của thể loại [G1E2N3R4E5].")</f>
        <v>Phạm vi cao độ nhỏ gọn của [R1A2N3G4E5] [oc0ta1ve2s3] mang lại hiệu suất âm nhạc tập trung và có tác động mạnh mẽ, trong khi việc sử dụng [[K01E12Y23]3 k4ey5] tạo ra bầu không khí khác biệt. Với thời lượng [T1M213] giây, bài hát chinh phục người nghe bằng tiết tấu nhanh [te0mp1o2]. Việc đưa vào [I1N2S3T4R5U6M7E8N9T0S1] nâng cao bố cục âm nhạc tổng thể, được bổ sung bởi thước đo [T1I2M3E4_5S6I7G8N9A0T1U2R3E4]. Dù được trình diễn ở tốc độ vừa phải nhưng phong cách của ca khúc lại khác xa với đặc trưng đặc trưng của thể loại [G1E2N3R4E5].</v>
      </c>
    </row>
    <row r="2085">
      <c r="A2085" s="1" t="s">
        <v>891</v>
      </c>
      <c r="B2085" s="1" t="s">
        <v>3350</v>
      </c>
      <c r="C2085" s="2" t="str">
        <f>IFERROR(__xludf.DUMMYFUNCTION("GoogleTranslate(B2085, ""en"", ""vi"")"),"Nó có sự pha trộn độc đáo của các yếu tố âm nhạc khác nhau và không tuân theo các quy ước [G1E2N3R4E5] thông thường. Nghệ sĩ chấp nhận rủi ro sáng tạo và thử nghiệm các âm thanh khác nhau, tạo ra âm thanh khác biệt và độc đáo khiến họ khác biệt với các nh"&amp;"ạc sĩ khác cùng thể loại. Mặc dù không phù hợp hoàn toàn với một thể loại cụ thể nhưng bài hát vẫn thể hiện sự linh hoạt và sẵn sàng vượt qua ranh giới của người nghệ sĩ.")</f>
        <v>Nó có sự pha trộn độc đáo của các yếu tố âm nhạc khác nhau và không tuân theo các quy ước [G1E2N3R4E5] thông thường. Nghệ sĩ chấp nhận rủi ro sáng tạo và thử nghiệm các âm thanh khác nhau, tạo ra âm thanh khác biệt và độc đáo khiến họ khác biệt với các nhạc sĩ khác cùng thể loại. Mặc dù không phù hợp hoàn toàn với một thể loại cụ thể nhưng bài hát vẫn thể hiện sự linh hoạt và sẵn sàng vượt qua ranh giới của người nghệ sĩ.</v>
      </c>
    </row>
    <row r="2086">
      <c r="A2086" s="1" t="s">
        <v>1532</v>
      </c>
      <c r="B2086" s="1" t="s">
        <v>3351</v>
      </c>
      <c r="C2086" s="2" t="str">
        <f>IFERROR(__xludf.DUMMYFUNCTION("GoogleTranslate(B2086, ""en"", ""vi"")"),"Trong bản nhạc này, phạm vi cao độ cụ thể của [R1A2N3G4E5] [oc0ta1ve2s3] được sử dụng để tạo ra âm thanh gắn kết và thống nhất được duy trì trong suốt bố cục thanh [N1U2M3_4B5A6R7S8]. Mặc dù sử dụng dải cao độ này, [ti0me1 s2ig3na4tu5re6] của bài hát vẫn "&amp;"nằm ngoài tiêu chuẩn, có [T1I2M3E4_5S6I7G8N9A0T1U2R3E4].")</f>
        <v>Trong bản nhạc này, phạm vi cao độ cụ thể của [R1A2N3G4E5] [oc0ta1ve2s3] được sử dụng để tạo ra âm thanh gắn kết và thống nhất được duy trì trong suốt bố cục thanh [N1U2M3_4B5A6R7S8]. Mặc dù sử dụng dải cao độ này, [ti0me1 s2ig3na4tu5re6] của bài hát vẫn nằm ngoài tiêu chuẩn, có [T1I2M3E4_5S6I7G8N9A0T1U2R3E4].</v>
      </c>
    </row>
    <row r="2087">
      <c r="A2087" s="1" t="s">
        <v>1019</v>
      </c>
      <c r="B2087" s="1" t="s">
        <v>3352</v>
      </c>
      <c r="C2087" s="2" t="str">
        <f>IFERROR(__xludf.DUMMYFUNCTION("GoogleTranslate(B2087, ""en"", ""vi"")"),"Âm nhạc trong bài hát này có nhịp độ nhanh và có [ti0me1 s2ig3na4tu5re6] không được sử dụng phổ biến. Sự kết hợp giữa [te0mp1o2] nhanh và [ti0me1 s2ig3na4tu5re6] tạo ra âm thanh độc đáo, nổi bật so với âm nhạc thông thường hơn. Mặc dù có tính chất độc đáo"&amp;" nhưng bài hát vẫn rất thú vị khi nghe, giai điệu hấp dẫn và nhịp điệu lạc quan khiến nó trở thành lựa chọn phổ biến cho những ai đánh giá cao âm nhạc thử nghiệm. Nhìn chung, bài hát này là một ví dụ tuyệt vời về cách các nhạc sĩ có thể vượt qua ranh giới"&amp;" của âm nhạc truyền thống để tạo ra thứ gì đó mới mẻ và thú vị.")</f>
        <v>Âm nhạc trong bài hát này có nhịp độ nhanh và có [ti0me1 s2ig3na4tu5re6] không được sử dụng phổ biến. Sự kết hợp giữa [te0mp1o2] nhanh và [ti0me1 s2ig3na4tu5re6] tạo ra âm thanh độc đáo, nổi bật so với âm nhạc thông thường hơn. Mặc dù có tính chất độc đáo nhưng bài hát vẫn rất thú vị khi nghe, giai điệu hấp dẫn và nhịp điệu lạc quan khiến nó trở thành lựa chọn phổ biến cho những ai đánh giá cao âm nhạc thử nghiệm. Nhìn chung, bài hát này là một ví dụ tuyệt vời về cách các nhạc sĩ có thể vượt qua ranh giới của âm nhạc truyền thống để tạo ra thứ gì đó mới mẻ và thú vị.</v>
      </c>
    </row>
    <row r="2088">
      <c r="A2088" s="1" t="s">
        <v>713</v>
      </c>
      <c r="B2088" s="1" t="s">
        <v>3353</v>
      </c>
      <c r="C2088" s="2" t="str">
        <f>IFERROR(__xludf.DUMMYFUNCTION("GoogleTranslate(B2088, ""en"", ""vi"")"),"Bản nhạc thể hiện phạm vi cao độ trong [R1A2N3G4E5] [oc0ta1ve2s3], sử dụng [[K01E12Y23]3 k4ey5] để truyền tải âm thanh cộng hưởng và độc đáo. Với thời lượng phát là [T1M213] giây, bài hát này mang nhịp điệu yên bình, kết hợp với [I1N2S3T4R5U6M7E8N9T0S1] t"&amp;"rong phần trình diễn âm nhạc. Khác với tiêu chuẩn, [ti0me1 s2ig3na4tu5re6] của nó là [T1I2M3E4_5S6I7G8N9A0T1U2R3E4], trong khi vẫn duy trì mức [te0mp1o2] vừa phải. Nhìn chung, âm nhạc tỏa ra [E1M2O3T4I5O6N7].")</f>
        <v>Bản nhạc thể hiện phạm vi cao độ trong [R1A2N3G4E5] [oc0ta1ve2s3], sử dụng [[K01E12Y23]3 k4ey5] để truyền tải âm thanh cộng hưởng và độc đáo. Với thời lượng phát là [T1M213] giây, bài hát này mang nhịp điệu yên bình, kết hợp với [I1N2S3T4R5U6M7E8N9T0S1] trong phần trình diễn âm nhạc. Khác với tiêu chuẩn, [ti0me1 s2ig3na4tu5re6] của nó là [T1I2M3E4_5S6I7G8N9A0T1U2R3E4], trong khi vẫn duy trì mức [te0mp1o2] vừa phải. Nhìn chung, âm nhạc tỏa ra [E1M2O3T4I5O6N7].</v>
      </c>
    </row>
    <row r="2089">
      <c r="A2089" s="1" t="s">
        <v>3354</v>
      </c>
      <c r="B2089" s="1" t="s">
        <v>3355</v>
      </c>
      <c r="C2089" s="2" t="str">
        <f>IFERROR(__xludf.DUMMYFUNCTION("GoogleTranslate(B2089, ""en"", ""vi"")"),"Với dải cao độ trải dài [R1A2N3G4E5] [oc0ta1ve2s3], bản nhạc này mang đến trải nghiệm nghe đa dạng và sống động. Bài hát có thời lượng [T1M213] giây và nhịp điệu rất yên bình. Đáng chú ý là vắng mặt [I1N2S3T4R5U6M7E8N9T0S1], vì bài hát được trình diễn với"&amp;" tốc độ nhanh và bao gồm [[N01U12M23_34B45A56R67S78]8 b9ar0s1].")</f>
        <v>Với dải cao độ trải dài [R1A2N3G4E5] [oc0ta1ve2s3], bản nhạc này mang đến trải nghiệm nghe đa dạng và sống động. Bài hát có thời lượng [T1M213] giây và nhịp điệu rất yên bình. Đáng chú ý là vắng mặt [I1N2S3T4R5U6M7E8N9T0S1], vì bài hát được trình diễn với tốc độ nhanh và bao gồm [[N01U12M23_34B45A56R67S78]8 b9ar0s1].</v>
      </c>
    </row>
    <row r="2090">
      <c r="A2090" s="1" t="s">
        <v>3356</v>
      </c>
      <c r="B2090" s="1" t="s">
        <v>3357</v>
      </c>
      <c r="C2090" s="2" t="str">
        <f>IFERROR(__xludf.DUMMYFUNCTION("GoogleTranslate(B2090, ""en"", ""vi"")"),"Với dải cao độ kéo dài [R1A2N3G4E5] [oc0ta1ve2s3], bản nhạc này mang đến trải nghiệm nghe đa dạng và sống động, trong khi nhịp điệu vẫn ở mức vừa phải. Kéo dài [T1M213] giây, bài hát này tạo nên bầu không khí thư giãn và yên tĩnh với nhịp điệu nhẹ nhàng.")</f>
        <v>Với dải cao độ kéo dài [R1A2N3G4E5] [oc0ta1ve2s3], bản nhạc này mang đến trải nghiệm nghe đa dạng và sống động, trong khi nhịp điệu vẫn ở mức vừa phải. Kéo dài [T1M213] giây, bài hát này tạo nên bầu không khí thư giãn và yên tĩnh với nhịp điệu nhẹ nhàng.</v>
      </c>
    </row>
    <row r="2091">
      <c r="A2091" s="1" t="s">
        <v>618</v>
      </c>
      <c r="B2091" s="1" t="s">
        <v>3358</v>
      </c>
      <c r="C2091" s="2" t="str">
        <f>IFERROR(__xludf.DUMMYFUNCTION("GoogleTranslate(B2091, ""en"", ""vi"")"),"Giai điệu trôi chảy nhẹ nhàng, mang lại cảm giác êm dịu xuyên suốt bản nhạc. Nhịp điệu chậm và nhất quán, làm tăng thêm tâm trạng yên bình tổng thể của bài hát. Với mỗi nốt nhạc được chơi, người nghe sẽ được đưa đến trạng thái yên tĩnh, cho phép họ hoàn t"&amp;"oàn đắm mình trong bầu không khí êm dịu. Nhìn chung, [te0mp1o2] mềm mại và mượt mà của bài hát này tạo ra một bầu không khí yên tĩnh và thanh bình, hoàn hảo để thư giãn và nghỉ ngơi.")</f>
        <v>Giai điệu trôi chảy nhẹ nhàng, mang lại cảm giác êm dịu xuyên suốt bản nhạc. Nhịp điệu chậm và nhất quán, làm tăng thêm tâm trạng yên bình tổng thể của bài hát. Với mỗi nốt nhạc được chơi, người nghe sẽ được đưa đến trạng thái yên tĩnh, cho phép họ hoàn toàn đắm mình trong bầu không khí êm dịu. Nhìn chung, [te0mp1o2] mềm mại và mượt mà của bài hát này tạo ra một bầu không khí yên tĩnh và thanh bình, hoàn hảo để thư giãn và nghỉ ngơi.</v>
      </c>
    </row>
    <row r="2092">
      <c r="A2092" s="1" t="s">
        <v>3359</v>
      </c>
      <c r="B2092" s="1" t="s">
        <v>3360</v>
      </c>
      <c r="C2092" s="2" t="str">
        <f>IFERROR(__xludf.DUMMYFUNCTION("GoogleTranslate(B2092, ""en"", ""vi"")"),"Bài hát gốc [G1E2N3R4E5] này sử dụng [ti0me1 s2ig3na4tu5re6 o7f 8[T91I02M13E24_35S46I57G68N79A80T91U02R13E24]3] không chuẩn và chạy trong [T1M213] giây, tất cả đều được phát ở tốc độ nhanh.")</f>
        <v>Bài hát gốc [G1E2N3R4E5] này sử dụng [ti0me1 s2ig3na4tu5re6 o7f 8[T91I02M13E24_35S46I57G68N79A80T91U02R13E24]3] không chuẩn và chạy trong [T1M213] giây, tất cả đều được phát ở tốc độ nhanh.</v>
      </c>
    </row>
    <row r="2093">
      <c r="A2093" s="1" t="s">
        <v>889</v>
      </c>
      <c r="B2093" s="1" t="s">
        <v>3361</v>
      </c>
      <c r="C2093" s="2" t="str">
        <f>IFERROR(__xludf.DUMMYFUNCTION("GoogleTranslate(B2093, ""en"", ""vi"")"),"Bài hát có tiết tấu êm đềm và đều đặn, giúp người nghe có thể thưởng thức giai điệu mà không cảm thấy vội vã, vội vã. Với nhịp điệu thoải mái và [te0mp1o2] vừa phải, bài hát tạo ra bầu không khí nhẹ nhàng có thể giúp giảm bớt căng thẳng và thúc đẩy sự thư"&amp;" giãn. Cho dù bạn nghe nó khi đang lái xe, làm việc hay chỉ đơn giản là thư giãn ở nhà, [te0mp1o2] dễ nghe của bài hát có thể giúp cải thiện tâm trạng của bạn và mang lại cảm giác bình yên và tĩnh lặng. Nhìn chung, nhịp điệu thoải mái và nhịp độ vừa phải "&amp;"của bài hát khiến nó trở thành sự lựa chọn tuyệt vời cho những ai muốn thư giãn và thoải mái.")</f>
        <v>Bài hát có tiết tấu êm đềm và đều đặn, giúp người nghe có thể thưởng thức giai điệu mà không cảm thấy vội vã, vội vã. Với nhịp điệu thoải mái và [te0mp1o2] vừa phải, bài hát tạo ra bầu không khí nhẹ nhàng có thể giúp giảm bớt căng thẳng và thúc đẩy sự thư giãn. Cho dù bạn nghe nó khi đang lái xe, làm việc hay chỉ đơn giản là thư giãn ở nhà, [te0mp1o2] dễ nghe của bài hát có thể giúp cải thiện tâm trạng của bạn và mang lại cảm giác bình yên và tĩnh lặng. Nhìn chung, nhịp điệu thoải mái và nhịp độ vừa phải của bài hát khiến nó trở thành sự lựa chọn tuyệt vời cho những ai muốn thư giãn và thoải mái.</v>
      </c>
    </row>
    <row r="2094">
      <c r="A2094" s="1" t="s">
        <v>3362</v>
      </c>
      <c r="B2094" s="1" t="s">
        <v>3363</v>
      </c>
      <c r="C2094" s="2" t="str">
        <f>IFERROR(__xludf.DUMMYFUNCTION("GoogleTranslate(B2094, ""en"", ""vi"")"),"Trong bản nhạc này, [I1N2S3T4R5U6M7E8N9T0] không phải là nhạc cụ chính được sử dụng cho giai điệu. Mặc dù vậy, bản nhạc thể hiện phạm vi cao độ trong [R1A2N3G4E5] [oc0ta1ve2s3] và bao gồm [[N01U12M23_34B45A56R67S78]8 b9ar0s1].")</f>
        <v>Trong bản nhạc này, [I1N2S3T4R5U6M7E8N9T0] không phải là nhạc cụ chính được sử dụng cho giai điệu. Mặc dù vậy, bản nhạc thể hiện phạm vi cao độ trong [R1A2N3G4E5] [oc0ta1ve2s3] và bao gồm [[N01U12M23_34B45A56R67S78]8 b9ar0s1].</v>
      </c>
    </row>
    <row r="2095">
      <c r="A2095" s="1" t="s">
        <v>3364</v>
      </c>
      <c r="B2095" s="1" t="s">
        <v>3365</v>
      </c>
      <c r="C2095" s="2" t="str">
        <f>IFERROR(__xludf.DUMMYFUNCTION("GoogleTranslate(B2095, ""en"", ""vi"")"),"[[K01E12Y23]3 k4ey5] trong bản nhạc này mang đến âm thanh mạnh mẽ và đáng nhớ, được bổ sung bởi nhịp điệu rất thanh thản. Với đồng hồ đo [T1I2M3E4_5S6I7G8N9A0T1U2R3E4], âm nhạc có đặc tính [G1E2N3R4E5] không thể nhầm lẫn, bao gồm [[N01U12M23_34B45A56R67S7"&amp;"8]8 b9ar0s1].")</f>
        <v>[[K01E12Y23]3 k4ey5] trong bản nhạc này mang đến âm thanh mạnh mẽ và đáng nhớ, được bổ sung bởi nhịp điệu rất thanh thản. Với đồng hồ đo [T1I2M3E4_5S6I7G8N9A0T1U2R3E4], âm nhạc có đặc tính [G1E2N3R4E5] không thể nhầm lẫn, bao gồm [[N01U12M23_34B45A56R67S78]8 b9ar0s1].</v>
      </c>
    </row>
    <row r="2096">
      <c r="A2096" s="1" t="s">
        <v>354</v>
      </c>
      <c r="B2096" s="1" t="s">
        <v>3366</v>
      </c>
      <c r="C2096" s="2" t="str">
        <f>IFERROR(__xludf.DUMMYFUNCTION("GoogleTranslate(B2096, ""en"", ""vi"")"),"Phạm vi cao độ nhỏ gọn của [R1A2N3G4E5] [oc0ta1ve2s3] mang lại màn trình diễn âm nhạc tập trung và có tác động mạnh mẽ, được nâng cao nhờ sử dụng [[K01E12Y23]3 k4ey5], truyền tải âm thanh cộng hưởng và độc đáo. Với thời lượng [T1M213] giây, bài hát duy tr"&amp;"ì tốc độ [te0mp1o2] nhanh, trong khi [I1N2S3T4R5U6M7E8N9T0S1] đóng vai trò quan trọng trong việc định hình bố cục của nó. Sử dụng [[T01I12M23E34_45S56I67G78N89A90T01U12R23E34]4 t5im6e 7si8gn9at0ur1e2], bài hát được trình diễn với tốc độ nhanh, thể hiện ví"&amp;" dụ tinh túy về âm thanh [G1E2N3R4E5].")</f>
        <v>Phạm vi cao độ nhỏ gọn của [R1A2N3G4E5] [oc0ta1ve2s3] mang lại màn trình diễn âm nhạc tập trung và có tác động mạnh mẽ, được nâng cao nhờ sử dụng [[K01E12Y23]3 k4ey5], truyền tải âm thanh cộng hưởng và độc đáo. Với thời lượng [T1M213] giây, bài hát duy trì tốc độ [te0mp1o2] nhanh, trong khi [I1N2S3T4R5U6M7E8N9T0S1] đóng vai trò quan trọng trong việc định hình bố cục của nó. Sử dụng [[T01I12M23E34_45S56I67G78N89A90T01U12R23E34]4 t5im6e 7si8gn9at0ur1e2], bài hát được trình diễn với tốc độ nhanh, thể hiện ví dụ tinh túy về âm thanh [G1E2N3R4E5].</v>
      </c>
    </row>
    <row r="2097">
      <c r="A2097" s="1" t="s">
        <v>263</v>
      </c>
      <c r="B2097" s="1" t="s">
        <v>3367</v>
      </c>
      <c r="C2097" s="2" t="str">
        <f>IFERROR(__xludf.DUMMYFUNCTION("GoogleTranslate(B2097, ""en"", ""vi"")"),"Phạm vi cao độ nhỏ gọn của âm nhạc [R1A2N3G4E5] [oc0ta1ve2s3] không chỉ cho phép trình diễn tập trung và có tác động mạnh mẽ mà còn phù hợp với cấu trúc [[N01U12M23_34B45A56R67S78]8 b9ar0s1] của nó. Với phạm vi này, buổi biểu diễn âm nhạc có thể duy trì c"&amp;"ảm giác gắn kết và định hướng xuyên suốt, tạo ra trải nghiệm mạnh mẽ và hấp dẫn cho khán giả. Phạm vi cao độ giới hạn cũng giúp người biểu diễn kiểm soát tốt hơn việc biểu đạt từng nốt nhạc và cho phép phân nhịp âm nhạc chính xác và nhiều sắc thái hơn. Nh"&amp;"ìn chung, sự kết hợp giữa phạm vi cao độ nhỏ gọn và bố cục có cấu trúc sẽ mang lại một buổi biểu diễn âm nhạc năng động và đáng nhớ.")</f>
        <v>Phạm vi cao độ nhỏ gọn của âm nhạc [R1A2N3G4E5] [oc0ta1ve2s3] không chỉ cho phép trình diễn tập trung và có tác động mạnh mẽ mà còn phù hợp với cấu trúc [[N01U12M23_34B45A56R67S78]8 b9ar0s1] của nó. Với phạm vi này, buổi biểu diễn âm nhạc có thể duy trì cảm giác gắn kết và định hướng xuyên suốt, tạo ra trải nghiệm mạnh mẽ và hấp dẫn cho khán giả. Phạm vi cao độ giới hạn cũng giúp người biểu diễn kiểm soát tốt hơn việc biểu đạt từng nốt nhạc và cho phép phân nhịp âm nhạc chính xác và nhiều sắc thái hơn. Nhìn chung, sự kết hợp giữa phạm vi cao độ nhỏ gọn và bố cục có cấu trúc sẽ mang lại một buổi biểu diễn âm nhạc năng động và đáng nhớ.</v>
      </c>
    </row>
    <row r="2098">
      <c r="A2098" s="1" t="s">
        <v>477</v>
      </c>
      <c r="B2098" s="1" t="s">
        <v>3368</v>
      </c>
      <c r="C2098" s="2" t="str">
        <f>IFERROR(__xludf.DUMMYFUNCTION("GoogleTranslate(B2098, ""en"", ""vi"")"),"Với dải cao độ trải dài [R1A2N3G4E5] [oc0ta1ve2s3], bản nhạc này mang đến trải nghiệm nghe đa dạng và sống động thấm đẫm [E1M2O3T4I5O6N7]. Dải cao độ rộng cho phép thể hiện nhiều tông màu và tâm trạng khác nhau, tạo ra âm thanh phong phú và đa tầng chắc c"&amp;"hắn sẽ làm say mê người nghe. Cho dù đó là những nốt cao vút hay những nốt trầm đầy ám ảnh, chiều sâu cảm xúc của bản nhạc này đều được cảm nhận xuyên suốt, gợi lên nhiều cung bậc cảm xúc và cảm xúc cho người nghe. Từ niềm vui, sự phấn khích đến nỗi buồn "&amp;"và sự tự vấn nội tâm, bản nhạc này đưa người nghe vào một cuộc hành trình xuyên qua mọi cung bậc cảm xúc của con người.")</f>
        <v>Với dải cao độ trải dài [R1A2N3G4E5] [oc0ta1ve2s3], bản nhạc này mang đến trải nghiệm nghe đa dạng và sống động thấm đẫm [E1M2O3T4I5O6N7]. Dải cao độ rộng cho phép thể hiện nhiều tông màu và tâm trạng khác nhau, tạo ra âm thanh phong phú và đa tầng chắc chắn sẽ làm say mê người nghe. Cho dù đó là những nốt cao vút hay những nốt trầm đầy ám ảnh, chiều sâu cảm xúc của bản nhạc này đều được cảm nhận xuyên suốt, gợi lên nhiều cung bậc cảm xúc và cảm xúc cho người nghe. Từ niềm vui, sự phấn khích đến nỗi buồn và sự tự vấn nội tâm, bản nhạc này đưa người nghe vào một cuộc hành trình xuyên qua mọi cung bậc cảm xúc của con người.</v>
      </c>
    </row>
    <row r="2099">
      <c r="A2099" s="1" t="s">
        <v>1247</v>
      </c>
      <c r="B2099" s="1" t="s">
        <v>3369</v>
      </c>
      <c r="C2099" s="2" t="str">
        <f>IFERROR(__xludf.DUMMYFUNCTION("GoogleTranslate(B2099, ""en"", ""vi"")"),"Bài hát được trình diễn với nhịp độ vừa phải, có [te0mp1o2] vừa thú vị vừa dễ theo dõi.")</f>
        <v>Bài hát được trình diễn với nhịp độ vừa phải, có [te0mp1o2] vừa thú vị vừa dễ theo dõi.</v>
      </c>
    </row>
    <row r="2100">
      <c r="A2100" s="1" t="s">
        <v>3370</v>
      </c>
      <c r="B2100" s="1" t="s">
        <v>3371</v>
      </c>
      <c r="C2100" s="2" t="str">
        <f>IFERROR(__xludf.DUMMYFUNCTION("GoogleTranslate(B2100, ""en"", ""vi"")"),"Âm nhạc sử dụng [[K01E12Y23]3 k4ey5], truyền tải âm thanh độc đáo và vang dội. Mặc dù [te0mp1o2] chậm rãi nhưng nhịp điệu trong bài hát này thực sự rất sống động. Nhạc ở [T1I2M3E4_5S6I7G8N9A0T1U2R3E4].")</f>
        <v>Âm nhạc sử dụng [[K01E12Y23]3 k4ey5], truyền tải âm thanh độc đáo và vang dội. Mặc dù [te0mp1o2] chậm rãi nhưng nhịp điệu trong bài hát này thực sự rất sống động. Nhạc ở [T1I2M3E4_5S6I7G8N9A0T1U2R3E4].</v>
      </c>
    </row>
    <row r="2101">
      <c r="A2101" s="1" t="s">
        <v>3372</v>
      </c>
      <c r="B2101" s="1" t="s">
        <v>3373</v>
      </c>
      <c r="C2101" s="2" t="str">
        <f>IFERROR(__xludf.DUMMYFUNCTION("GoogleTranslate(B2101, ""en"", ""vi"")"),"Âm nhạc được đề cập có [te0mp1o2] thoải mái và được xác định bởi một cảm xúc cụ thể. Ngoài ra, [ti0me1 s2ig3na4tu5re6] của bài hát này rất khác thường, tạo thêm yếu tố độc đáo cho âm thanh tổng thể. Mặc dù [ti0me1 s2ig3na4tu5re6] độc đáo, âm nhạc vẫn duy "&amp;"trì nhịp độ thoải mái và chất lượng cảm xúc, mang lại trải nghiệm nghe đặc biệt.")</f>
        <v>Âm nhạc được đề cập có [te0mp1o2] thoải mái và được xác định bởi một cảm xúc cụ thể. Ngoài ra, [ti0me1 s2ig3na4tu5re6] của bài hát này rất khác thường, tạo thêm yếu tố độc đáo cho âm thanh tổng thể. Mặc dù [ti0me1 s2ig3na4tu5re6] độc đáo, âm nhạc vẫn duy trì nhịp độ thoải mái và chất lượng cảm xúc, mang lại trải nghiệm nghe đặc biệt.</v>
      </c>
    </row>
    <row r="2102">
      <c r="A2102" s="1" t="s">
        <v>3374</v>
      </c>
      <c r="B2102" s="1" t="s">
        <v>3375</v>
      </c>
      <c r="C2102" s="2" t="str">
        <f>IFERROR(__xludf.DUMMYFUNCTION("GoogleTranslate(B2102, ""en"", ""vi"")"),"Nhịp điệu chậm của bài hát được xác định bởi [E1M2O3T4I5O6N7]. Âm nhạc được thiết kế để truyền tải một cảm xúc hoặc tâm trạng cụ thể, được thể hiện qua [te0mp1o2] và nhịp độ của bài hát. Cho dù đó là cảm giác khao khát, buồn bã, vui sướng hay cảm xúc nào "&amp;"khác, âm nhạc sẽ tạo nên giai điệu và tạo ra bầu không khí thu hút người nghe. Thông qua việc sử dụng giai điệu, hòa âm và nhạc cụ một cách cẩn thận, bài hát mang một sức sống của của riêng nó, mời gọi khán giả trải nghiệm và kết nối với những cảm xúc mà "&amp;"nó thể hiện. Vì vậy, sự kết hợp giữa nhịp điệu chậm và chiều sâu cảm xúc của âm nhạc tạo nên trải nghiệm nghe mạnh mẽ và cảm động.")</f>
        <v>Nhịp điệu chậm của bài hát được xác định bởi [E1M2O3T4I5O6N7]. Âm nhạc được thiết kế để truyền tải một cảm xúc hoặc tâm trạng cụ thể, được thể hiện qua [te0mp1o2] và nhịp độ của bài hát. Cho dù đó là cảm giác khao khát, buồn bã, vui sướng hay cảm xúc nào khác, âm nhạc sẽ tạo nên giai điệu và tạo ra bầu không khí thu hút người nghe. Thông qua việc sử dụng giai điệu, hòa âm và nhạc cụ một cách cẩn thận, bài hát mang một sức sống của của riêng nó, mời gọi khán giả trải nghiệm và kết nối với những cảm xúc mà nó thể hiện. Vì vậy, sự kết hợp giữa nhịp điệu chậm và chiều sâu cảm xúc của âm nhạc tạo nên trải nghiệm nghe mạnh mẽ và cảm động.</v>
      </c>
    </row>
    <row r="2103">
      <c r="A2103" s="1" t="s">
        <v>3376</v>
      </c>
      <c r="B2103" s="1" t="s">
        <v>3377</v>
      </c>
      <c r="C2103" s="2" t="str">
        <f>IFERROR(__xludf.DUMMYFUNCTION("GoogleTranslate(B2103, ""en"", ""vi"")"),"Âm nhạc được đề cập có một số đặc điểm xác định. Đầu tiên, phạm vi cao độ của nó trải dài [R1A2N3G4E5] [oc0ta1ve2s3], điều này mang đến cho nó một đặc tính độc đáo và nhấn mạnh chiều sâu cảm xúc của nó. Ngoài ra, việc sử dụng [[K01E12Y23]3 k4ey5] mang lại"&amp;" âm thanh mạnh mẽ và đáng nhớ, chắc chắn sẽ thu hút sự chú ý của người nghe. Thời lượng phát bài hát [T1M213] giây vừa phải, nhịp điệu thoải mái giúp bạn thư giãn và tận hưởng. Để phát huy hết tiềm năng của bài hát, điều cần thiết là phải đưa [I1N2S3T4R5U"&amp;"6M7E8N9T0S1] vào bản nhạc. Cuối cùng, điều đáng chú ý là bài hát bao gồm tổng cộng [[N01U12M23_34B45A56R67S78]8 b9ar0s1], làm tăng thêm độ phức tạp và tính âm nhạc của nó.")</f>
        <v>Âm nhạc được đề cập có một số đặc điểm xác định. Đầu tiên, phạm vi cao độ của nó trải dài [R1A2N3G4E5] [oc0ta1ve2s3], điều này mang đến cho nó một đặc tính độc đáo và nhấn mạnh chiều sâu cảm xúc của nó. Ngoài ra, việc sử dụng [[K01E12Y23]3 k4ey5] mang lại âm thanh mạnh mẽ và đáng nhớ, chắc chắn sẽ thu hút sự chú ý của người nghe. Thời lượng phát bài hát [T1M213] giây vừa phải, nhịp điệu thoải mái giúp bạn thư giãn và tận hưởng. Để phát huy hết tiềm năng của bài hát, điều cần thiết là phải đưa [I1N2S3T4R5U6M7E8N9T0S1] vào bản nhạc. Cuối cùng, điều đáng chú ý là bài hát bao gồm tổng cộng [[N01U12M23_34B45A56R67S78]8 b9ar0s1], làm tăng thêm độ phức tạp và tính âm nhạc của nó.</v>
      </c>
    </row>
    <row r="2104">
      <c r="A2104" s="1" t="s">
        <v>450</v>
      </c>
      <c r="B2104" s="1" t="s">
        <v>3378</v>
      </c>
      <c r="C2104" s="2" t="str">
        <f>IFERROR(__xludf.DUMMYFUNCTION("GoogleTranslate(B2104, ""en"", ""vi"")"),"Phạm vi cao độ nhỏ gọn của [R1A2N3G4E5] [oc0ta1ve2s3] mang lại màn trình diễn âm nhạc tập trung và có tác động mạnh mẽ. Bản nhạc này dài [T1M213] giây với [T1I2M3E4_5S6I7G8N9A0T1U2R3E4] làm thước đo âm nhạc. Bạn sẽ không nghe thấy bất kỳ [I1N2S3T4R5U6M7E8"&amp;"N9T0S1] nào trong bài hát này vì âm nhạc mang đậm phong cách [G1E2N3R4E5] truyền thống.")</f>
        <v>Phạm vi cao độ nhỏ gọn của [R1A2N3G4E5] [oc0ta1ve2s3] mang lại màn trình diễn âm nhạc tập trung và có tác động mạnh mẽ. Bản nhạc này dài [T1M213] giây với [T1I2M3E4_5S6I7G8N9A0T1U2R3E4] làm thước đo âm nhạc. Bạn sẽ không nghe thấy bất kỳ [I1N2S3T4R5U6M7E8N9T0S1] nào trong bài hát này vì âm nhạc mang đậm phong cách [G1E2N3R4E5] truyền thống.</v>
      </c>
    </row>
    <row r="2105">
      <c r="A2105" s="1" t="s">
        <v>308</v>
      </c>
      <c r="B2105" s="1" t="s">
        <v>3379</v>
      </c>
      <c r="C2105" s="2" t="str">
        <f>IFERROR(__xludf.DUMMYFUNCTION("GoogleTranslate(B2105, ""en"", ""vi"")"),"Dải cao độ của [R1A2N3G4E5] [oc0ta1ve2s3] tạo thêm nét đặc biệt cho bản nhạc, nhấn mạnh chiều sâu cảm xúc của bản nhạc, trong khi [[K01E12Y23]3 k4ey5] mang đến cho bản nhạc này chất lượng cảm xúc đặc biệt. Bài hát kéo dài trong [T1M213] giây và có nhịp đi"&amp;"ệu rất yên bình. Việc đưa vào [I1N2S3T4R5U6M7E8N9T0S1] càng nâng cao hơn nữa tác phẩm âm nhạc tổng thể. Hơn nữa, [ti0me1 s2ig3na4tu5re6] của bài hát này đi chệch khỏi quy chuẩn, được thể hiện bằng [T1I2M3E4_5S6I7G8N9A0T1U2R3E4], trong khi nhịp điệu của nó"&amp;" lại cố tình chậm. Thông qua cách sắp xếp giai điệu và các yếu tố nhịp nhàng, âm nhạc truyền tải một cách hiệu quả [E1M2O3T4I5O6N7].")</f>
        <v>Dải cao độ của [R1A2N3G4E5] [oc0ta1ve2s3] tạo thêm nét đặc biệt cho bản nhạc, nhấn mạnh chiều sâu cảm xúc của bản nhạc, trong khi [[K01E12Y23]3 k4ey5] mang đến cho bản nhạc này chất lượng cảm xúc đặc biệt. Bài hát kéo dài trong [T1M213] giây và có nhịp điệu rất yên bình. Việc đưa vào [I1N2S3T4R5U6M7E8N9T0S1] càng nâng cao hơn nữa tác phẩm âm nhạc tổng thể. Hơn nữa, [ti0me1 s2ig3na4tu5re6] của bài hát này đi chệch khỏi quy chuẩn, được thể hiện bằng [T1I2M3E4_5S6I7G8N9A0T1U2R3E4], trong khi nhịp điệu của nó lại cố tình chậm. Thông qua cách sắp xếp giai điệu và các yếu tố nhịp nhàng, âm nhạc truyền tải một cách hiệu quả [E1M2O3T4I5O6N7].</v>
      </c>
    </row>
    <row r="2106">
      <c r="A2106" s="1" t="s">
        <v>259</v>
      </c>
      <c r="B2106" s="1" t="s">
        <v>3380</v>
      </c>
      <c r="C2106" s="2" t="str">
        <f>IFERROR(__xludf.DUMMYFUNCTION("GoogleTranslate(B2106, ""en"", ""vi"")"),"Phạm vi cao độ nhỏ gọn của [R1A2N3G4E5] [oc0ta1ve2s3] mang lại hiệu suất âm nhạc tập trung và ấn tượng, trong khi [[K01E12Y23]3 k4ey5] mang lại âm thanh mạnh mẽ và đáng nhớ. Với thời lượng [T1M213] giây, nhịp điệu của bài hát này tạo ra sự cân bằng giữa v"&amp;"iệc không quá nhanh hoặc quá chậm. Bằng cách chọn không kết hợp [I1N2S3T4R5U6M7E8N9T0S1], bài hát mang một nét độc đáo. Ngoài ra, [ti0me1 s2ig3na4tu5re6 o7f 8[T91I02M13E24_35S46I57G68N79A80T91U02R13E24]3] độc đáo còn làm tăng thêm sự thú vị. Chơi ở nhịp đ"&amp;"ộ vừa phải, bản nhạc truyền tải [E1M2O3T4I5O6N7] làm say lòng người nghe.")</f>
        <v>Phạm vi cao độ nhỏ gọn của [R1A2N3G4E5] [oc0ta1ve2s3] mang lại hiệu suất âm nhạc tập trung và ấn tượng, trong khi [[K01E12Y23]3 k4ey5] mang lại âm thanh mạnh mẽ và đáng nhớ. Với thời lượng [T1M213] giây, nhịp điệu của bài hát này tạo ra sự cân bằng giữa việc không quá nhanh hoặc quá chậm. Bằng cách chọn không kết hợp [I1N2S3T4R5U6M7E8N9T0S1], bài hát mang một nét độc đáo. Ngoài ra, [ti0me1 s2ig3na4tu5re6 o7f 8[T91I02M13E24_35S46I57G68N79A80T91U02R13E24]3] độc đáo còn làm tăng thêm sự thú vị. Chơi ở nhịp độ vừa phải, bản nhạc truyền tải [E1M2O3T4I5O6N7] làm say lòng người nghe.</v>
      </c>
    </row>
    <row r="2107">
      <c r="A2107" s="1" t="s">
        <v>797</v>
      </c>
      <c r="B2107" s="1" t="s">
        <v>3381</v>
      </c>
      <c r="C2107" s="2" t="str">
        <f>IFERROR(__xludf.DUMMYFUNCTION("GoogleTranslate(B2107, ""en"", ""vi"")"),"Cấu trúc của bài hát tuân theo [[N01U12M23_34B45A56R67S78]8 b9ar0s1]. Điều này đề cập đến cách tổ chức bài hát về hình thức âm nhạc và số nhịp hoặc nhịp trong mỗi phần. Thông thường, cấu trúc của bài hát sẽ bao gồm sự kết hợp của các câu thơ, điệp khúc, n"&amp;"hịp cầu và các yếu tố khác lặp lại hoặc thay đổi trong suốt bài hát. Hiểu cấu trúc của một bài hát là một khía cạnh quan trọng của việc phân tích, giải thích ý nghĩa và tác động của nó đối với người nghe.")</f>
        <v>Cấu trúc của bài hát tuân theo [[N01U12M23_34B45A56R67S78]8 b9ar0s1]. Điều này đề cập đến cách tổ chức bài hát về hình thức âm nhạc và số nhịp hoặc nhịp trong mỗi phần. Thông thường, cấu trúc của bài hát sẽ bao gồm sự kết hợp của các câu thơ, điệp khúc, nhịp cầu và các yếu tố khác lặp lại hoặc thay đổi trong suốt bài hát. Hiểu cấu trúc của một bài hát là một khía cạnh quan trọng của việc phân tích, giải thích ý nghĩa và tác động của nó đối với người nghe.</v>
      </c>
    </row>
    <row r="2108">
      <c r="A2108" s="1" t="s">
        <v>352</v>
      </c>
      <c r="B2108" s="1" t="s">
        <v>3382</v>
      </c>
      <c r="C2108" s="2" t="str">
        <f>IFERROR(__xludf.DUMMYFUNCTION("GoogleTranslate(B2108, ""en"", ""vi"")"),"Bản nhạc này có dải cao độ [R1A2N3G4E5] [oc0ta1ve2s3] và sử dụng [[K01E12Y23]3 k4ey5] để tạo ra bầu không khí khác biệt. Nó có thời gian chạy [T1M213] giây và có nhịp điệu mượt mà và ổn định. Điều thú vị là bài hát không có bất kỳ [I1N2S3T4R5U6M7E8N9T0S1]"&amp;" nào và được phát ở tốc độ vừa phải trong [[T01I12M23E34_45S56I67G78N89A90T01U12R23E34]4 t5im6e 7si8gn9at0ur1e2]. Mặc dù thiếu nhạc cụ truyền thống, bản nhạc này chứa đầy [E1M2O3T4I5O6N7], tạo ra trải nghiệm nghe độc ​​đáo và đáng nhớ.")</f>
        <v>Bản nhạc này có dải cao độ [R1A2N3G4E5] [oc0ta1ve2s3] và sử dụng [[K01E12Y23]3 k4ey5] để tạo ra bầu không khí khác biệt. Nó có thời gian chạy [T1M213] giây và có nhịp điệu mượt mà và ổn định. Điều thú vị là bài hát không có bất kỳ [I1N2S3T4R5U6M7E8N9T0S1] nào và được phát ở tốc độ vừa phải trong [[T01I12M23E34_45S56I67G78N89A90T01U12R23E34]4 t5im6e 7si8gn9at0ur1e2]. Mặc dù thiếu nhạc cụ truyền thống, bản nhạc này chứa đầy [E1M2O3T4I5O6N7], tạo ra trải nghiệm nghe độc ​​đáo và đáng nhớ.</v>
      </c>
    </row>
    <row r="2109">
      <c r="A2109" s="1" t="s">
        <v>3383</v>
      </c>
      <c r="B2109" s="1" t="s">
        <v>3384</v>
      </c>
      <c r="C2109" s="2" t="str">
        <f>IFERROR(__xludf.DUMMYFUNCTION("GoogleTranslate(B2109, ""en"", ""vi"")"),"Dải cao độ của [R1A2N3G4E5] [oc0ta1ve2s3] là một đặc điểm đáng chú ý của âm nhạc, bổ sung thêm nét đặc sắc và nhấn mạnh chiều sâu cảm xúc của nó. Bản nhạc này có thời lượng [T1M213] giây và được sáng tác theo kiểu [[T01I12M23E34_45S56I67G78N89A90T01U12R23"&amp;"E34]4 t5im6e 7si8gn9at0ur1e2 khác thường. Không có [I1N2S3T4R5U6M7E8N9T0S1], âm nhạc tràn ngập [E1M2O3T4I5O6N7], truyền tải một biểu cảm thô sơ và chưa được lọc. Bài hát bao gồm [[N01U12M23_34B45A56R67S78]8 b9ar0s1], cho phép sự tiến triển có chủ ý và đo "&amp;"lường của cảm xúc được truyền tải qua âm nhạc.")</f>
        <v>Dải cao độ của [R1A2N3G4E5] [oc0ta1ve2s3] là một đặc điểm đáng chú ý của âm nhạc, bổ sung thêm nét đặc sắc và nhấn mạnh chiều sâu cảm xúc của nó. Bản nhạc này có thời lượng [T1M213] giây và được sáng tác theo kiểu [[T01I12M23E34_45S56I67G78N89A90T01U12R23E34]4 t5im6e 7si8gn9at0ur1e2 khác thường. Không có [I1N2S3T4R5U6M7E8N9T0S1], âm nhạc tràn ngập [E1M2O3T4I5O6N7], truyền tải một biểu cảm thô sơ và chưa được lọc. Bài hát bao gồm [[N01U12M23_34B45A56R67S78]8 b9ar0s1], cho phép sự tiến triển có chủ ý và đo lường của cảm xúc được truyền tải qua âm nhạc.</v>
      </c>
    </row>
    <row r="2110">
      <c r="A2110" s="1" t="s">
        <v>3290</v>
      </c>
      <c r="B2110" s="1" t="s">
        <v>3385</v>
      </c>
      <c r="C2110" s="2" t="str">
        <f>IFERROR(__xludf.DUMMYFUNCTION("GoogleTranslate(B2110, ""en"", ""vi"")"),"Bản nhạc mà tôi đang mô tả thể hiện phạm vi cao độ trong [R1A2N3G4E5] [oc0ta1ve2s3] và được phát ở tốc độ nhanh [te0mp1o2]. Đây là bài hát dài một giây [T1M213] sử dụng [ti0me1 s2ig3na4tu5re6 o7f 8[T91I02M13E24_35S46I57G68N79A80T91U02R13E24]3] không chuẩn"&amp;". Mặc dù [ti0me1 s2ig3na4tu5re6] không chuẩn, nhịp độ nhanh của âm nhạc thể hiện nhiều cao độ trong bản nhạc, mang lại trải nghiệm nghe hấp dẫn và độc đáo.")</f>
        <v>Bản nhạc mà tôi đang mô tả thể hiện phạm vi cao độ trong [R1A2N3G4E5] [oc0ta1ve2s3] và được phát ở tốc độ nhanh [te0mp1o2]. Đây là bài hát dài một giây [T1M213] sử dụng [ti0me1 s2ig3na4tu5re6 o7f 8[T91I02M13E24_35S46I57G68N79A80T91U02R13E24]3] không chuẩn. Mặc dù [ti0me1 s2ig3na4tu5re6] không chuẩn, nhịp độ nhanh của âm nhạc thể hiện nhiều cao độ trong bản nhạc, mang lại trải nghiệm nghe hấp dẫn và độc đáo.</v>
      </c>
    </row>
    <row r="2111">
      <c r="A2111" s="1" t="s">
        <v>3386</v>
      </c>
      <c r="B2111" s="1" t="s">
        <v>3387</v>
      </c>
      <c r="C2111" s="2" t="str">
        <f>IFERROR(__xludf.DUMMYFUNCTION("GoogleTranslate(B2111, ""en"", ""vi"")"),"Bài hát này bao gồm khoảng [[N01U12M23_34B45A56R67S78]8 b9ar0s1] và có thời gian chạy là [T1M213] giây. Dải cao độ của [R1A2N3G4E5] [oc0ta1ve2s3] tạo thêm nét đặc biệt cho âm nhạc, nhấn mạnh chiều sâu cảm xúc của nó. Sự sắp xếp của bài hát này cố tình bỏ "&amp;"qua việc sử dụng [I1N2S3T4R5U6M7E8N9T0S1], góp phần tạo nên âm thanh độc đáo cho bản nhạc. Mặc dù nó không đại diện cho âm thanh [G1E2N3R4E5] thông thường, nhưng nó tương tự như phong cách của [A1R2T3I4S5T6], khiến nó trở thành một sự khác biệt thú vị so "&amp;"với chuẩn mực.")</f>
        <v>Bài hát này bao gồm khoảng [[N01U12M23_34B45A56R67S78]8 b9ar0s1] và có thời gian chạy là [T1M213] giây. Dải cao độ của [R1A2N3G4E5] [oc0ta1ve2s3] tạo thêm nét đặc biệt cho âm nhạc, nhấn mạnh chiều sâu cảm xúc của nó. Sự sắp xếp của bài hát này cố tình bỏ qua việc sử dụng [I1N2S3T4R5U6M7E8N9T0S1], góp phần tạo nên âm thanh độc đáo cho bản nhạc. Mặc dù nó không đại diện cho âm thanh [G1E2N3R4E5] thông thường, nhưng nó tương tự như phong cách của [A1R2T3I4S5T6], khiến nó trở thành một sự khác biệt thú vị so với chuẩn mực.</v>
      </c>
    </row>
    <row r="2112">
      <c r="A2112" s="1" t="s">
        <v>2466</v>
      </c>
      <c r="B2112" s="1" t="s">
        <v>3388</v>
      </c>
      <c r="C2112" s="2" t="str">
        <f>IFERROR(__xludf.DUMMYFUNCTION("GoogleTranslate(B2112, ""en"", ""vi"")"),"Việc sử dụng dải cao độ cụ thể [R1A2N3G4E5] [oc0ta1ve2s3] tạo ra âm thanh gắn kết và thống nhất xuyên suốt bản nhạc, trong khi [[K01E12Y23]3 k4ey5] góp phần tạo nên bầu không khí khác biệt. Với thời lượng [T1M213] giây, bài hát thể hiện nhịp điệu cực kỳ m"&amp;"ạnh mẽ, loại bỏ [I1N2S3T4R5U6M7E8N9T0S1] khỏi phần nhạc cụ. Nó tuân theo [[T01I12M23E34_45S56I67G78N89A90T01U12R23E34]4 t5im6e 7si8gn9at0ur1e2], tạo ra nhịp điệu nhanh phản ánh truyền thống âm nhạc [G1E2N3R4E5]. Ngoài ra, bài hát bao gồm khoảng [[N01U12M2"&amp;"3_34B45A56R67S78]8 b9ar0s1].")</f>
        <v>Việc sử dụng dải cao độ cụ thể [R1A2N3G4E5] [oc0ta1ve2s3] tạo ra âm thanh gắn kết và thống nhất xuyên suốt bản nhạc, trong khi [[K01E12Y23]3 k4ey5] góp phần tạo nên bầu không khí khác biệt. Với thời lượng [T1M213] giây, bài hát thể hiện nhịp điệu cực kỳ mạnh mẽ, loại bỏ [I1N2S3T4R5U6M7E8N9T0S1] khỏi phần nhạc cụ. Nó tuân theo [[T01I12M23E34_45S56I67G78N89A90T01U12R23E34]4 t5im6e 7si8gn9at0ur1e2], tạo ra nhịp điệu nhanh phản ánh truyền thống âm nhạc [G1E2N3R4E5]. Ngoài ra, bài hát bao gồm khoảng [[N01U12M23_34B45A56R67S78]8 b9ar0s1].</v>
      </c>
    </row>
    <row r="2113">
      <c r="A2113" s="1" t="s">
        <v>3389</v>
      </c>
      <c r="B2113" s="1" t="s">
        <v>3390</v>
      </c>
      <c r="C2113" s="2" t="str">
        <f>IFERROR(__xludf.DUMMYFUNCTION("GoogleTranslate(B2113, ""en"", ""vi"")"),"Đây là bài hát thứ hai [T1M213] có nhịp điệu rất êm dịu, không có nhạc cụ. Bản chất âm nhạc là [E1M2O3T4I5O6N7] và bài hát kéo dài khoảng [[N01U12M23_34B45A56R67S78]8 b9ar0s1].")</f>
        <v>Đây là bài hát thứ hai [T1M213] có nhịp điệu rất êm dịu, không có nhạc cụ. Bản chất âm nhạc là [E1M2O3T4I5O6N7] và bài hát kéo dài khoảng [[N01U12M23_34B45A56R67S78]8 b9ar0s1].</v>
      </c>
    </row>
    <row r="2114">
      <c r="A2114" s="1" t="s">
        <v>477</v>
      </c>
      <c r="B2114" s="1" t="s">
        <v>3391</v>
      </c>
      <c r="C2114" s="2" t="str">
        <f>IFERROR(__xludf.DUMMYFUNCTION("GoogleTranslate(B2114, ""en"", ""vi"")"),"Với phạm vi cao độ trải dài [R1A2N3G4E5] [oc0ta1ve2s3], âm nhạc mang đến trải nghiệm nghe đa dạng và sống động mang bản chất [E1M2O3T4I5O6N7]. Dù bay bổng qua những nốt cao hay đi sâu vào những âm trầm sâu lắng, quãng nhạc này đều tạo nên âm thanh gay cấn"&amp;" và quyến rũ. Bản chất cảm xúc của âm nhạc được truyền tải qua những giai điệu và hòa âm biểu cảm, gợi lên nhiều cung bậc cảm xúc và tâm trạng cho người nghe. Nhìn chung, âm nhạc này là một trải nghiệm phong phú và bổ ích cho những ai đánh giá cao những t"&amp;"ác phẩm âm nhạc phức tạp và giàu sức gợi.")</f>
        <v>Với phạm vi cao độ trải dài [R1A2N3G4E5] [oc0ta1ve2s3], âm nhạc mang đến trải nghiệm nghe đa dạng và sống động mang bản chất [E1M2O3T4I5O6N7]. Dù bay bổng qua những nốt cao hay đi sâu vào những âm trầm sâu lắng, quãng nhạc này đều tạo nên âm thanh gay cấn và quyến rũ. Bản chất cảm xúc của âm nhạc được truyền tải qua những giai điệu và hòa âm biểu cảm, gợi lên nhiều cung bậc cảm xúc và tâm trạng cho người nghe. Nhìn chung, âm nhạc này là một trải nghiệm phong phú và bổ ích cho những ai đánh giá cao những tác phẩm âm nhạc phức tạp và giàu sức gợi.</v>
      </c>
    </row>
    <row r="2115">
      <c r="A2115" s="1" t="s">
        <v>1812</v>
      </c>
      <c r="B2115" s="1" t="s">
        <v>3392</v>
      </c>
      <c r="C2115" s="2" t="str">
        <f>IFERROR(__xludf.DUMMYFUNCTION("GoogleTranslate(B2115, ""en"", ""vi"")"),"Bản nhạc này là sự thể hiện phạm vi cao độ trải dài [R1A2N3G4E5] [oc0ta1ve2s3]. Thêm vào hương vị độc đáo của nó là việc sử dụng [[K01E12Y23]3 k4ey5]. Âm nhạc thấm đẫm cảm giác [E1M2O3T4I5O6N7] mạnh mẽ, nâng cao hơn nữa chất lượng biểu cảm của nó. Với thờ"&amp;"i lượng phát [T1M213] giây, bài hát là một trải nghiệm nghe hấp dẫn, nắm bắt được trọn vẹn bản chất của các yếu tố âm nhạc.")</f>
        <v>Bản nhạc này là sự thể hiện phạm vi cao độ trải dài [R1A2N3G4E5] [oc0ta1ve2s3]. Thêm vào hương vị độc đáo của nó là việc sử dụng [[K01E12Y23]3 k4ey5]. Âm nhạc thấm đẫm cảm giác [E1M2O3T4I5O6N7] mạnh mẽ, nâng cao hơn nữa chất lượng biểu cảm của nó. Với thời lượng phát [T1M213] giây, bài hát là một trải nghiệm nghe hấp dẫn, nắm bắt được trọn vẹn bản chất của các yếu tố âm nhạc.</v>
      </c>
    </row>
    <row r="2116">
      <c r="A2116" s="1" t="s">
        <v>3393</v>
      </c>
      <c r="B2116" s="1" t="s">
        <v>3394</v>
      </c>
      <c r="C2116" s="2" t="str">
        <f>IFERROR(__xludf.DUMMYFUNCTION("GoogleTranslate(B2116, ""en"", ""vi"")"),"Giai điệu trong bản nhạc này không được tạo bằng [I1N2S3T4R5U6M7E8N9T0] nhưng vẫn mang lại trải nghiệm nghe độc ​​đáo và đáng nhớ với dải cao độ [R1A2N3G4E5] [oc0ta1ve2s3]. Bản nhạc này được sáng tác trong [[K01E12Y23]3 k4ey5] và có độ dài bài hát là [T1M"&amp;"213] giây, khiến nó trở thành một sáng tác đặc biệt và đáng chú ý. Mặc dù không có [I1N2S3T4R5U6M7E8N9T0] trong giai điệu, việc sử dụng cao độ và đặc trưng [ke0y1] của bản sáng tác đã góp phần tạo nên âm thanh và phong cách tổng thể, thể hiện sự sáng tạo "&amp;"và kỹ năng của người soạn nhạc.")</f>
        <v>Giai điệu trong bản nhạc này không được tạo bằng [I1N2S3T4R5U6M7E8N9T0] nhưng vẫn mang lại trải nghiệm nghe độc ​​đáo và đáng nhớ với dải cao độ [R1A2N3G4E5] [oc0ta1ve2s3]. Bản nhạc này được sáng tác trong [[K01E12Y23]3 k4ey5] và có độ dài bài hát là [T1M213] giây, khiến nó trở thành một sáng tác đặc biệt và đáng chú ý. Mặc dù không có [I1N2S3T4R5U6M7E8N9T0] trong giai điệu, việc sử dụng cao độ và đặc trưng [ke0y1] của bản sáng tác đã góp phần tạo nên âm thanh và phong cách tổng thể, thể hiện sự sáng tạo và kỹ năng của người soạn nhạc.</v>
      </c>
    </row>
    <row r="2117">
      <c r="A2117" s="1" t="s">
        <v>3395</v>
      </c>
      <c r="B2117" s="1" t="s">
        <v>3396</v>
      </c>
      <c r="C2117" s="2" t="str">
        <f>IFERROR(__xludf.DUMMYFUNCTION("GoogleTranslate(B2117, ""en"", ""vi"")"),"Phạm vi cao độ giới hạn của âm nhạc là [R1A2N3G4E5] [oc0ta1ve2s3] cho phép nhấn mạnh hơn vào các sắc thái của giai điệu và nhịp điệu, trong khi thời lượng của bản nhạc là [T1M213] giây. Nhịp điệu trong bài hát này rất dễ nghe, được bổ sung bằng nhịp điệu "&amp;"của nhạc trong [T1I2M3E4_5S6I7G8N9A0T1U2R3E4]. Bản nhạc này chuyển động chậm rãi, chứa đầy [E1M2O3T4I5O6N7] và bao gồm [[N01U12M23_34B45A56R67S78]8 b9ar0s1].")</f>
        <v>Phạm vi cao độ giới hạn của âm nhạc là [R1A2N3G4E5] [oc0ta1ve2s3] cho phép nhấn mạnh hơn vào các sắc thái của giai điệu và nhịp điệu, trong khi thời lượng của bản nhạc là [T1M213] giây. Nhịp điệu trong bài hát này rất dễ nghe, được bổ sung bằng nhịp điệu của nhạc trong [T1I2M3E4_5S6I7G8N9A0T1U2R3E4]. Bản nhạc này chuyển động chậm rãi, chứa đầy [E1M2O3T4I5O6N7] và bao gồm [[N01U12M23_34B45A56R67S78]8 b9ar0s1].</v>
      </c>
    </row>
    <row r="2118">
      <c r="A2118" s="1" t="s">
        <v>3397</v>
      </c>
      <c r="B2118" s="1" t="s">
        <v>3398</v>
      </c>
      <c r="C2118" s="2" t="str">
        <f>IFERROR(__xludf.DUMMYFUNCTION("GoogleTranslate(B2118, ""en"", ""vi"")"),"Việc sử dụng [[K01E12Y23]3 k4ey5] trong âm nhạc tạo ra một bảng âm thanh phong phú và sống động, đây là một ví dụ điển hình của thể loại [G1E2N3R4E5]. Ngoài ra, bài hát này có nhịp điệu rất yên bình, dễ chịu, làm tăng thêm tính thẩm mỹ tổng thể cho bản nh"&amp;"ạc.")</f>
        <v>Việc sử dụng [[K01E12Y23]3 k4ey5] trong âm nhạc tạo ra một bảng âm thanh phong phú và sống động, đây là một ví dụ điển hình của thể loại [G1E2N3R4E5]. Ngoài ra, bài hát này có nhịp điệu rất yên bình, dễ chịu, làm tăng thêm tính thẩm mỹ tổng thể cho bản nhạc.</v>
      </c>
    </row>
    <row r="2119">
      <c r="A2119" s="1" t="s">
        <v>3399</v>
      </c>
      <c r="B2119" s="1" t="s">
        <v>3400</v>
      </c>
      <c r="C2119" s="2" t="str">
        <f>IFERROR(__xludf.DUMMYFUNCTION("GoogleTranslate(B2119, ""en"", ""vi"")"),"Bản nhạc này được sáng tác trong [[K01E12Y23]3 k4ey5] và có thời gian phát là [T1M213] giây. Nhịp điệu trong bài hát tràn đầy năng lượng này đi kèm với sự vắng mặt có chủ ý của [I1N2S3T4R5U6M7E8N9T0S1]. Nó có tính năng [[T01I12M23E34_45S56I67G78N89A90T01U"&amp;"12R23E34]4 t5im6e 7si8gn9at0ur1e2] không điển hình và di chuyển với tốc độ vừa phải. Thuộc thể loại [G1E2N3R4E5], âm nhạc thể hiện âm thanh riêng biệt của [A1R2T3I4S5T6].")</f>
        <v>Bản nhạc này được sáng tác trong [[K01E12Y23]3 k4ey5] và có thời gian phát là [T1M213] giây. Nhịp điệu trong bài hát tràn đầy năng lượng này đi kèm với sự vắng mặt có chủ ý của [I1N2S3T4R5U6M7E8N9T0S1]. Nó có tính năng [[T01I12M23E34_45S56I67G78N89A90T01U12R23E34]4 t5im6e 7si8gn9at0ur1e2] không điển hình và di chuyển với tốc độ vừa phải. Thuộc thể loại [G1E2N3R4E5], âm nhạc thể hiện âm thanh riêng biệt của [A1R2T3I4S5T6].</v>
      </c>
    </row>
    <row r="2120">
      <c r="A2120" s="1" t="s">
        <v>194</v>
      </c>
      <c r="B2120" s="1" t="s">
        <v>3401</v>
      </c>
      <c r="C2120" s="2" t="str">
        <f>IFERROR(__xludf.DUMMYFUNCTION("GoogleTranslate(B2120, ""en"", ""vi"")"),"Âm nhạc được mô tả ở đây có phạm vi cao độ giới hạn là [R1A2N3G4E5] [oc0ta1ve2s3], giúp tập trung vào các sắc thái của giai điệu và nhịp điệu. Nó được phát ở [[K01E12Y23]3 k4ey5], mang lại âm thanh khác biệt và vang dội. Bài hát có độ dài [T1M213] giây, n"&amp;"hưng mặc dù ngắn gọn nhưng nó lại có nhịp điệu tràn đầy năng lượng đặc biệt. Âm nhạc còn trở nên phong phú hơn bằng cách sử dụng [I1N2S3T4R5U6M7E8N9T0S1] và [[T01I12M23E34_45S56I67G78N89A90T01U12R23E34]4 t5im6e 7si8gn9at0ur1e2] của nó mang lại cho nó một "&amp;"cấu trúc độc đáo. Bản nhạc này được phát ở mức [te0mp1o2] vừa phải và thấm đẫm cảm giác [E1M2O3T4I5O6N7] vừa phải. Nhìn chung, nó là một tác phẩm quyến rũ thể hiện bố cục và màn trình diễn khéo léo của những người sáng tạo ra nó.")</f>
        <v>Âm nhạc được mô tả ở đây có phạm vi cao độ giới hạn là [R1A2N3G4E5] [oc0ta1ve2s3], giúp tập trung vào các sắc thái của giai điệu và nhịp điệu. Nó được phát ở [[K01E12Y23]3 k4ey5], mang lại âm thanh khác biệt và vang dội. Bài hát có độ dài [T1M213] giây, nhưng mặc dù ngắn gọn nhưng nó lại có nhịp điệu tràn đầy năng lượng đặc biệt. Âm nhạc còn trở nên phong phú hơn bằng cách sử dụng [I1N2S3T4R5U6M7E8N9T0S1] và [[T01I12M23E34_45S56I67G78N89A90T01U12R23E34]4 t5im6e 7si8gn9at0ur1e2] của nó mang lại cho nó một cấu trúc độc đáo. Bản nhạc này được phát ở mức [te0mp1o2] vừa phải và thấm đẫm cảm giác [E1M2O3T4I5O6N7] vừa phải. Nhìn chung, nó là một tác phẩm quyến rũ thể hiện bố cục và màn trình diễn khéo léo của những người sáng tạo ra nó.</v>
      </c>
    </row>
    <row r="2121">
      <c r="A2121" s="1" t="s">
        <v>2222</v>
      </c>
      <c r="B2121" s="1" t="s">
        <v>3402</v>
      </c>
      <c r="C2121" s="2" t="str">
        <f>IFERROR(__xludf.DUMMYFUNCTION("GoogleTranslate(B2121, ""en"", ""vi"")"),"Bản nhạc này mang đến trải nghiệm nghe độc ​​đáo và đáng nhớ với dải cao độ [R1A2N3G4E5] [oc0ta1ve2s3] và bầu không khí khác biệt được tạo ra bằng cách sử dụng [[K01E12Y23]3 k4ey5]. Với thời gian phát là [T1M213] giây và nhịp điệu mượt mà, đều đặn, việc c"&amp;"ố tình loại trừ [I1N2S3T4R5U6M7E8N9T0S1] của bài hát này tạo ra âm thanh có nhịp độ nhanh và tiêu biểu cho phong cách [G1E2N3R4E5] điển hình. [ti0me1 s2ig3na4tu5re6] của bản nhạc là [T1I2M3E4_5S6I7G8N9A0T1U2R3E4], nâng cao hơn nữa nhịp điệu đặc biệt và tá"&amp;"c động tổng thể của nó đến người nghe.")</f>
        <v>Bản nhạc này mang đến trải nghiệm nghe độc ​​đáo và đáng nhớ với dải cao độ [R1A2N3G4E5] [oc0ta1ve2s3] và bầu không khí khác biệt được tạo ra bằng cách sử dụng [[K01E12Y23]3 k4ey5]. Với thời gian phát là [T1M213] giây và nhịp điệu mượt mà, đều đặn, việc cố tình loại trừ [I1N2S3T4R5U6M7E8N9T0S1] của bài hát này tạo ra âm thanh có nhịp độ nhanh và tiêu biểu cho phong cách [G1E2N3R4E5] điển hình. [ti0me1 s2ig3na4tu5re6] của bản nhạc là [T1I2M3E4_5S6I7G8N9A0T1U2R3E4], nâng cao hơn nữa nhịp điệu đặc biệt và tác động tổng thể của nó đến người nghe.</v>
      </c>
    </row>
    <row r="2122">
      <c r="A2122" s="1" t="s">
        <v>3403</v>
      </c>
      <c r="B2122" s="1" t="s">
        <v>3404</v>
      </c>
      <c r="C2122" s="2" t="str">
        <f>IFERROR(__xludf.DUMMYFUNCTION("GoogleTranslate(B2122, ""en"", ""vi"")"),"Bài hát có thời lượng [T1M213] giây và bao gồm [[N01U12M23_34B45A56R67S78]8 b9ar0s1]. Phạm vi cao độ của nó nằm trong [R1A2N3G4E5] [oc0ta1ve2s3] và thước đo của âm nhạc là [T1I2M3E4_5S6I7G8N9A0T1U2R3E4]. Nhịp điệu trong bài hát này rất mạnh mẽ nhưng lại c"&amp;"huyển động với tốc độ nhẹ nhàng.")</f>
        <v>Bài hát có thời lượng [T1M213] giây và bao gồm [[N01U12M23_34B45A56R67S78]8 b9ar0s1]. Phạm vi cao độ của nó nằm trong [R1A2N3G4E5] [oc0ta1ve2s3] và thước đo của âm nhạc là [T1I2M3E4_5S6I7G8N9A0T1U2R3E4]. Nhịp điệu trong bài hát này rất mạnh mẽ nhưng lại chuyển động với tốc độ nhẹ nhàng.</v>
      </c>
    </row>
    <row r="2123">
      <c r="A2123" s="1" t="s">
        <v>333</v>
      </c>
      <c r="B2123" s="1" t="s">
        <v>3405</v>
      </c>
      <c r="C2123" s="2" t="str">
        <f>IFERROR(__xludf.DUMMYFUNCTION("GoogleTranslate(B2123, ""en"", ""vi"")"),"Bản nhạc thể hiện phạm vi cao độ trong [R1A2N3G4E5] [oc0ta1ve2s3] và [[K01E12Y23]3 k4ey5] thêm hương vị độc đáo cho bản nhạc này. Với thời lượng [T1M213] giây, nhịp điệu trong bài hát này rất sống động. Phần trình diễn âm nhạc sử dụng [I1N2S3T4R5U6M7E8N9T"&amp;"0S1] và [ti0me1 s2ig3na4tu5re6] của âm nhạc là [T1I2M3E4_5S6I7G8N9A0T1U2R3E4]. Được phát ở tốc độ nhanh [te0mp1o2], bản nhạc này được xác định bởi [E1M2O3T4I5O6N7].")</f>
        <v>Bản nhạc thể hiện phạm vi cao độ trong [R1A2N3G4E5] [oc0ta1ve2s3] và [[K01E12Y23]3 k4ey5] thêm hương vị độc đáo cho bản nhạc này. Với thời lượng [T1M213] giây, nhịp điệu trong bài hát này rất sống động. Phần trình diễn âm nhạc sử dụng [I1N2S3T4R5U6M7E8N9T0S1] và [ti0me1 s2ig3na4tu5re6] của âm nhạc là [T1I2M3E4_5S6I7G8N9A0T1U2R3E4]. Được phát ở tốc độ nhanh [te0mp1o2], bản nhạc này được xác định bởi [E1M2O3T4I5O6N7].</v>
      </c>
    </row>
    <row r="2124">
      <c r="A2124" s="1" t="s">
        <v>3406</v>
      </c>
      <c r="B2124" s="1" t="s">
        <v>3407</v>
      </c>
      <c r="C2124" s="2" t="str">
        <f>IFERROR(__xludf.DUMMYFUNCTION("GoogleTranslate(B2124, ""en"", ""vi"")"),"Với dải cao độ trải dài [R1A2N3G4E5] [oc0ta1ve2s3], bản nhạc này mang đến trải nghiệm nghe đa dạng và sống động, không bắt nguồn từ thể loại [G1E2N3R4E5] truyền thống. Mặc dù khác xa với truyền thống nhưng bài hát này có nhịp điệu rất yên bình. Tuy nhiên,"&amp;" [ti0me1 s2ig3na4tu5re6] của bài hát này không đều đặn [T1I2M3E4_5S6I7G8N9A0T1U2R3E4], điều này bổ sung thêm yếu tố khó đoán vào bố cục tổng thể. Kết quả là, người nghe có thể mong đợi được ngạc nhiên thú vị trước khung cảnh âm thanh độc đáo và độc đáo do"&amp;" loại nhạc này tạo ra.")</f>
        <v>Với dải cao độ trải dài [R1A2N3G4E5] [oc0ta1ve2s3], bản nhạc này mang đến trải nghiệm nghe đa dạng và sống động, không bắt nguồn từ thể loại [G1E2N3R4E5] truyền thống. Mặc dù khác xa với truyền thống nhưng bài hát này có nhịp điệu rất yên bình. Tuy nhiên, [ti0me1 s2ig3na4tu5re6] của bài hát này không đều đặn [T1I2M3E4_5S6I7G8N9A0T1U2R3E4], điều này bổ sung thêm yếu tố khó đoán vào bố cục tổng thể. Kết quả là, người nghe có thể mong đợi được ngạc nhiên thú vị trước khung cảnh âm thanh độc đáo và độc đáo do loại nhạc này tạo ra.</v>
      </c>
    </row>
    <row r="2125">
      <c r="A2125" s="1" t="s">
        <v>2035</v>
      </c>
      <c r="B2125" s="1" t="s">
        <v>3408</v>
      </c>
      <c r="C2125" s="2" t="str">
        <f>IFERROR(__xludf.DUMMYFUNCTION("GoogleTranslate(B2125, ""en"", ""vi"")"),"Bài hát được trình diễn ở tốc độ vừa phải và sử dụng [ti0me1 s2ig3na4tu5re6] không phổ biến. Mặc dù [ti0me1 s2ig3na4tu5re6] không quen thuộc nhưng bài hát vẫn cố gắng duy trì nhịp điệu ổn định để bổ sung cho nhịp độ vừa phải của nó. [ti0me1 s2ig3na4tu5re6"&amp;"] khác thường có thể tạo thêm cảm giác phức tạp hoặc hấp dẫn cho bản nhạc, có khả năng khơi dậy sự quan tâm của người nghe thích âm nhạc khác với cấu trúc truyền thống hơn. Nhìn chung, sự kết hợp giữa [te0mp1o2] vừa phải và [ti0me1 s2ig3na4tu5re6] độc đáo"&amp;" tạo ra trải nghiệm nghe độc ​​đáo, nổi bật so với các tác phẩm âm nhạc điển hình hơn.")</f>
        <v>Bài hát được trình diễn ở tốc độ vừa phải và sử dụng [ti0me1 s2ig3na4tu5re6] không phổ biến. Mặc dù [ti0me1 s2ig3na4tu5re6] không quen thuộc nhưng bài hát vẫn cố gắng duy trì nhịp điệu ổn định để bổ sung cho nhịp độ vừa phải của nó. [ti0me1 s2ig3na4tu5re6] khác thường có thể tạo thêm cảm giác phức tạp hoặc hấp dẫn cho bản nhạc, có khả năng khơi dậy sự quan tâm của người nghe thích âm nhạc khác với cấu trúc truyền thống hơn. Nhìn chung, sự kết hợp giữa [te0mp1o2] vừa phải và [ti0me1 s2ig3na4tu5re6] độc đáo tạo ra trải nghiệm nghe độc ​​đáo, nổi bật so với các tác phẩm âm nhạc điển hình hơn.</v>
      </c>
    </row>
    <row r="2126">
      <c r="A2126" s="1" t="s">
        <v>367</v>
      </c>
      <c r="B2126" s="1" t="s">
        <v>3409</v>
      </c>
      <c r="C2126" s="2" t="str">
        <f>IFERROR(__xludf.DUMMYFUNCTION("GoogleTranslate(B2126, ""en"", ""vi"")"),"Sự lựa chọn [[K01E12Y23]3 k4ey5] trong bản nhạc này góp phần mang lại trải nghiệm lôi cuốn và đáng nhớ cho người nghe. Ngoài ra, [I1N2S3T4R5U6M7E8N9T0S1] đóng một vai trò quan trọng trong âm nhạc, nâng cao hơn nữa tác động tổng thể của tác phẩm. Cùng với "&amp;"nhau, việc lựa chọn [ke0y1] và cách sắp xếp nhạc cụ phối hợp hài hòa để tạo ra một bản nhạc phong phú và hấp dẫn. Cho dù đó là giai điệu, hòa âm hay nhịp điệu, mọi khía cạnh của âm nhạc đều được chế tạo cẩn thận để tạo ra trải nghiệm nghe gắn kết và thú v"&amp;"ị.")</f>
        <v>Sự lựa chọn [[K01E12Y23]3 k4ey5] trong bản nhạc này góp phần mang lại trải nghiệm lôi cuốn và đáng nhớ cho người nghe. Ngoài ra, [I1N2S3T4R5U6M7E8N9T0S1] đóng một vai trò quan trọng trong âm nhạc, nâng cao hơn nữa tác động tổng thể của tác phẩm. Cùng với nhau, việc lựa chọn [ke0y1] và cách sắp xếp nhạc cụ phối hợp hài hòa để tạo ra một bản nhạc phong phú và hấp dẫn. Cho dù đó là giai điệu, hòa âm hay nhịp điệu, mọi khía cạnh của âm nhạc đều được chế tạo cẩn thận để tạo ra trải nghiệm nghe gắn kết và thú vị.</v>
      </c>
    </row>
    <row r="2127">
      <c r="A2127" s="1" t="s">
        <v>1394</v>
      </c>
      <c r="B2127" s="1" t="s">
        <v>3410</v>
      </c>
      <c r="C2127" s="2" t="str">
        <f>IFERROR(__xludf.DUMMYFUNCTION("GoogleTranslate(B2127, ""en"", ""vi"")"),"Âm nhạc gợi lên cảm giác mạnh mẽ về [E1M2O3T4I5O6N7] trong tự nhiên, và điều thú vị là bài hát này không có [I1N2S3T4R5U6M7E8N9T0S1]. Mặc dù không có nhạc cụ, sáng tác vẫn nắm bắt được bản chất của cảm xúc mà nó muốn truyền tải, thể hiện sức mạnh của giọn"&amp;"g nói con người hoặc có lẽ làm nổi bật tầm quan trọng của sự im lặng và sự đơn giản trong âm nhạc.")</f>
        <v>Âm nhạc gợi lên cảm giác mạnh mẽ về [E1M2O3T4I5O6N7] trong tự nhiên, và điều thú vị là bài hát này không có [I1N2S3T4R5U6M7E8N9T0S1]. Mặc dù không có nhạc cụ, sáng tác vẫn nắm bắt được bản chất của cảm xúc mà nó muốn truyền tải, thể hiện sức mạnh của giọng nói con người hoặc có lẽ làm nổi bật tầm quan trọng của sự im lặng và sự đơn giản trong âm nhạc.</v>
      </c>
    </row>
    <row r="2128">
      <c r="A2128" s="1" t="s">
        <v>3411</v>
      </c>
      <c r="B2128" s="1" t="s">
        <v>3412</v>
      </c>
      <c r="C2128" s="2" t="str">
        <f>IFERROR(__xludf.DUMMYFUNCTION("GoogleTranslate(B2128, ""en"", ""vi"")"),"Âm nhạc được cung cấp mang đến trải nghiệm nghe đa dạng và năng động, với dải cao độ trải dài [R1A2N3G4E5] [oc0ta1ve2s3]. Việc sử dụng [[K01E12Y23]3 k4ey5] tạo ra bảng âm thanh phong phú và sống động, bổ sung cho bản chất cảm xúc của âm nhạc. Đáng chú ý, "&amp;"bài hát này vắng mặt [I1N2S3T4R5U6M7E8N9T0S1], cho phép người nghe tập trung vào sự tương tác phức tạp của các nhạc cụ hiện có. Với [[N01U12M23_34B45A56R67S78]8 b9ar0s1], cấu trúc của bài hát tạo ra cảm giác mạch lạc giúp nâng cao tác động cảm xúc của âm "&amp;"nhạc.")</f>
        <v>Âm nhạc được cung cấp mang đến trải nghiệm nghe đa dạng và năng động, với dải cao độ trải dài [R1A2N3G4E5] [oc0ta1ve2s3]. Việc sử dụng [[K01E12Y23]3 k4ey5] tạo ra bảng âm thanh phong phú và sống động, bổ sung cho bản chất cảm xúc của âm nhạc. Đáng chú ý, bài hát này vắng mặt [I1N2S3T4R5U6M7E8N9T0S1], cho phép người nghe tập trung vào sự tương tác phức tạp của các nhạc cụ hiện có. Với [[N01U12M23_34B45A56R67S78]8 b9ar0s1], cấu trúc của bài hát tạo ra cảm giác mạch lạc giúp nâng cao tác động cảm xúc của âm nhạc.</v>
      </c>
    </row>
    <row r="2129">
      <c r="A2129" s="1" t="s">
        <v>1841</v>
      </c>
      <c r="B2129" s="1" t="s">
        <v>3413</v>
      </c>
      <c r="C2129" s="2" t="str">
        <f>IFERROR(__xludf.DUMMYFUNCTION("GoogleTranslate(B2129, ""en"", ""vi"")"),"Loại nhạc này mang đến trải nghiệm nghe đa dạng và sống động với dải cao độ trải dài [R1A2N3G4E5] [oc0ta1ve2s3]. Việc sử dụng [[K01E12Y23]3 k4ey5] tạo ra bầu không khí khác biệt phản ánh truyền thống âm nhạc [G1E2N3R4E5]. Ở [T1M213] giây, độ dài của bài h"&amp;"át vừa phải để trải nghiệm trọn vẹn nhịp điệu sống động và màn trình diễn âm nhạc sử dụng [I1N2S3T4R5U6M7E8N9T0S1]. [[T01I12M23E34_45S56I67G78N89A90T01U12R23E34]4 t5im6e 7si8gn9at0ur1e2] khác thường bổ sung vào cấu trúc âm nhạc độc đáo, trong khi [te0mp1o"&amp;"2] vừa phải mang lại trải nghiệm nghe thoải mái. Nhìn chung, bài hát này thể hiện những yếu tố phức tạp và quyến rũ đặc trưng cho thể loại này và sẽ khiến người nghe hoàn toàn hài lòng.")</f>
        <v>Loại nhạc này mang đến trải nghiệm nghe đa dạng và sống động với dải cao độ trải dài [R1A2N3G4E5] [oc0ta1ve2s3]. Việc sử dụng [[K01E12Y23]3 k4ey5] tạo ra bầu không khí khác biệt phản ánh truyền thống âm nhạc [G1E2N3R4E5]. Ở [T1M213] giây, độ dài của bài hát vừa phải để trải nghiệm trọn vẹn nhịp điệu sống động và màn trình diễn âm nhạc sử dụng [I1N2S3T4R5U6M7E8N9T0S1]. [[T01I12M23E34_45S56I67G78N89A90T01U12R23E34]4 t5im6e 7si8gn9at0ur1e2] khác thường bổ sung vào cấu trúc âm nhạc độc đáo, trong khi [te0mp1o2] vừa phải mang lại trải nghiệm nghe thoải mái. Nhìn chung, bài hát này thể hiện những yếu tố phức tạp và quyến rũ đặc trưng cho thể loại này và sẽ khiến người nghe hoàn toàn hài lòng.</v>
      </c>
    </row>
    <row r="2130">
      <c r="A2130" s="1" t="s">
        <v>3414</v>
      </c>
      <c r="B2130" s="1" t="s">
        <v>3415</v>
      </c>
      <c r="C2130" s="2" t="str">
        <f>IFERROR(__xludf.DUMMYFUNCTION("GoogleTranslate(B2130, ""en"", ""vi"")"),"Bài hát được đề cập có thời lượng chạy [T1M213] giây và có nhịp điệu mượt mà và ổn định. Nó được chơi ở tốc độ chậm, tổng cộng khoảng [[N01U12M23_34B45A56R67S78]8 b9ar0s1]. Mặc dù có chủ ý [te0mp1o2] nhưng bài hát vẫn duy trì được dòng chảy nhất quán, cuố"&amp;"n hút người nghe theo nhịp điệu không thay đổi.")</f>
        <v>Bài hát được đề cập có thời lượng chạy [T1M213] giây và có nhịp điệu mượt mà và ổn định. Nó được chơi ở tốc độ chậm, tổng cộng khoảng [[N01U12M23_34B45A56R67S78]8 b9ar0s1]. Mặc dù có chủ ý [te0mp1o2] nhưng bài hát vẫn duy trì được dòng chảy nhất quán, cuốn hút người nghe theo nhịp điệu không thay đổi.</v>
      </c>
    </row>
    <row r="2131">
      <c r="A2131" s="1" t="s">
        <v>2007</v>
      </c>
      <c r="B2131" s="1" t="s">
        <v>3416</v>
      </c>
      <c r="C2131" s="2" t="str">
        <f>IFERROR(__xludf.DUMMYFUNCTION("GoogleTranslate(B2131, ""en"", ""vi"")"),"Âm nhạc trong bài hát này mang đến trải nghiệm nghe đa dạng và năng động với dải cao độ trải dài [R1A2N3G4E5] [oc0ta1ve2s3]. Ngoài ra, nhịp điệu rất rõ rệt, càng làm tăng thêm nét độc đáo của tác phẩm. Nhìn chung, sự kết hợp giữa dải cao độ mở rộng và nhị"&amp;"p điệu nổi bật tạo nên trải nghiệm âm nhạc lôi cuốn và hấp dẫn.")</f>
        <v>Âm nhạc trong bài hát này mang đến trải nghiệm nghe đa dạng và năng động với dải cao độ trải dài [R1A2N3G4E5] [oc0ta1ve2s3]. Ngoài ra, nhịp điệu rất rõ rệt, càng làm tăng thêm nét độc đáo của tác phẩm. Nhìn chung, sự kết hợp giữa dải cao độ mở rộng và nhịp điệu nổi bật tạo nên trải nghiệm âm nhạc lôi cuốn và hấp dẫn.</v>
      </c>
    </row>
    <row r="2132">
      <c r="A2132" s="1" t="s">
        <v>1044</v>
      </c>
      <c r="B2132" s="1" t="s">
        <v>3417</v>
      </c>
      <c r="C2132" s="2" t="str">
        <f>IFERROR(__xludf.DUMMYFUNCTION("GoogleTranslate(B2132, ""en"", ""vi"")"),"Bản nhạc này truyền tải âm thanh độc đáo và vang dội nhờ sử dụng [[K01E12Y23]3 k4ey5]. Phạm vi cao độ của nó nằm trong khoảng [R1A2N3G4E5] [oc0ta1ve2s3] và độ dài của bài hát là [T1M213] giây. Nhịp điệu trong bài hát cực kỳ sôi động này được cân bằng và b"&amp;"ạn sẽ không tìm thấy bất kỳ [I1N2S3T4R5U6M7E8N9T0S1] nào trong đó. Ngoài ra, [ti0me1 s2ig3na4tu5re6] của bài hát này không được sử dụng phổ biến [T1I2M3E4_5S6I7G8N9A0T1U2R3E4]. Nó thoát khỏi khuôn mẫu điển hình của thể loại [G1E2N3R4E5].")</f>
        <v>Bản nhạc này truyền tải âm thanh độc đáo và vang dội nhờ sử dụng [[K01E12Y23]3 k4ey5]. Phạm vi cao độ của nó nằm trong khoảng [R1A2N3G4E5] [oc0ta1ve2s3] và độ dài của bài hát là [T1M213] giây. Nhịp điệu trong bài hát cực kỳ sôi động này được cân bằng và bạn sẽ không tìm thấy bất kỳ [I1N2S3T4R5U6M7E8N9T0S1] nào trong đó. Ngoài ra, [ti0me1 s2ig3na4tu5re6] của bài hát này không được sử dụng phổ biến [T1I2M3E4_5S6I7G8N9A0T1U2R3E4]. Nó thoát khỏi khuôn mẫu điển hình của thể loại [G1E2N3R4E5].</v>
      </c>
    </row>
    <row r="2133">
      <c r="A2133" s="1" t="s">
        <v>21</v>
      </c>
      <c r="B2133" s="1" t="s">
        <v>3418</v>
      </c>
      <c r="C2133" s="2" t="str">
        <f>IFERROR(__xludf.DUMMYFUNCTION("GoogleTranslate(B2133, ""en"", ""vi"")"),"Loại nhạc này mang lại trải nghiệm nghe độc ​​đáo và đáng nhớ với dải cao độ [R1A2N3G4E5] [oc0ta1ve2s3]. Việc sử dụng [[K01E12Y23]3 k4ey5] tạo ra bầu không khí khác biệt, trong khi nhịp điệu vừa phải thoải mái với thời gian phát là [T1M213] giây. Âm nhạc "&amp;"trở nên sống động hơn nhờ sử dụng [I1N2S3T4R5U6M7E8N9T0S1], với [[T01I12M23E34_45S56I67G78N89A90T01U12R23E34]4 t5im6e 7si8gn9at0ur1e2] đang được sử dụng. Ngoài ra, bài hát được phát ở tốc độ vừa phải và có cảm giác [E1M2O3T4I5O6N7]. Nhìn chung, bản nhạc n"&amp;"ày là một tác phẩm được chế tác đẹp mắt, kết hợp nhiều yếu tố âm nhạc khác nhau để gợi lên một cảm xúc cụ thể và tạo ấn tượng lâu dài cho người nghe.")</f>
        <v>Loại nhạc này mang lại trải nghiệm nghe độc ​​đáo và đáng nhớ với dải cao độ [R1A2N3G4E5] [oc0ta1ve2s3]. Việc sử dụng [[K01E12Y23]3 k4ey5] tạo ra bầu không khí khác biệt, trong khi nhịp điệu vừa phải thoải mái với thời gian phát là [T1M213] giây. Âm nhạc trở nên sống động hơn nhờ sử dụng [I1N2S3T4R5U6M7E8N9T0S1], với [[T01I12M23E34_45S56I67G78N89A90T01U12R23E34]4 t5im6e 7si8gn9at0ur1e2] đang được sử dụng. Ngoài ra, bài hát được phát ở tốc độ vừa phải và có cảm giác [E1M2O3T4I5O6N7]. Nhìn chung, bản nhạc này là một tác phẩm được chế tác đẹp mắt, kết hợp nhiều yếu tố âm nhạc khác nhau để gợi lên một cảm xúc cụ thể và tạo ấn tượng lâu dài cho người nghe.</v>
      </c>
    </row>
    <row r="2134">
      <c r="A2134" s="1" t="s">
        <v>3419</v>
      </c>
      <c r="B2134" s="1" t="s">
        <v>3420</v>
      </c>
      <c r="C2134" s="2" t="str">
        <f>IFERROR(__xludf.DUMMYFUNCTION("GoogleTranslate(B2134, ""en"", ""vi"")"),"Loại nhạc này mang đến trải nghiệm nghe đa dạng và sống động với dải cao độ trải dài [R1A2N3G4E5] [oc0ta1ve2s3]. Nó có tính năng [[K01E12Y23]3 k4ey5], mang đến âm thanh mạnh mẽ và đáng nhớ. Bài hát chạy trong [T1M213] giây nhưng sẽ không phù hợp để nhảy v"&amp;"ì nó chuyển động nhẹ nhàng và không có tính năng [I1N2S3T4R5U6M7E8N9T0S1]. Phong cách của bài hát cũng không tuân theo đặc trưng đặc trưng của thể loại [G1E2N3R4E5].")</f>
        <v>Loại nhạc này mang đến trải nghiệm nghe đa dạng và sống động với dải cao độ trải dài [R1A2N3G4E5] [oc0ta1ve2s3]. Nó có tính năng [[K01E12Y23]3 k4ey5], mang đến âm thanh mạnh mẽ và đáng nhớ. Bài hát chạy trong [T1M213] giây nhưng sẽ không phù hợp để nhảy vì nó chuyển động nhẹ nhàng và không có tính năng [I1N2S3T4R5U6M7E8N9T0S1]. Phong cách của bài hát cũng không tuân theo đặc trưng đặc trưng của thể loại [G1E2N3R4E5].</v>
      </c>
    </row>
    <row r="2135">
      <c r="A2135" s="1" t="s">
        <v>797</v>
      </c>
      <c r="B2135" s="1" t="s">
        <v>3421</v>
      </c>
      <c r="C2135" s="2" t="str">
        <f>IFERROR(__xludf.DUMMYFUNCTION("GoogleTranslate(B2135, ""en"", ""vi"")"),"Ngoài ra, [te0mp1o2] là [T1E2M3P4O5] nhịp mỗi phút và chữ ký [ke0y1] là [K1E2Y3_4S5I6G7N8A9T0U1R2E3]. Tác phẩm có nhiều loại nhạc cụ bao gồm [I1N2S3T4R5U6M7E8N9T0S1_2U3S4E5D6]. Người sáng tác nhạc là [C1O2M3P4O5S6E7R8_9N0A1M2E3]. Bản thân âm nhạc mang lại"&amp;" cảm giác [TÂM TRẠNG/ THỂ LOẠI] và thường được phát trong [THÔNG TIN/CÀI ĐẶT]. Nhìn chung, âm nhạc là một tác phẩm phức tạp và được trau chuốt kỹ lưỡng, thể hiện tài năng và kỹ năng của người soạn nhạc.")</f>
        <v>Ngoài ra, [te0mp1o2] là [T1E2M3P4O5] nhịp mỗi phút và chữ ký [ke0y1] là [K1E2Y3_4S5I6G7N8A9T0U1R2E3]. Tác phẩm có nhiều loại nhạc cụ bao gồm [I1N2S3T4R5U6M7E8N9T0S1_2U3S4E5D6]. Người sáng tác nhạc là [C1O2M3P4O5S6E7R8_9N0A1M2E3]. Bản thân âm nhạc mang lại cảm giác [TÂM TRẠNG/ THỂ LOẠI] và thường được phát trong [THÔNG TIN/CÀI ĐẶT]. Nhìn chung, âm nhạc là một tác phẩm phức tạp và được trau chuốt kỹ lưỡng, thể hiện tài năng và kỹ năng của người soạn nhạc.</v>
      </c>
    </row>
    <row r="2136">
      <c r="A2136" s="1" t="s">
        <v>3422</v>
      </c>
      <c r="B2136" s="1" t="s">
        <v>3423</v>
      </c>
      <c r="C2136" s="2" t="str">
        <f>IFERROR(__xludf.DUMMYFUNCTION("GoogleTranslate(B2136, ""en"", ""vi"")"),"Giai điệu của bài hát này được đặc trưng bởi âm thanh riêng biệt của [I1N2S3T4R5U6M7E8N9T0], được nhấn mạnh hơn nữa bởi thực tế là nó được sáng tác trong [[K01E12Y23]3 k4ey5]. Ngoài ra, nhịp điệu của ca khúc này đặc biệt mạnh mẽ, tạo nên trải nghiệm nghe "&amp;"tràn đầy năng lượng và sống động.")</f>
        <v>Giai điệu của bài hát này được đặc trưng bởi âm thanh riêng biệt của [I1N2S3T4R5U6M7E8N9T0], được nhấn mạnh hơn nữa bởi thực tế là nó được sáng tác trong [[K01E12Y23]3 k4ey5]. Ngoài ra, nhịp điệu của ca khúc này đặc biệt mạnh mẽ, tạo nên trải nghiệm nghe tràn đầy năng lượng và sống động.</v>
      </c>
    </row>
    <row r="2137">
      <c r="A2137" s="1" t="s">
        <v>142</v>
      </c>
      <c r="B2137" s="1" t="s">
        <v>3424</v>
      </c>
      <c r="C2137" s="2" t="str">
        <f>IFERROR(__xludf.DUMMYFUNCTION("GoogleTranslate(B2137, ""en"", ""vi"")"),"Phạm vi cao độ của bài hát này nằm trong [R1A2N3G4E5] [oc0ta1ve2s3] và được chia thành [[N01U12M23_34B45A56R67S78]8 b9ar0s1]. Việc sử dụng [I1N2S3T4R5U6M7E8N9T0S1] rất quan trọng đối với âm nhạc vì chúng góp phần tạo nên âm thanh tổng thể và giúp tạo ra t"&amp;"âm trạng và bầu không khí mong muốn. Cho dù đó là tiếng gõ của đàn piano [ke0y1], tiếng gảy dây đàn guitar hay tiếng thổi saxophone, mỗi nhạc cụ đều đóng một vai trò quan trọng trong việc làm sống động sáng tác. Nếu không sử dụng hợp lý các nhạc cụ này, b"&amp;"ản nhạc sẽ thiếu chiều sâu và độ phức tạp, khiến người nghe khó có thể cảm nhận hết vẻ đẹp của bản nhạc.")</f>
        <v>Phạm vi cao độ của bài hát này nằm trong [R1A2N3G4E5] [oc0ta1ve2s3] và được chia thành [[N01U12M23_34B45A56R67S78]8 b9ar0s1]. Việc sử dụng [I1N2S3T4R5U6M7E8N9T0S1] rất quan trọng đối với âm nhạc vì chúng góp phần tạo nên âm thanh tổng thể và giúp tạo ra tâm trạng và bầu không khí mong muốn. Cho dù đó là tiếng gõ của đàn piano [ke0y1], tiếng gảy dây đàn guitar hay tiếng thổi saxophone, mỗi nhạc cụ đều đóng một vai trò quan trọng trong việc làm sống động sáng tác. Nếu không sử dụng hợp lý các nhạc cụ này, bản nhạc sẽ thiếu chiều sâu và độ phức tạp, khiến người nghe khó có thể cảm nhận hết vẻ đẹp của bản nhạc.</v>
      </c>
    </row>
    <row r="2138">
      <c r="A2138" s="1" t="s">
        <v>3425</v>
      </c>
      <c r="B2138" s="1" t="s">
        <v>3426</v>
      </c>
      <c r="C2138" s="2" t="str">
        <f>IFERROR(__xludf.DUMMYFUNCTION("GoogleTranslate(B2138, ""en"", ""vi"")"),"Dải cao độ của [R1A2N3G4E5] [oc0ta1ve2s3] tạo thêm nét đặc biệt cho âm nhạc, nhấn mạnh chiều sâu cảm xúc của nó, trong khi [[K01E12Y23]3 k4ey5] mang lại âm thanh mạnh mẽ và đáng nhớ. Với thời lượng chạy [T1M213] giây, bài hát thể hiện nhịp điệu sôi động. "&amp;"Cố tình loại trừ [I1N2S3T4R5U6M7E8N9T0S1], bản sáng tác này tuân theo đồng hồ đo [T1I2M3E4_5S6I7G8N9A0T1U2R3E4] và được phát ở tốc độ chậm. Không đại diện cho âm thanh [G1E2N3R4E5] thông thường, bản nhạc này nổi bật với những phẩm chất độc đáo.")</f>
        <v>Dải cao độ của [R1A2N3G4E5] [oc0ta1ve2s3] tạo thêm nét đặc biệt cho âm nhạc, nhấn mạnh chiều sâu cảm xúc của nó, trong khi [[K01E12Y23]3 k4ey5] mang lại âm thanh mạnh mẽ và đáng nhớ. Với thời lượng chạy [T1M213] giây, bài hát thể hiện nhịp điệu sôi động. Cố tình loại trừ [I1N2S3T4R5U6M7E8N9T0S1], bản sáng tác này tuân theo đồng hồ đo [T1I2M3E4_5S6I7G8N9A0T1U2R3E4] và được phát ở tốc độ chậm. Không đại diện cho âm thanh [G1E2N3R4E5] thông thường, bản nhạc này nổi bật với những phẩm chất độc đáo.</v>
      </c>
    </row>
    <row r="2139">
      <c r="A2139" s="1" t="s">
        <v>572</v>
      </c>
      <c r="B2139" s="1" t="s">
        <v>3427</v>
      </c>
      <c r="C2139" s="2" t="str">
        <f>IFERROR(__xludf.DUMMYFUNCTION("GoogleTranslate(B2139, ""en"", ""vi"")"),"Bản nhạc được trình diễn ở tốc độ vừa phải và thể hiện phạm vi cao độ trong [R1A2N3G4E5] [oc0ta1ve2s3]. Việc lựa chọn [[K01E12Y23]3 k4ey5] làm tăng thêm trải nghiệm quyến rũ và đáng nhớ, khiến nó trở thành một tác phẩm thực sự đáng chú ý.")</f>
        <v>Bản nhạc được trình diễn ở tốc độ vừa phải và thể hiện phạm vi cao độ trong [R1A2N3G4E5] [oc0ta1ve2s3]. Việc lựa chọn [[K01E12Y23]3 k4ey5] làm tăng thêm trải nghiệm quyến rũ và đáng nhớ, khiến nó trở thành một tác phẩm thực sự đáng chú ý.</v>
      </c>
    </row>
    <row r="2140">
      <c r="A2140" s="1" t="s">
        <v>3428</v>
      </c>
      <c r="B2140" s="1" t="s">
        <v>3429</v>
      </c>
      <c r="C2140" s="2" t="str">
        <f>IFERROR(__xludf.DUMMYFUNCTION("GoogleTranslate(B2140, ""en"", ""vi"")"),"Dự án âm nhạc gợi lên phản ứng cảm xúc mạnh mẽ. Bài hát trong dự án di chuyển với tốc độ nhanh và bao gồm khoảng [[N01U12M23_34B45A56R67S78]8 b9ar0s1].")</f>
        <v>Dự án âm nhạc gợi lên phản ứng cảm xúc mạnh mẽ. Bài hát trong dự án di chuyển với tốc độ nhanh và bao gồm khoảng [[N01U12M23_34B45A56R67S78]8 b9ar0s1].</v>
      </c>
    </row>
    <row r="2141">
      <c r="A2141" s="1" t="s">
        <v>3430</v>
      </c>
      <c r="B2141" s="1" t="s">
        <v>3431</v>
      </c>
      <c r="C2141" s="2" t="str">
        <f>IFERROR(__xludf.DUMMYFUNCTION("GoogleTranslate(B2141, ""en"", ""vi"")"),"[[K01E12Y23]3 k4ey5] trong bản nhạc này mang lại âm thanh mạnh mẽ và đáng nhớ, trong khi [te0mp1o2] của bài hát có tốc độ vừa phải, không quá nhanh hoặc quá chậm. Âm nhạc được làm phong phú thêm bởi [I1N2S3T4R5U6M7E8N9T0S1] và trải rộng trên [[N01U12M23_3"&amp;"4B45A56R67S78]8 b9ar0s1], tạo nên bản chất [E1M2O3T4I5O6N7] cho bố cục tổng thể.")</f>
        <v>[[K01E12Y23]3 k4ey5] trong bản nhạc này mang lại âm thanh mạnh mẽ và đáng nhớ, trong khi [te0mp1o2] của bài hát có tốc độ vừa phải, không quá nhanh hoặc quá chậm. Âm nhạc được làm phong phú thêm bởi [I1N2S3T4R5U6M7E8N9T0S1] và trải rộng trên [[N01U12M23_34B45A56R67S78]8 b9ar0s1], tạo nên bản chất [E1M2O3T4I5O6N7] cho bố cục tổng thể.</v>
      </c>
    </row>
    <row r="2142">
      <c r="A2142" s="1" t="s">
        <v>950</v>
      </c>
      <c r="B2142" s="1" t="s">
        <v>3432</v>
      </c>
      <c r="C2142" s="2" t="str">
        <f>IFERROR(__xludf.DUMMYFUNCTION("GoogleTranslate(B2142, ""en"", ""vi"")"),"Bản nhạc này được sáng tác trong [[K01E12Y23]3 k4ey5] và có độ dài [T1M213] giây. Nó có đồng hồ đo [T1I2M3E4_5S6I7G8N9A0T1U2R3E4].")</f>
        <v>Bản nhạc này được sáng tác trong [[K01E12Y23]3 k4ey5] và có độ dài [T1M213] giây. Nó có đồng hồ đo [T1I2M3E4_5S6I7G8N9A0T1U2R3E4].</v>
      </c>
    </row>
    <row r="2143">
      <c r="A2143" s="1" t="s">
        <v>3433</v>
      </c>
      <c r="B2143" s="1" t="s">
        <v>3434</v>
      </c>
      <c r="C2143" s="2" t="str">
        <f>IFERROR(__xludf.DUMMYFUNCTION("GoogleTranslate(B2143, ""en"", ""vi"")"),"Bài hát này có thời lượng [T1M213] giây và có nhịp điệu rất rõ ràng. Điều thú vị là nó không có bất kỳ nhạc cụ nào làm nổi bật các yếu tố giọng hát hoặc bộ gõ của màn trình diễn. Việc thiếu nhạc cụ mang lại trải nghiệm nghe độc ​​đáo và nhấn mạnh chất lượ"&amp;"ng thô sơ và tự nhiên của âm nhạc.")</f>
        <v>Bài hát này có thời lượng [T1M213] giây và có nhịp điệu rất rõ ràng. Điều thú vị là nó không có bất kỳ nhạc cụ nào làm nổi bật các yếu tố giọng hát hoặc bộ gõ của màn trình diễn. Việc thiếu nhạc cụ mang lại trải nghiệm nghe độc ​​đáo và nhấn mạnh chất lượng thô sơ và tự nhiên của âm nhạc.</v>
      </c>
    </row>
    <row r="2144">
      <c r="A2144" s="1" t="s">
        <v>2426</v>
      </c>
      <c r="B2144" s="1" t="s">
        <v>3435</v>
      </c>
      <c r="C2144" s="2" t="str">
        <f>IFERROR(__xludf.DUMMYFUNCTION("GoogleTranslate(B2144, ""en"", ""vi"")"),"Dải cao độ [R1A2N3G4E5] [oc0ta1ve2s3] của bản nhạc này mang lại trải nghiệm nghe độc ​​đáo và đáng nhớ, trong khi [[K01E12Y23]3 k4ey5] mang lại chất lượng cảm xúc đặc biệt. Chạy trong [T1M213] giây, nhịp điệu êm dịu và nhẹ nhàng của bài hát tạo nên giai đ"&amp;"iệu thư giãn. Nó khác biệt ở chỗ nó không có bất kỳ [I1N2S3T4R5U6M7E8N9T0S1] nào và nó dựa trên [[T01I12M23E34_45S56I67G78N89A90T01U12R23E34]4 t5im6e 7si8gn9at0ur1e2]. Bài hát được trình diễn với nhịp độ nhàn nhã và tuy không phải là ví dụ tinh túy của ph"&amp;"ong cách [G1E2N3R4E5] nhưng nó lại mang sức hút riêng.")</f>
        <v>Dải cao độ [R1A2N3G4E5] [oc0ta1ve2s3] của bản nhạc này mang lại trải nghiệm nghe độc ​​đáo và đáng nhớ, trong khi [[K01E12Y23]3 k4ey5] mang lại chất lượng cảm xúc đặc biệt. Chạy trong [T1M213] giây, nhịp điệu êm dịu và nhẹ nhàng của bài hát tạo nên giai điệu thư giãn. Nó khác biệt ở chỗ nó không có bất kỳ [I1N2S3T4R5U6M7E8N9T0S1] nào và nó dựa trên [[T01I12M23E34_45S56I67G78N89A90T01U12R23E34]4 t5im6e 7si8gn9at0ur1e2]. Bài hát được trình diễn với nhịp độ nhàn nhã và tuy không phải là ví dụ tinh túy của phong cách [G1E2N3R4E5] nhưng nó lại mang sức hút riêng.</v>
      </c>
    </row>
    <row r="2145">
      <c r="A2145" s="1" t="s">
        <v>3436</v>
      </c>
      <c r="B2145" s="1" t="s">
        <v>3437</v>
      </c>
      <c r="C2145" s="2" t="str">
        <f>IFERROR(__xludf.DUMMYFUNCTION("GoogleTranslate(B2145, ""en"", ""vi"")"),"Bài hát có thời gian phát là [T1M213] giây và có nhịp điệu sống động, trong khi đáng chú ý là thiếu [I1N2S3T4R5U6M7E8N9T0S1]. Với [te0mp1o2] vừa phải, bài hát này bao gồm [[N01U12M23_34B45A56R67S78]8 b9ar0s1].")</f>
        <v>Bài hát có thời gian phát là [T1M213] giây và có nhịp điệu sống động, trong khi đáng chú ý là thiếu [I1N2S3T4R5U6M7E8N9T0S1]. Với [te0mp1o2] vừa phải, bài hát này bao gồm [[N01U12M23_34B45A56R67S78]8 b9ar0s1].</v>
      </c>
    </row>
    <row r="2146">
      <c r="A2146" s="1" t="s">
        <v>79</v>
      </c>
      <c r="B2146" s="1" t="s">
        <v>3438</v>
      </c>
      <c r="C2146" s="2" t="str">
        <f>IFERROR(__xludf.DUMMYFUNCTION("GoogleTranslate(B2146, ""en"", ""vi"")"),"Bản nhạc thể hiện phạm vi cao độ trong [R1A2N3G4E5] [oc0ta1ve2s3] và được sáng tác trong [[K01E12Y23]3 k4ey5], mang đến âm thanh mạnh mẽ và đáng nhớ. Chạy trong [T1M213] giây, nhịp điệu của bài hát rất dễ chịu. Nó đã chọn không kết hợp [I1N2S3T4R5U6M7E8N9"&amp;"T0S1] và có tính năng [[T01I12M23E34_45S56I67G78N89A90T01U12R23E34]4 t5im6e 7si8gn9at0ur1e2 không thông thường. Với nhịp điệu chậm rãi, âm nhạc phát ra [E1M2O3T4I5O6N7].")</f>
        <v>Bản nhạc thể hiện phạm vi cao độ trong [R1A2N3G4E5] [oc0ta1ve2s3] và được sáng tác trong [[K01E12Y23]3 k4ey5], mang đến âm thanh mạnh mẽ và đáng nhớ. Chạy trong [T1M213] giây, nhịp điệu của bài hát rất dễ chịu. Nó đã chọn không kết hợp [I1N2S3T4R5U6M7E8N9T0S1] và có tính năng [[T01I12M23E34_45S56I67G78N89A90T01U12R23E34]4 t5im6e 7si8gn9at0ur1e2 không thông thường. Với nhịp điệu chậm rãi, âm nhạc phát ra [E1M2O3T4I5O6N7].</v>
      </c>
    </row>
    <row r="2147">
      <c r="A2147" s="1" t="s">
        <v>1029</v>
      </c>
      <c r="B2147" s="1" t="s">
        <v>3439</v>
      </c>
      <c r="C2147" s="2" t="str">
        <f>IFERROR(__xludf.DUMMYFUNCTION("GoogleTranslate(B2147, ""en"", ""vi"")"),"Phạm vi cao độ nhỏ gọn của [R1A2N3G4E5] [oc0ta1ve2s3] mang lại màn trình diễn âm nhạc tập trung và có tác động mạnh mẽ, trong khi [[K01E12Y23]3 k4ey5] mang đến cho bản nhạc này chất lượng cảm xúc đặc biệt. Với độ dài [T1M213] giây, bài hát chinh phục ngườ"&amp;"i nghe bằng nhịp điệu thư giãn và tĩnh lặng. Không có [I1N2S3T4R5U6M7E8N9T0S1] trong tác phẩm này, đi kèm với [te0mp1o2] vừa phải.")</f>
        <v>Phạm vi cao độ nhỏ gọn của [R1A2N3G4E5] [oc0ta1ve2s3] mang lại màn trình diễn âm nhạc tập trung và có tác động mạnh mẽ, trong khi [[K01E12Y23]3 k4ey5] mang đến cho bản nhạc này chất lượng cảm xúc đặc biệt. Với độ dài [T1M213] giây, bài hát chinh phục người nghe bằng nhịp điệu thư giãn và tĩnh lặng. Không có [I1N2S3T4R5U6M7E8N9T0S1] trong tác phẩm này, đi kèm với [te0mp1o2] vừa phải.</v>
      </c>
    </row>
    <row r="2148">
      <c r="A2148" s="1" t="s">
        <v>1841</v>
      </c>
      <c r="B2148" s="1" t="s">
        <v>3440</v>
      </c>
      <c r="C2148" s="2" t="str">
        <f>IFERROR(__xludf.DUMMYFUNCTION("GoogleTranslate(B2148, ""en"", ""vi"")"),"Âm nhạc được đề cập là sự thể hiện thực sự của thể loại [G1E2N3R4E5], được sáng tác trong [[K01E12Y23]3 k4ey5] và được biểu diễn bằng [I1N2S3T4R5U6M7E8N9T0S1]. Nó có [[T01I12M23E34_45S56I67G78N89A90T01U12R23E34]4 t5im6e 7si8gn9at0ur1e2] khác thường và có "&amp;"thời gian chạy là [T1M213] giây. Mặc dù phạm vi cao độ hạn chế của [R1A2N3G4E5] [oc0ta1ve2s3], âm nhạc tập trung nhiều hơn vào các sắc thái của giai điệu và nhịp điệu, đồng thời nhịp điệu rất rõ ràng. Bài hát được trình diễn ở tốc độ vừa phải, thể hiện sự"&amp;" kết hợp của các yếu tố âm nhạc phức tạp khiến nó trở thành một tác phẩm độc đáo và quyến rũ trong thể loại của nó.")</f>
        <v>Âm nhạc được đề cập là sự thể hiện thực sự của thể loại [G1E2N3R4E5], được sáng tác trong [[K01E12Y23]3 k4ey5] và được biểu diễn bằng [I1N2S3T4R5U6M7E8N9T0S1]. Nó có [[T01I12M23E34_45S56I67G78N89A90T01U12R23E34]4 t5im6e 7si8gn9at0ur1e2] khác thường và có thời gian chạy là [T1M213] giây. Mặc dù phạm vi cao độ hạn chế của [R1A2N3G4E5] [oc0ta1ve2s3], âm nhạc tập trung nhiều hơn vào các sắc thái của giai điệu và nhịp điệu, đồng thời nhịp điệu rất rõ ràng. Bài hát được trình diễn ở tốc độ vừa phải, thể hiện sự kết hợp của các yếu tố âm nhạc phức tạp khiến nó trở thành một tác phẩm độc đáo và quyến rũ trong thể loại của nó.</v>
      </c>
    </row>
    <row r="2149">
      <c r="A2149" s="1" t="s">
        <v>398</v>
      </c>
      <c r="B2149" s="1" t="s">
        <v>3441</v>
      </c>
      <c r="C2149" s="2" t="str">
        <f>IFERROR(__xludf.DUMMYFUNCTION("GoogleTranslate(B2149, ""en"", ""vi"")"),"Đây là bài hát dài [T1M213] giây với nhịp [T1I2M3E4_5S6I7G8N9A0T1U2R3E4].")</f>
        <v>Đây là bài hát dài [T1M213] giây với nhịp [T1I2M3E4_5S6I7G8N9A0T1U2R3E4].</v>
      </c>
    </row>
    <row r="2150">
      <c r="A2150" s="1" t="s">
        <v>15</v>
      </c>
      <c r="B2150" s="1" t="s">
        <v>3442</v>
      </c>
      <c r="C2150" s="2" t="str">
        <f>IFERROR(__xludf.DUMMYFUNCTION("GoogleTranslate(B2150, ""en"", ""vi"")"),"Bản nhạc được chơi ở tốc độ vừa phải với thời gian phát là [T1M213] giây. Phạm vi cao độ cụ thể của [R1A2N3G4E5] [oc0ta1ve2s3] được sử dụng, tạo ra âm thanh gắn kết và thống nhất trong suốt bài hát. [[K01E12Y23]3 k4ey5] bổ sung thêm âm thanh mạnh mẽ và đá"&amp;"ng nhớ cho bản nhạc.")</f>
        <v>Bản nhạc được chơi ở tốc độ vừa phải với thời gian phát là [T1M213] giây. Phạm vi cao độ cụ thể của [R1A2N3G4E5] [oc0ta1ve2s3] được sử dụng, tạo ra âm thanh gắn kết và thống nhất trong suốt bài hát. [[K01E12Y23]3 k4ey5] bổ sung thêm âm thanh mạnh mẽ và đáng nhớ cho bản nhạc.</v>
      </c>
    </row>
    <row r="2151">
      <c r="A2151" s="1" t="s">
        <v>23</v>
      </c>
      <c r="B2151" s="1" t="s">
        <v>3443</v>
      </c>
      <c r="C2151" s="2" t="str">
        <f>IFERROR(__xludf.DUMMYFUNCTION("GoogleTranslate(B2151, ""en"", ""vi"")"),"Bản nhạc [T1M213] giây này sử dụng [ti0me1 s2ig3na4tu5re6] không phổ biến để truyền tải [E1M2O3T4I5O6N7] qua âm nhạc. Mặc dù có [ti0me1 s2ig3na4tu5re6] độc đáo nhưng bài hát lại truyền tải [E1M2O3T4I5O6N7] đến người nghe một cách hiệu quả. Nhịp điệu độc đ"&amp;"áo làm tăng thêm tác động tổng thể của âm nhạc, thu hút khán giả vào trải nghiệm và tạo ấn tượng lâu dài. Nhìn chung, sự kết hợp giữa [ti0me1 s2ig3na4tu5re6] khác thường và nội dung cảm xúc của âm nhạc tạo ra trải nghiệm nghe mạnh mẽ và đáng nhớ.")</f>
        <v>Bản nhạc [T1M213] giây này sử dụng [ti0me1 s2ig3na4tu5re6] không phổ biến để truyền tải [E1M2O3T4I5O6N7] qua âm nhạc. Mặc dù có [ti0me1 s2ig3na4tu5re6] độc đáo nhưng bài hát lại truyền tải [E1M2O3T4I5O6N7] đến người nghe một cách hiệu quả. Nhịp điệu độc đáo làm tăng thêm tác động tổng thể của âm nhạc, thu hút khán giả vào trải nghiệm và tạo ấn tượng lâu dài. Nhìn chung, sự kết hợp giữa [ti0me1 s2ig3na4tu5re6] khác thường và nội dung cảm xúc của âm nhạc tạo ra trải nghiệm nghe mạnh mẽ và đáng nhớ.</v>
      </c>
    </row>
    <row r="2152">
      <c r="A2152" s="1" t="s">
        <v>1007</v>
      </c>
      <c r="B2152" s="1" t="s">
        <v>3444</v>
      </c>
      <c r="C2152" s="2" t="str">
        <f>IFERROR(__xludf.DUMMYFUNCTION("GoogleTranslate(B2152, ""en"", ""vi"")"),"Bài hát này sử dụng [[K01E12Y23]3 k4ey5] tạo ra một bảng âm thanh phong phú và sống động, bổ sung cho dải âm trung [te0mp1o2]. Với thời gian phát [T1M213] giây, âm nhạc thể hiện âm thanh cân bằng và hài hòa, mang lại trải nghiệm nghe quyến rũ. Sự kết hợp "&amp;"giữa [ke0y1] và [te0mp1o2] làm nổi bật tính linh hoạt và khả năng thu hút đông đảo khán giả của bài hát. Nhìn chung, việc sử dụng các yếu tố âm nhạc này sẽ tạo ra một bố cục hấp dẫn, vừa hấp dẫn vừa dễ nghe.")</f>
        <v>Bài hát này sử dụng [[K01E12Y23]3 k4ey5] tạo ra một bảng âm thanh phong phú và sống động, bổ sung cho dải âm trung [te0mp1o2]. Với thời gian phát [T1M213] giây, âm nhạc thể hiện âm thanh cân bằng và hài hòa, mang lại trải nghiệm nghe quyến rũ. Sự kết hợp giữa [ke0y1] và [te0mp1o2] làm nổi bật tính linh hoạt và khả năng thu hút đông đảo khán giả của bài hát. Nhìn chung, việc sử dụng các yếu tố âm nhạc này sẽ tạo ra một bố cục hấp dẫn, vừa hấp dẫn vừa dễ nghe.</v>
      </c>
    </row>
    <row r="2153">
      <c r="A2153" s="1" t="s">
        <v>521</v>
      </c>
      <c r="B2153" s="1" t="s">
        <v>3445</v>
      </c>
      <c r="C2153" s="2" t="str">
        <f>IFERROR(__xludf.DUMMYFUNCTION("GoogleTranslate(B2153, ""en"", ""vi"")"),"Việc sử dụng dải cao độ cụ thể [R1A2N3G4E5] [oc0ta1ve2s3] tạo ra âm thanh gắn kết và thống nhất xuyên suốt bản nhạc, có độ dài [T1M213] giây. Bằng cách tuân theo phạm vi cụ thể này, nhà soạn nhạc có thể duy trì âm thanh nhất quán gắn kết các yếu tố khác n"&amp;"hau của bố cục lại với nhau, tạo ra cảm giác thống nhất và mạch lạc. Độ dài của bài hát cũng góp phần tạo nên hiệu ứng tổng thể, giúp người nghe hoàn toàn đắm chìm trong thế giới âm thanh mà người sáng tác đã tạo ra. Cùng với nhau, những yếu tố này phối h"&amp;"ợp với nhau để tạo ra trải nghiệm âm nhạc mạnh mẽ và có tác động.")</f>
        <v>Việc sử dụng dải cao độ cụ thể [R1A2N3G4E5] [oc0ta1ve2s3] tạo ra âm thanh gắn kết và thống nhất xuyên suốt bản nhạc, có độ dài [T1M213] giây. Bằng cách tuân theo phạm vi cụ thể này, nhà soạn nhạc có thể duy trì âm thanh nhất quán gắn kết các yếu tố khác nhau của bố cục lại với nhau, tạo ra cảm giác thống nhất và mạch lạc. Độ dài của bài hát cũng góp phần tạo nên hiệu ứng tổng thể, giúp người nghe hoàn toàn đắm chìm trong thế giới âm thanh mà người sáng tác đã tạo ra. Cùng với nhau, những yếu tố này phối hợp với nhau để tạo ra trải nghiệm âm nhạc mạnh mẽ và có tác động.</v>
      </c>
    </row>
    <row r="2154">
      <c r="A2154" s="1" t="s">
        <v>703</v>
      </c>
      <c r="B2154" s="1" t="s">
        <v>3446</v>
      </c>
      <c r="C2154" s="2" t="str">
        <f>IFERROR(__xludf.DUMMYFUNCTION("GoogleTranslate(B2154, ""en"", ""vi"")"),"[[K01E12Y23]3 k4ey5] của bản nhạc này mang đến cho nó một chất lượng cảm xúc đặc biệt khiến nó trở nên khác biệt so với những bản nhạc khác. Ngoài ra, [[T01I12M23E34_45S56I67G78N89A90T01U12R23E34]4 t5im6e 7si8gn9at0ur1e2] của bài hát không hề mang tính qu"&amp;"y ước, càng góp phần tạo nên âm thanh độc đáo và khác biệt. Cùng với nhau, những yếu tố này tạo nên trải nghiệm âm nhạc mạnh mẽ, thu hút sự chú ý của người nghe và gợi lên những cảm xúc mạnh mẽ.")</f>
        <v>[[K01E12Y23]3 k4ey5] của bản nhạc này mang đến cho nó một chất lượng cảm xúc đặc biệt khiến nó trở nên khác biệt so với những bản nhạc khác. Ngoài ra, [[T01I12M23E34_45S56I67G78N89A90T01U12R23E34]4 t5im6e 7si8gn9at0ur1e2] của bài hát không hề mang tính quy ước, càng góp phần tạo nên âm thanh độc đáo và khác biệt. Cùng với nhau, những yếu tố này tạo nên trải nghiệm âm nhạc mạnh mẽ, thu hút sự chú ý của người nghe và gợi lên những cảm xúc mạnh mẽ.</v>
      </c>
    </row>
    <row r="2155">
      <c r="A2155" s="1" t="s">
        <v>3447</v>
      </c>
      <c r="B2155" s="1" t="s">
        <v>3448</v>
      </c>
      <c r="C2155" s="2" t="str">
        <f>IFERROR(__xludf.DUMMYFUNCTION("GoogleTranslate(B2155, ""en"", ""vi"")"),"Phạm vi cao độ giới hạn của âm nhạc là [R1A2N3G4E5] [oc0ta1ve2s3] cho phép nhấn mạnh hơn vào các sắc thái của giai điệu và nhịp điệu, trong khi [T1I2M3E4_5S6I7G8N9A0T1U2R3E4] đóng vai trò là thước đo. Chọn không kết hợp [I1N2S3T4R5U6M7E8N9T0S1], bài hát n"&amp;"ày được phát ở tốc độ [te0mp1o2] nhanh và không thể hiện các đặc điểm điển hình của phong cách [G1E2N3R4E5]. Tiến dần qua [[N01U12M23_34B45A56R67S78]8 b9ar0s1], âm nhạc quyến rũ với phạm vi tập trung, làm nổi bật sự phức tạp của giai điệu và phân nhịp tro"&amp;"ng khi vẫn tuân theo một nhịp cụ thể.")</f>
        <v>Phạm vi cao độ giới hạn của âm nhạc là [R1A2N3G4E5] [oc0ta1ve2s3] cho phép nhấn mạnh hơn vào các sắc thái của giai điệu và nhịp điệu, trong khi [T1I2M3E4_5S6I7G8N9A0T1U2R3E4] đóng vai trò là thước đo. Chọn không kết hợp [I1N2S3T4R5U6M7E8N9T0S1], bài hát này được phát ở tốc độ [te0mp1o2] nhanh và không thể hiện các đặc điểm điển hình của phong cách [G1E2N3R4E5]. Tiến dần qua [[N01U12M23_34B45A56R67S78]8 b9ar0s1], âm nhạc quyến rũ với phạm vi tập trung, làm nổi bật sự phức tạp của giai điệu và phân nhịp trong khi vẫn tuân theo một nhịp cụ thể.</v>
      </c>
    </row>
    <row r="2156">
      <c r="A2156" s="1" t="s">
        <v>521</v>
      </c>
      <c r="B2156" s="1" t="s">
        <v>3449</v>
      </c>
      <c r="C2156" s="2" t="str">
        <f>IFERROR(__xludf.DUMMYFUNCTION("GoogleTranslate(B2156, ""en"", ""vi"")"),"Khi tạo một bản nhạc, việc sử dụng dải cao độ cụ thể trải dài [R1A2N3G4E5] [oc0ta1ve2s3] có thể là công cụ giúp đạt được âm thanh gắn kết và thống nhất. Kỹ thuật này giúp duy trì tính nhất quán trong cấu trúc âm nhạc tổng thể. Ngoài ra, thời lượng của bài"&amp;" hát cũng là một yếu tố quan trọng cần xem xét. Với thời lượng [T1M213] giây, nhà soạn nhạc có một khoảng thời gian hữu hạn để truyền tải thông điệp dự định của họ và phạm vi cao độ là một trong những công cụ họ có thể sử dụng để tạo ra trải nghiệm âm nhạ"&amp;"c đáng nhớ và có tác động mạnh mẽ.")</f>
        <v>Khi tạo một bản nhạc, việc sử dụng dải cao độ cụ thể trải dài [R1A2N3G4E5] [oc0ta1ve2s3] có thể là công cụ giúp đạt được âm thanh gắn kết và thống nhất. Kỹ thuật này giúp duy trì tính nhất quán trong cấu trúc âm nhạc tổng thể. Ngoài ra, thời lượng của bài hát cũng là một yếu tố quan trọng cần xem xét. Với thời lượng [T1M213] giây, nhà soạn nhạc có một khoảng thời gian hữu hạn để truyền tải thông điệp dự định của họ và phạm vi cao độ là một trong những công cụ họ có thể sử dụng để tạo ra trải nghiệm âm nhạc đáng nhớ và có tác động mạnh mẽ.</v>
      </c>
    </row>
    <row r="2157">
      <c r="A2157" s="1" t="s">
        <v>3293</v>
      </c>
      <c r="B2157" s="1" t="s">
        <v>3450</v>
      </c>
      <c r="C2157" s="2" t="str">
        <f>IFERROR(__xludf.DUMMYFUNCTION("GoogleTranslate(B2157, ""en"", ""vi"")"),"Bài hát này là một ví dụ cổ điển về phong cách [G1E2N3R4E5] và có độ dài [T1M213] giây. Tuy nhiên, điều khiến nó nổi bật là [ti0me1 s2ig3na4tu5re6] của nó khác với quy chuẩn, tạo thêm điểm nhấn độc đáo cho tác phẩm. Bất chấp sự sai lệch này, bài hát vẫn n"&amp;"ắm bắt được bản chất của thể loại [G1E2N3R4E5] và thể hiện những đặc điểm riêng biệt của nó. Nhìn chung, [ti0me1 s2ig3na4tu5re6] độc đáo của bài hát này chỉ làm tăng thêm sức hấp dẫn của nó và khiến nó trở thành một phần đáng chú ý trong tiết mục [G1E2N3R"&amp;"4E5].")</f>
        <v>Bài hát này là một ví dụ cổ điển về phong cách [G1E2N3R4E5] và có độ dài [T1M213] giây. Tuy nhiên, điều khiến nó nổi bật là [ti0me1 s2ig3na4tu5re6] của nó khác với quy chuẩn, tạo thêm điểm nhấn độc đáo cho tác phẩm. Bất chấp sự sai lệch này, bài hát vẫn nắm bắt được bản chất của thể loại [G1E2N3R4E5] và thể hiện những đặc điểm riêng biệt của nó. Nhìn chung, [ti0me1 s2ig3na4tu5re6] độc đáo của bài hát này chỉ làm tăng thêm sức hấp dẫn của nó và khiến nó trở thành một phần đáng chú ý trong tiết mục [G1E2N3R4E5].</v>
      </c>
    </row>
    <row r="2158">
      <c r="A2158" s="1" t="s">
        <v>771</v>
      </c>
      <c r="B2158" s="1" t="s">
        <v>3451</v>
      </c>
      <c r="C2158" s="2" t="str">
        <f>IFERROR(__xludf.DUMMYFUNCTION("GoogleTranslate(B2158, ""en"", ""vi"")"),"Phạm vi cao độ giới hạn của âm nhạc là [R1A2N3G4E5] [oc0ta1ve2s3] cho phép nhấn mạnh hơn vào các sắc thái của giai điệu và phân nhịp, trong khi việc sử dụng [[K01E12Y23]3 k4ey5] sẽ truyền tải âm thanh cộng hưởng và độc đáo. Với thời lượng chạy [T1M213] gi"&amp;"ây, bài hát này có nhịp điệu rất êm dịu và nhẹ nhàng, trở nên sống động nhờ sử dụng [I1N2S3T4R5U6M7E8N9T0S1]. Dựa trên [[T01I12M23E34_45S56I67G78N89A90T01U12R23E34]4 t5im6e 7si8gn9at0ur1e2] và được phát ở tốc độ nhàn nhã, bản nhạc này là một ví dụ điển hì"&amp;"nh của âm thanh [G1E2N3R4E5].")</f>
        <v>Phạm vi cao độ giới hạn của âm nhạc là [R1A2N3G4E5] [oc0ta1ve2s3] cho phép nhấn mạnh hơn vào các sắc thái của giai điệu và phân nhịp, trong khi việc sử dụng [[K01E12Y23]3 k4ey5] sẽ truyền tải âm thanh cộng hưởng và độc đáo. Với thời lượng chạy [T1M213] giây, bài hát này có nhịp điệu rất êm dịu và nhẹ nhàng, trở nên sống động nhờ sử dụng [I1N2S3T4R5U6M7E8N9T0S1]. Dựa trên [[T01I12M23E34_45S56I67G78N89A90T01U12R23E34]4 t5im6e 7si8gn9at0ur1e2] và được phát ở tốc độ nhàn nhã, bản nhạc này là một ví dụ điển hình của âm thanh [G1E2N3R4E5].</v>
      </c>
    </row>
    <row r="2159">
      <c r="A2159" s="1" t="s">
        <v>3452</v>
      </c>
      <c r="B2159" s="1" t="s">
        <v>3453</v>
      </c>
      <c r="C2159" s="2" t="str">
        <f>IFERROR(__xludf.DUMMYFUNCTION("GoogleTranslate(B2159, ""en"", ""vi"")"),"Phần giai điệu của bài hát này được đặc trưng bởi âm thanh riêng biệt của [I1N2S3T4R5U6M7E8N9T0], trong khi nhịp điệu ổn định và vừa phải. Không giống như các bài hát khác, [I1N2S3T4R5U6M7E8N9T0S1] không được đưa vào như một phần nhạc cụ trong bản nhạc cụ"&amp;" thể này.")</f>
        <v>Phần giai điệu của bài hát này được đặc trưng bởi âm thanh riêng biệt của [I1N2S3T4R5U6M7E8N9T0], trong khi nhịp điệu ổn định và vừa phải. Không giống như các bài hát khác, [I1N2S3T4R5U6M7E8N9T0S1] không được đưa vào như một phần nhạc cụ trong bản nhạc cụ thể này.</v>
      </c>
    </row>
    <row r="2160">
      <c r="A2160" s="1" t="s">
        <v>469</v>
      </c>
      <c r="B2160" s="1" t="s">
        <v>3454</v>
      </c>
      <c r="C2160" s="2" t="str">
        <f>IFERROR(__xludf.DUMMYFUNCTION("GoogleTranslate(B2160, ""en"", ""vi"")"),"Âm nhạc được mô tả mang lại trải nghiệm nghe đa dạng và sống động với dải cao độ trải dài [R1A2N3G4E5] [oc0ta1ve2s3]. Nó được sáng tác theo [[K01E12Y23]3 k4ey5] quyến rũ và đáng nhớ và có độ dài [T1M213] giây. [te0mp1o2] rất mềm và mượt, nhưng cũng có [te"&amp;"0mp1o2] nhanh. Điều thú vị là phần sáng tác của bài hát không liên quan đến việc sử dụng [I1N2S3T4R5U6M7E8N9T0S1] và [ti0me1 s2ig3na4tu5re6] là không điển hình [T1I2M3E4_5S6I7G8N9A0T1U2R3E4]. Âm nhạc được đặc trưng bởi [E1M2O3T4I5O6N7], khiến nó trở thành"&amp;" một bản nhạc độc đáo và hấp dẫn để nghe.")</f>
        <v>Âm nhạc được mô tả mang lại trải nghiệm nghe đa dạng và sống động với dải cao độ trải dài [R1A2N3G4E5] [oc0ta1ve2s3]. Nó được sáng tác theo [[K01E12Y23]3 k4ey5] quyến rũ và đáng nhớ và có độ dài [T1M213] giây. [te0mp1o2] rất mềm và mượt, nhưng cũng có [te0mp1o2] nhanh. Điều thú vị là phần sáng tác của bài hát không liên quan đến việc sử dụng [I1N2S3T4R5U6M7E8N9T0S1] và [ti0me1 s2ig3na4tu5re6] là không điển hình [T1I2M3E4_5S6I7G8N9A0T1U2R3E4]. Âm nhạc được đặc trưng bởi [E1M2O3T4I5O6N7], khiến nó trở thành một bản nhạc độc đáo và hấp dẫn để nghe.</v>
      </c>
    </row>
    <row r="2161">
      <c r="A2161" s="1" t="s">
        <v>2356</v>
      </c>
      <c r="B2161" s="1" t="s">
        <v>3455</v>
      </c>
      <c r="C2161" s="2" t="str">
        <f>IFERROR(__xludf.DUMMYFUNCTION("GoogleTranslate(B2161, ""en"", ""vi"")"),"Âm thanh của bài hát bị ảnh hưởng nặng nề bởi thể loại [G1E2N3R4E5], trong đó đáng chú ý là sự vắng mặt của [I1N2S3T4R5U6M7E8N9T0S1].")</f>
        <v>Âm thanh của bài hát bị ảnh hưởng nặng nề bởi thể loại [G1E2N3R4E5], trong đó đáng chú ý là sự vắng mặt của [I1N2S3T4R5U6M7E8N9T0S1].</v>
      </c>
    </row>
    <row r="2162">
      <c r="A2162" s="1" t="s">
        <v>2322</v>
      </c>
      <c r="B2162" s="1" t="s">
        <v>3456</v>
      </c>
      <c r="C2162" s="2" t="str">
        <f>IFERROR(__xludf.DUMMYFUNCTION("GoogleTranslate(B2162, ""en"", ""vi"")"),"[ke0y1] được sử dụng trong bản nhạc này mang lại cho nó chất lượng cảm xúc đặc biệt giúp nâng cao đặc tính tổng thể của nó. Âm nhạc được biết đến với [E1M2O3T4I5O6N7] và có thể dễ dàng nhận ra bởi [T1I2M3E4_5S6I7G8N9A0T1U2R3E4] độc đáo và không điển hình "&amp;"của nó. Mặc dù đi chệch khỏi tiêu chuẩn [ti0me1 s2ig3na4tu5re6], nhịp điệu và giai điệu riêng biệt của bài hát vẫn lôi cuốn người nghe và truyền tải được tác động cảm xúc như mong muốn. Cùng với nhau, đặc tính [ti0me1 s2ig3na4tu5re6] độc đáo, [ke0y1] và c"&amp;"ảm xúc của âm nhạc tạo nên trải nghiệm nghe thực sự độc đáo và đáng nhớ.")</f>
        <v>[ke0y1] được sử dụng trong bản nhạc này mang lại cho nó chất lượng cảm xúc đặc biệt giúp nâng cao đặc tính tổng thể của nó. Âm nhạc được biết đến với [E1M2O3T4I5O6N7] và có thể dễ dàng nhận ra bởi [T1I2M3E4_5S6I7G8N9A0T1U2R3E4] độc đáo và không điển hình của nó. Mặc dù đi chệch khỏi tiêu chuẩn [ti0me1 s2ig3na4tu5re6], nhịp điệu và giai điệu riêng biệt của bài hát vẫn lôi cuốn người nghe và truyền tải được tác động cảm xúc như mong muốn. Cùng với nhau, đặc tính [ti0me1 s2ig3na4tu5re6] độc đáo, [ke0y1] và cảm xúc của âm nhạc tạo nên trải nghiệm nghe thực sự độc đáo và đáng nhớ.</v>
      </c>
    </row>
    <row r="2163">
      <c r="A2163" s="1" t="s">
        <v>3457</v>
      </c>
      <c r="B2163" s="1" t="s">
        <v>3458</v>
      </c>
      <c r="C2163" s="2" t="str">
        <f>IFERROR(__xludf.DUMMYFUNCTION("GoogleTranslate(B2163, ""en"", ""vi"")"),"Nhịp điệu của bài hát vừa phải và có khoảng [[N01U12M23_34B45A56R67S78]8 b9ar0s1] trong bài hát này. Tuy nhiên, bất chấp nhịp điệu của nó, bạn sẽ không thể di chuyển đôi chân của mình theo bài hát này vì bạn sẽ không nghe thấy bất kỳ [I1N2S3T4R5U6M7E8N9T0"&amp;"S1] nào trong đó.")</f>
        <v>Nhịp điệu của bài hát vừa phải và có khoảng [[N01U12M23_34B45A56R67S78]8 b9ar0s1] trong bài hát này. Tuy nhiên, bất chấp nhịp điệu của nó, bạn sẽ không thể di chuyển đôi chân của mình theo bài hát này vì bạn sẽ không nghe thấy bất kỳ [I1N2S3T4R5U6M7E8N9T0S1] nào trong đó.</v>
      </c>
    </row>
    <row r="2164">
      <c r="A2164" s="1" t="s">
        <v>3459</v>
      </c>
      <c r="B2164" s="1" t="s">
        <v>3460</v>
      </c>
      <c r="C2164" s="2" t="str">
        <f>IFERROR(__xludf.DUMMYFUNCTION("GoogleTranslate(B2164, ""en"", ""vi"")"),"Việc sử dụng [[K01E12Y23]3 k4ey5] trong bản nhạc này sẽ tạo thêm hương vị độc đáo cho âm thanh tổng thể. Bất chấp nhịp điệu nhanh của bài hát, dải cao độ [R1A2N3G4E5] [oc0ta1ve2] vẫn tạo ra màn trình diễn âm nhạc tập trung và có tác động mạnh mẽ. Ngoài ra"&amp;", [ti0me1 s2ig3na4tu5re6] của bài hát không điển hình, càng góp phần tạo nên sự khác biệt của nó.")</f>
        <v>Việc sử dụng [[K01E12Y23]3 k4ey5] trong bản nhạc này sẽ tạo thêm hương vị độc đáo cho âm thanh tổng thể. Bất chấp nhịp điệu nhanh của bài hát, dải cao độ [R1A2N3G4E5] [oc0ta1ve2] vẫn tạo ra màn trình diễn âm nhạc tập trung và có tác động mạnh mẽ. Ngoài ra, [ti0me1 s2ig3na4tu5re6] của bài hát không điển hình, càng góp phần tạo nên sự khác biệt của nó.</v>
      </c>
    </row>
    <row r="2165">
      <c r="A2165" s="1" t="s">
        <v>3461</v>
      </c>
      <c r="B2165" s="1" t="s">
        <v>3462</v>
      </c>
      <c r="C2165" s="2" t="str">
        <f>IFERROR(__xludf.DUMMYFUNCTION("GoogleTranslate(B2165, ""en"", ""vi"")"),"[[K01E12Y23]3 k4ey5] trong bản nhạc này mang đến âm thanh mạnh mẽ và đáng nhớ, trong khi bản thân bài hát không nhằm mục đích khiêu vũ. Với nhịp điệu và sự sắp xếp yên bình loại bỏ việc sử dụng [I1N2S3T4R5U6M7E8N9T0S1], bản nhạc này được chơi ở nhịp độ câ"&amp;"n bằng, tạo ra một sáng tác độc đáo khác với các đặc điểm điển hình của phong cách [G1E2N3R4E5]. Trải dài [[N01U12M23_34B45A56R67S78]8 b9ar0s1], nó ghi lại bầu không khí khác biệt và quyến rũ.")</f>
        <v>[[K01E12Y23]3 k4ey5] trong bản nhạc này mang đến âm thanh mạnh mẽ và đáng nhớ, trong khi bản thân bài hát không nhằm mục đích khiêu vũ. Với nhịp điệu và sự sắp xếp yên bình loại bỏ việc sử dụng [I1N2S3T4R5U6M7E8N9T0S1], bản nhạc này được chơi ở nhịp độ cân bằng, tạo ra một sáng tác độc đáo khác với các đặc điểm điển hình của phong cách [G1E2N3R4E5]. Trải dài [[N01U12M23_34B45A56R67S78]8 b9ar0s1], nó ghi lại bầu không khí khác biệt và quyến rũ.</v>
      </c>
    </row>
    <row r="2166">
      <c r="A2166" s="1" t="s">
        <v>116</v>
      </c>
      <c r="B2166" s="1" t="s">
        <v>3463</v>
      </c>
      <c r="C2166" s="2" t="str">
        <f>IFERROR(__xludf.DUMMYFUNCTION("GoogleTranslate(B2166, ""en"", ""vi"")"),"Bài hát này có thời lượng chạy là [T1M213] giây và bao gồm [[N01U12M23_34B45A56R67S78]8 b9ar0s1]. Nhịp điệu của bài hát thoải mái, vừa phải.")</f>
        <v>Bài hát này có thời lượng chạy là [T1M213] giây và bao gồm [[N01U12M23_34B45A56R67S78]8 b9ar0s1]. Nhịp điệu của bài hát thoải mái, vừa phải.</v>
      </c>
    </row>
    <row r="2167">
      <c r="A2167" s="1" t="s">
        <v>3464</v>
      </c>
      <c r="B2167" s="1" t="s">
        <v>3465</v>
      </c>
      <c r="C2167" s="2" t="str">
        <f>IFERROR(__xludf.DUMMYFUNCTION("GoogleTranslate(B2167,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chạy là [T1M213] giây, bài hát"&amp;" này thể hiện [te0mp1o2] nhanh và bỏ qua mọi sự hiện diện của [I1N2S3T4R5U6M7E8N9T0S1]. Ngoài ra, âm lượng vừa phải [te0mp1o2] của âm nhạc bổ sung cho đặc điểm tổng thể của nó, đặc trưng bởi [E1M2O3T4I5O6N7], khi bài hát tiến triển qua [[N01U12M23_34B45A5"&amp;"6R67S78]8 b9ar0s1].")</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chạy là [T1M213] giây, bài hát này thể hiện [te0mp1o2] nhanh và bỏ qua mọi sự hiện diện của [I1N2S3T4R5U6M7E8N9T0S1]. Ngoài ra, âm lượng vừa phải [te0mp1o2] của âm nhạc bổ sung cho đặc điểm tổng thể của nó, đặc trưng bởi [E1M2O3T4I5O6N7], khi bài hát tiến triển qua [[N01U12M23_34B45A56R67S78]8 b9ar0s1].</v>
      </c>
    </row>
    <row r="2168">
      <c r="A2168" s="1" t="s">
        <v>1572</v>
      </c>
      <c r="B2168" s="1" t="s">
        <v>3466</v>
      </c>
      <c r="C2168" s="2" t="str">
        <f>IFERROR(__xludf.DUMMYFUNCTION("GoogleTranslate(B2168, ""en"", ""vi"")"),"Bản nhạc này có phạm vi cao độ trong [R1A2N3G4E5] [oc0ta1ve2s3] và được phát trong [K1E2Y3], mang lại chất lượng cảm xúc đặc biệt. Bài hát phát trong [T1M213] giây và có nhịp điệu êm dịu. [ti0me1 s2ig3na4tu5re6] của nó là [T1I2M3E4_5S6I7G8N9A0T1U2R3E4] và"&amp;" nó có tính năng [I1N2S3T4R5U6M7E8N9T0S1]. Âm thanh của bản nhạc bị ảnh hưởng nhiều bởi thể loại [G1E2N3R4E5].")</f>
        <v>Bản nhạc này có phạm vi cao độ trong [R1A2N3G4E5] [oc0ta1ve2s3] và được phát trong [K1E2Y3], mang lại chất lượng cảm xúc đặc biệt. Bài hát phát trong [T1M213] giây và có nhịp điệu êm dịu. [ti0me1 s2ig3na4tu5re6] của nó là [T1I2M3E4_5S6I7G8N9A0T1U2R3E4] và nó có tính năng [I1N2S3T4R5U6M7E8N9T0S1]. Âm thanh của bản nhạc bị ảnh hưởng nhiều bởi thể loại [G1E2N3R4E5].</v>
      </c>
    </row>
    <row r="2169">
      <c r="A2169" s="1" t="s">
        <v>3467</v>
      </c>
      <c r="B2169" s="1" t="s">
        <v>3468</v>
      </c>
      <c r="C2169" s="2" t="str">
        <f>IFERROR(__xludf.DUMMYFUNCTION("GoogleTranslate(B2169, ""en"", ""vi"")"),"Bản nhạc này có nhịp [T1I2M3E4_5S6I7G8N9A0T1U2R3E4] và việc sử dụng [[K01E12Y23]3 k4ey5] tạo ra một bầu không khí khác biệt. Bài hát bao gồm khoảng [[N01U12M23_34B45A56R67S78]8 b9ar0s1] và phải có các nhạc cụ cụ thể.")</f>
        <v>Bản nhạc này có nhịp [T1I2M3E4_5S6I7G8N9A0T1U2R3E4] và việc sử dụng [[K01E12Y23]3 k4ey5] tạo ra một bầu không khí khác biệt. Bài hát bao gồm khoảng [[N01U12M23_34B45A56R67S78]8 b9ar0s1] và phải có các nhạc cụ cụ thể.</v>
      </c>
    </row>
    <row r="2170">
      <c r="A2170" s="1" t="s">
        <v>2490</v>
      </c>
      <c r="B2170" s="1" t="s">
        <v>3469</v>
      </c>
      <c r="C2170" s="2" t="str">
        <f>IFERROR(__xludf.DUMMYFUNCTION("GoogleTranslate(B2170, ""en"", ""vi"")"),"Dải cao độ của [R1A2N3G4E5] [oc0ta1ve2s3] tạo thêm nét đặc biệt cho âm nhạc, nhấn mạnh chiều sâu cảm xúc của nó, trong khi việc sử dụng [[K01E12Y23]3 k4ey5] tạo ra một bảng âm thanh phong phú và sống động. Với độ dài [T1M213] giây, bản nhạc mở ra với nhịp"&amp;" điệu nhẹ nhàng và dễ chịu. Âm nhạc phải có [I1N2S3T4R5U6M7E8N9T0S1] và [T1I2M3E4_5S6I7G8N9A0T1U2R3E4] đóng vai trò là thước đo của âm nhạc. Mặc dù bài hát không phải là một ví dụ điển hình của phong cách [G1E2N3R4E5], nhưng nó trải dài từ [[N01U12M23_34B"&amp;"45A56R67S78]8 b9ar0s1], thể hiện sáng tác độc đáo của nó.")</f>
        <v>Dải cao độ của [R1A2N3G4E5] [oc0ta1ve2s3] tạo thêm nét đặc biệt cho âm nhạc, nhấn mạnh chiều sâu cảm xúc của nó, trong khi việc sử dụng [[K01E12Y23]3 k4ey5] tạo ra một bảng âm thanh phong phú và sống động. Với độ dài [T1M213] giây, bản nhạc mở ra với nhịp điệu nhẹ nhàng và dễ chịu. Âm nhạc phải có [I1N2S3T4R5U6M7E8N9T0S1] và [T1I2M3E4_5S6I7G8N9A0T1U2R3E4] đóng vai trò là thước đo của âm nhạc. Mặc dù bài hát không phải là một ví dụ điển hình của phong cách [G1E2N3R4E5], nhưng nó trải dài từ [[N01U12M23_34B45A56R67S78]8 b9ar0s1], thể hiện sáng tác độc đáo của nó.</v>
      </c>
    </row>
    <row r="2171">
      <c r="A2171" s="1" t="s">
        <v>521</v>
      </c>
      <c r="B2171" s="1" t="s">
        <v>3470</v>
      </c>
      <c r="C2171" s="2" t="str">
        <f>IFERROR(__xludf.DUMMYFUNCTION("GoogleTranslate(B2171, ""en"", ""vi"")"),"Loại nhạc này mang đến trải nghiệm nghe đa dạng và sống động với dải cao độ trải dài [R1A2N3G4E5] [oc0ta1ve2s3]. Ngoài ra, bài hát có thời lượng phát là [T1M213] giây, mang đến cho người nghe nhiều thời gian để đắm mình trong những giai điệu và hòa âm phứ"&amp;"c tạp. Dù được thưởng thức làm nhạc nền hay làm trọng tâm chính của buổi nghe, dải cao độ rộng và thời gian phát dài của bài hát này khiến bài hát này trở thành một trải nghiệm âm nhạc hấp dẫn và quyến rũ.")</f>
        <v>Loại nhạc này mang đến trải nghiệm nghe đa dạng và sống động với dải cao độ trải dài [R1A2N3G4E5] [oc0ta1ve2s3]. Ngoài ra, bài hát có thời lượng phát là [T1M213] giây, mang đến cho người nghe nhiều thời gian để đắm mình trong những giai điệu và hòa âm phức tạp. Dù được thưởng thức làm nhạc nền hay làm trọng tâm chính của buổi nghe, dải cao độ rộng và thời gian phát dài của bài hát này khiến bài hát này trở thành một trải nghiệm âm nhạc hấp dẫn và quyến rũ.</v>
      </c>
    </row>
    <row r="2172">
      <c r="A2172" s="1" t="s">
        <v>381</v>
      </c>
      <c r="B2172" s="1" t="s">
        <v>3471</v>
      </c>
      <c r="C2172" s="2" t="str">
        <f>IFERROR(__xludf.DUMMYFUNCTION("GoogleTranslate(B2172, ""en"", ""vi"")"),"Khi tạo một bản nhạc, việc sử dụng dải cao độ cụ thể kéo dài [R1A2N3G4E5] [oc0ta1ve2s3] có thể tạo ra âm thanh gắn kết và thống nhất. Điều này còn được nâng cao hơn nữa nhờ việc lựa chọn các nhạc cụ được sử dụng để mang âm nhạc vào cuộc sống. Bằng cách lự"&amp;"a chọn cẩn thận các nhạc cụ, nhà soạn nhạc có thể tạo cho tác phẩm một đặc điểm hoặc tâm trạng cụ thể, khi kết hợp với phạm vi cao độ sẽ góp phần tạo nên trải nghiệm âm thanh tổng thể. Cho dù đó là tiếng gảy đàn ghi-ta, âm vang của đàn piano hay tiếng tấn"&amp;" công mạnh mẽ của trống bẫy, việc sử dụng cẩn thận nhạc cụ có thể nâng bản sáng tác âm nhạc lên tầm cao biểu đạt mới.")</f>
        <v>Khi tạo một bản nhạc, việc sử dụng dải cao độ cụ thể kéo dài [R1A2N3G4E5] [oc0ta1ve2s3] có thể tạo ra âm thanh gắn kết và thống nhất. Điều này còn được nâng cao hơn nữa nhờ việc lựa chọn các nhạc cụ được sử dụng để mang âm nhạc vào cuộc sống. Bằng cách lựa chọn cẩn thận các nhạc cụ, nhà soạn nhạc có thể tạo cho tác phẩm một đặc điểm hoặc tâm trạng cụ thể, khi kết hợp với phạm vi cao độ sẽ góp phần tạo nên trải nghiệm âm thanh tổng thể. Cho dù đó là tiếng gảy đàn ghi-ta, âm vang của đàn piano hay tiếng tấn công mạnh mẽ của trống bẫy, việc sử dụng cẩn thận nhạc cụ có thể nâng bản sáng tác âm nhạc lên tầm cao biểu đạt mới.</v>
      </c>
    </row>
    <row r="2173">
      <c r="A2173" s="1" t="s">
        <v>766</v>
      </c>
      <c r="B2173" s="1" t="s">
        <v>3472</v>
      </c>
      <c r="C2173" s="2" t="str">
        <f>IFERROR(__xludf.DUMMYFUNCTION("GoogleTranslate(B2173, ""en"", ""vi"")"),"[[K01E12Y23]3 k4ey5] trong bản nhạc này rất quan trọng vì nó mang lại âm thanh mạnh mẽ và đáng nhớ, đồng thời nhịp điệu của bài hát vừa phải, không quá nhanh cũng không quá chậm. Ngoài ra, việc sử dụng [I1N2S3T4R5U6M7E8N9T0S1] cũng rất quan trọng đối với "&amp;"âm thanh và cảm nhận tổng thể của âm nhạc, góp phần đáng kể vào tác động và hiệu quả của nó.")</f>
        <v>[[K01E12Y23]3 k4ey5] trong bản nhạc này rất quan trọng vì nó mang lại âm thanh mạnh mẽ và đáng nhớ, đồng thời nhịp điệu của bài hát vừa phải, không quá nhanh cũng không quá chậm. Ngoài ra, việc sử dụng [I1N2S3T4R5U6M7E8N9T0S1] cũng rất quan trọng đối với âm thanh và cảm nhận tổng thể của âm nhạc, góp phần đáng kể vào tác động và hiệu quả của nó.</v>
      </c>
    </row>
    <row r="2174">
      <c r="A2174" s="1" t="s">
        <v>3473</v>
      </c>
      <c r="B2174" s="1" t="s">
        <v>3474</v>
      </c>
      <c r="C2174" s="2" t="str">
        <f>IFERROR(__xludf.DUMMYFUNCTION("GoogleTranslate(B2174, ""en"", ""vi"")"),"Bản nhạc sử dụng dải cao độ cụ thể là [R1A2N3G4E5] [oc0ta1ve2s3], giúp tạo ra âm thanh gắn kết và thống nhất. Với thời lượng [T1M213] giây, bản nhạc kết hợp [I1N2S3T4R5U6M7E8N9T0S1] góp phần tạo nên bố cục tổng thể. Bài hát này là một ví dụ kinh điển về p"&amp;"hong cách [G1E2N3R4E5], trải dài từ [[N01U12M23_34B45A56R67S78]8 b9ar0s1] trong phần phối khí của nó. Cùng với nhau, những yếu tố này kết hợp để tạo thành một bản nhạc được chế tác khéo léo, thể hiện vẻ đẹp và sức mạnh của âm nhạc [G1E2N3R4E5].")</f>
        <v>Bản nhạc sử dụng dải cao độ cụ thể là [R1A2N3G4E5] [oc0ta1ve2s3], giúp tạo ra âm thanh gắn kết và thống nhất. Với thời lượng [T1M213] giây, bản nhạc kết hợp [I1N2S3T4R5U6M7E8N9T0S1] góp phần tạo nên bố cục tổng thể. Bài hát này là một ví dụ kinh điển về phong cách [G1E2N3R4E5], trải dài từ [[N01U12M23_34B45A56R67S78]8 b9ar0s1] trong phần phối khí của nó. Cùng với nhau, những yếu tố này kết hợp để tạo thành một bản nhạc được chế tác khéo léo, thể hiện vẻ đẹp và sức mạnh của âm nhạc [G1E2N3R4E5].</v>
      </c>
    </row>
    <row r="2175">
      <c r="A2175" s="1" t="s">
        <v>1354</v>
      </c>
      <c r="B2175" s="1" t="s">
        <v>3475</v>
      </c>
      <c r="C2175" s="2" t="str">
        <f>IFERROR(__xludf.DUMMYFUNCTION("GoogleTranslate(B2175, ""en"", ""vi"")"),"Trong bản nhạc này, dải cao độ cụ thể của [R1A2N3G4E5] [oc0ta1ve2s3] được sử dụng để tạo ra âm thanh gắn kết và thống nhất kéo dài trong [T1M213] giây. Việc sử dụng [[K01E12Y23]3 k4ey5] tạo thêm hương vị độc đáo cho âm nhạc, đồng thời nhịp điệu sôi động k"&amp;"hiến âm nhạc trở nên sống động. Âm nhạc được tạo ra thông qua việc sử dụng [I1N2S3T4R5U6M7E8N9T0S1] và tuân theo nhịp [T1I2M3E4_5S6I7G8N9A0T1U2R3E4]. Mặc dù có tốc độ [te0mp1o2] nhanh nhưng bài hát này không phải là ví dụ điển hình cho phong cách [G1E2N3R"&amp;"4E5] điển hình.")</f>
        <v>Trong bản nhạc này, dải cao độ cụ thể của [R1A2N3G4E5] [oc0ta1ve2s3] được sử dụng để tạo ra âm thanh gắn kết và thống nhất kéo dài trong [T1M213] giây. Việc sử dụng [[K01E12Y23]3 k4ey5] tạo thêm hương vị độc đáo cho âm nhạc, đồng thời nhịp điệu sôi động khiến âm nhạc trở nên sống động. Âm nhạc được tạo ra thông qua việc sử dụng [I1N2S3T4R5U6M7E8N9T0S1] và tuân theo nhịp [T1I2M3E4_5S6I7G8N9A0T1U2R3E4]. Mặc dù có tốc độ [te0mp1o2] nhanh nhưng bài hát này không phải là ví dụ điển hình cho phong cách [G1E2N3R4E5] điển hình.</v>
      </c>
    </row>
    <row r="2176">
      <c r="A2176" s="1" t="s">
        <v>3476</v>
      </c>
      <c r="B2176" s="1" t="s">
        <v>3477</v>
      </c>
      <c r="C2176" s="2" t="str">
        <f>IFERROR(__xludf.DUMMYFUNCTION("GoogleTranslate(B2176, ""en"", ""vi"")"),"Bài hát này, là một ví dụ điển hình của thể loại [G1E2N3R4E5], có dải cao độ [R1A2N3G4E5] [oc0ta1ve2s3], thêm nét đặc biệt cho âm nhạc và nhấn mạnh chiều sâu cảm xúc của nó. Với thời lượng [[N01U12M23_34B45A56R67S78]8 b9ar0s1], nhịp điệu trong bài hát cũn"&amp;"g rất thư giãn và tĩnh lặng. Nhìn chung, sự kết hợp giữa cao độ, nhịp điệu và thể loại khiến bài hát này trở thành một bản nhạc độc đáo và hấp dẫn.")</f>
        <v>Bài hát này, là một ví dụ điển hình của thể loại [G1E2N3R4E5], có dải cao độ [R1A2N3G4E5] [oc0ta1ve2s3], thêm nét đặc biệt cho âm nhạc và nhấn mạnh chiều sâu cảm xúc của nó. Với thời lượng [[N01U12M23_34B45A56R67S78]8 b9ar0s1], nhịp điệu trong bài hát cũng rất thư giãn và tĩnh lặng. Nhìn chung, sự kết hợp giữa cao độ, nhịp điệu và thể loại khiến bài hát này trở thành một bản nhạc độc đáo và hấp dẫn.</v>
      </c>
    </row>
    <row r="2177">
      <c r="A2177" s="1" t="s">
        <v>400</v>
      </c>
      <c r="B2177" s="1" t="s">
        <v>3478</v>
      </c>
      <c r="C2177" s="2" t="str">
        <f>IFERROR(__xludf.DUMMYFUNCTION("GoogleTranslate(B2177, ""en"", ""vi"")"),"Đây là một bài hát lạc quan và tràn đầy năng lượng với nhịp [te0mp1o2] nhanh, có sự kết hợp giữa nhạc cụ điện tử và acoustic. Giai điệu bắt tai và dễ nhớ, nhấn mạnh vào phần điệp khúc. Nhìn chung, bài hát mang đến cảm giác tích cực và phấn chấn, chắc chắn"&amp;" sẽ khiến người nghe nhảy theo. Với độ dài [T1M213] giây, đây là lựa chọn hoàn hảo để phát radio hoặc đưa vào danh sách bài tập luyện.")</f>
        <v>Đây là một bài hát lạc quan và tràn đầy năng lượng với nhịp [te0mp1o2] nhanh, có sự kết hợp giữa nhạc cụ điện tử và acoustic. Giai điệu bắt tai và dễ nhớ, nhấn mạnh vào phần điệp khúc. Nhìn chung, bài hát mang đến cảm giác tích cực và phấn chấn, chắc chắn sẽ khiến người nghe nhảy theo. Với độ dài [T1M213] giây, đây là lựa chọn hoàn hảo để phát radio hoặc đưa vào danh sách bài tập luyện.</v>
      </c>
    </row>
    <row r="2178">
      <c r="A2178" s="1" t="s">
        <v>3479</v>
      </c>
      <c r="B2178" s="1" t="s">
        <v>3480</v>
      </c>
      <c r="C2178" s="2" t="str">
        <f>IFERROR(__xludf.DUMMYFUNCTION("GoogleTranslate(B2178, ""en"", ""vi"")"),"Bài hát có nhịp điệu rất nhẹ nhàng và êm dịu, nhưng điều khiến nó trở nên độc đáo là [ti0me1 s2ig3na4tu5re6] độc đáo. Để thưởng thức trọn vẹn âm nhạc, [T1I2M3E4_5S6I7G8N9A0T1U2R3E4] [I1N2S3T4R5U6M7E8N9T0S1] phải được đưa vào bản phối khí, với [I1N2S3T4R5U"&amp;"6M7E8N9T0] là nhạc cụ chính cho bản nhạc giai điệu. Bài hát được chơi ở tốc độ vừa phải, giúp người nghe hoàn toàn đắm mình trong nhịp điệu nhẹ nhàng của nó.")</f>
        <v>Bài hát có nhịp điệu rất nhẹ nhàng và êm dịu, nhưng điều khiến nó trở nên độc đáo là [ti0me1 s2ig3na4tu5re6] độc đáo. Để thưởng thức trọn vẹn âm nhạc, [T1I2M3E4_5S6I7G8N9A0T1U2R3E4] [I1N2S3T4R5U6M7E8N9T0S1] phải được đưa vào bản phối khí, với [I1N2S3T4R5U6M7E8N9T0] là nhạc cụ chính cho bản nhạc giai điệu. Bài hát được chơi ở tốc độ vừa phải, giúp người nghe hoàn toàn đắm mình trong nhịp điệu nhẹ nhàng của nó.</v>
      </c>
    </row>
    <row r="2179">
      <c r="A2179" s="1" t="s">
        <v>1370</v>
      </c>
      <c r="B2179" s="1" t="s">
        <v>3481</v>
      </c>
      <c r="C2179" s="2" t="str">
        <f>IFERROR(__xludf.DUMMYFUNCTION("GoogleTranslate(B2179, ""en"", ""vi"")"),"Bản nhạc này là một bài hát có tốc độ vừa phải, kéo dài [T1M213] giây và có dải cao độ trong [R1A2N3G4E5] [oc0ta1ve2s3].")</f>
        <v>Bản nhạc này là một bài hát có tốc độ vừa phải, kéo dài [T1M213] giây và có dải cao độ trong [R1A2N3G4E5] [oc0ta1ve2s3].</v>
      </c>
    </row>
    <row r="2180">
      <c r="A2180" s="1" t="s">
        <v>263</v>
      </c>
      <c r="B2180" s="1" t="s">
        <v>3482</v>
      </c>
      <c r="C2180" s="2" t="str">
        <f>IFERROR(__xludf.DUMMYFUNCTION("GoogleTranslate(B2180, ""en"", ""vi"")"),"Trong bài hát này, phạm vi cao độ của âm nhạc được giới hạn ở [R1A2N3G4E5] [oc0ta1ve2s3]. Hạn chế này cho phép nhấn mạnh hơn vào sắc thái của giai điệu và cách diễn đạt. Ngoài ra, bạn có thể nghe thấy [[N01U12M23_34B45A56R67S78]8 b9ar0s1] trong bài hát, đ"&amp;"iều này thể hiện rõ hơn khả năng của nhạc sĩ trong việc khám phá những sắc thái này trong một cấu trúc cố định. Nhìn chung, phạm vi cao độ hạn chế của âm nhạc và bố cục có cấu trúc tạo ra một môi trường nơi kỹ năng và tính nghệ thuật của nhạc sĩ có thể tỏ"&amp;"a sáng.")</f>
        <v>Trong bài hát này, phạm vi cao độ của âm nhạc được giới hạn ở [R1A2N3G4E5] [oc0ta1ve2s3]. Hạn chế này cho phép nhấn mạnh hơn vào sắc thái của giai điệu và cách diễn đạt. Ngoài ra, bạn có thể nghe thấy [[N01U12M23_34B45A56R67S78]8 b9ar0s1] trong bài hát, điều này thể hiện rõ hơn khả năng của nhạc sĩ trong việc khám phá những sắc thái này trong một cấu trúc cố định. Nhìn chung, phạm vi cao độ hạn chế của âm nhạc và bố cục có cấu trúc tạo ra một môi trường nơi kỹ năng và tính nghệ thuật của nhạc sĩ có thể tỏa sáng.</v>
      </c>
    </row>
    <row r="2181">
      <c r="A2181" s="1" t="s">
        <v>400</v>
      </c>
      <c r="B2181" s="1" t="s">
        <v>3483</v>
      </c>
      <c r="C2181" s="2" t="str">
        <f>IFERROR(__xludf.DUMMYFUNCTION("GoogleTranslate(B2181, ""en"", ""vi"")"),"Câu đã cho không đầy đủ và không chứa bất kỳ thông tin nào có thể kết hợp với các câu khác để tạo thành một đoạn văn. Tôi sẽ cần thêm ngữ cảnh hoặc câu bổ sung để tạo một đoạn văn mạch lạc. Vui lòng cung cấp cho tôi thêm chi tiết hoặc thông tin để tôi có "&amp;"thể hỗ trợ bạn tốt hơn.")</f>
        <v>Câu đã cho không đầy đủ và không chứa bất kỳ thông tin nào có thể kết hợp với các câu khác để tạo thành một đoạn văn. Tôi sẽ cần thêm ngữ cảnh hoặc câu bổ sung để tạo một đoạn văn mạch lạc. Vui lòng cung cấp cho tôi thêm chi tiết hoặc thông tin để tôi có thể hỗ trợ bạn tốt hơn.</v>
      </c>
    </row>
    <row r="2182">
      <c r="A2182" s="1" t="s">
        <v>53</v>
      </c>
      <c r="B2182" s="1" t="s">
        <v>3484</v>
      </c>
      <c r="C2182" s="2" t="str">
        <f>IFERROR(__xludf.DUMMYFUNCTION("GoogleTranslate(B2182, ""en"", ""vi"")"),"Bản nhạc này truyền tải âm thanh độc đáo và cộng hưởng nhờ sử dụng [[K01E12Y23]3 k4ey5] và phạm vi cao độ của nó nằm trong [R1A2N3G4E5] [oc0ta1ve2s3].")</f>
        <v>Bản nhạc này truyền tải âm thanh độc đáo và cộng hưởng nhờ sử dụng [[K01E12Y23]3 k4ey5] và phạm vi cao độ của nó nằm trong [R1A2N3G4E5] [oc0ta1ve2s3].</v>
      </c>
    </row>
    <row r="2183">
      <c r="A2183" s="1" t="s">
        <v>333</v>
      </c>
      <c r="B2183" s="1" t="s">
        <v>3485</v>
      </c>
      <c r="C2183" s="2" t="str">
        <f>IFERROR(__xludf.DUMMYFUNCTION("GoogleTranslate(B2183, ""en"", ""vi"")"),"Dải cao độ của [R1A2N3G4E5] [oc0ta1ve2s3] tạo thêm nét đặc biệt cho âm nhạc, nhấn mạnh chiều sâu cảm xúc của nó, trong khi [[K01E12Y23]3 k4ey5] mang lại âm thanh mạnh mẽ và đáng nhớ. Bắt đầu ở [T1M213] giây, bài hát này quyến rũ với nhịp điệu cực kỳ mãnh "&amp;"liệt và có nhiều [I1N2S3T4R5U6M7E8N9T0S1]. Đặt trong [[T01I12M23E34_45S56I67G78N89A90T01U12R23E34]4 t5im6e 7si8gn9at0ur1e2], âm nhạc di chuyển với tốc độ nhanh [te0mp1o2], truyền tải hiệu quả [E1M2O3T4I5O6N7].")</f>
        <v>Dải cao độ của [R1A2N3G4E5] [oc0ta1ve2s3] tạo thêm nét đặc biệt cho âm nhạc, nhấn mạnh chiều sâu cảm xúc của nó, trong khi [[K01E12Y23]3 k4ey5] mang lại âm thanh mạnh mẽ và đáng nhớ. Bắt đầu ở [T1M213] giây, bài hát này quyến rũ với nhịp điệu cực kỳ mãnh liệt và có nhiều [I1N2S3T4R5U6M7E8N9T0S1]. Đặt trong [[T01I12M23E34_45S56I67G78N89A90T01U12R23E34]4 t5im6e 7si8gn9at0ur1e2], âm nhạc di chuyển với tốc độ nhanh [te0mp1o2], truyền tải hiệu quả [E1M2O3T4I5O6N7].</v>
      </c>
    </row>
    <row r="2184">
      <c r="A2184" s="1" t="s">
        <v>3486</v>
      </c>
      <c r="B2184" s="1" t="s">
        <v>3487</v>
      </c>
      <c r="C2184" s="2" t="str">
        <f>IFERROR(__xludf.DUMMYFUNCTION("GoogleTranslate(B2184, ""en"", ""vi"")"),"Âm nhạc trong bài hát này thuộc thể loại [G1E2N3R4E5], truyền tải âm thanh độc đáo và vang dội bằng cách sử dụng dải cao độ nhỏ gọn của [R1A2N3G4E5] [oc0ta1ve2s3] và [[K01E12Y23]3 k4ey5]. Hiệu suất âm nhạc tập trung và có tác động đạt được thông qua các k"&amp;"ỹ thuật này. Điều thú vị là không có [I1N2S3T4R5U6M7E8N9T0S1] trong bài hát và nó bao gồm khoảng [[N01U12M23_34B45A56R67S78]8 b9ar0s1], khiến nó trở thành một ví dụ điển hình cho thể loại của nó.")</f>
        <v>Âm nhạc trong bài hát này thuộc thể loại [G1E2N3R4E5], truyền tải âm thanh độc đáo và vang dội bằng cách sử dụng dải cao độ nhỏ gọn của [R1A2N3G4E5] [oc0ta1ve2s3] và [[K01E12Y23]3 k4ey5]. Hiệu suất âm nhạc tập trung và có tác động đạt được thông qua các kỹ thuật này. Điều thú vị là không có [I1N2S3T4R5U6M7E8N9T0S1] trong bài hát và nó bao gồm khoảng [[N01U12M23_34B45A56R67S78]8 b9ar0s1], khiến nó trở thành một ví dụ điển hình cho thể loại của nó.</v>
      </c>
    </row>
    <row r="2185">
      <c r="A2185" s="1" t="s">
        <v>3488</v>
      </c>
      <c r="B2185" s="1" t="s">
        <v>3489</v>
      </c>
      <c r="C2185" s="2" t="str">
        <f>IFERROR(__xludf.DUMMYFUNCTION("GoogleTranslate(B2185, ""en"", ""vi"")"),"Bài hát này có thời lượng chạy [T1M213] giây và có nhịp điệu vừa phải, thoải mái. Đồng hồ đo của âm nhạc là [T1I2M3E4_5S6I7G8N9A0T1U2R3E4], cho phép nó di chuyển nhanh chóng. Mặc dù có nhịp độ nhanh nhưng phong cách của bài hát lại khác với đặc điểm điển "&amp;"hình của thể loại [G1E2N3R4E5]. Trong suốt quá trình phát triển [[N01U12M23_34B45A56R67S78]8 b9ar0s1], bản nhạc này thể hiện một cách tiếp cận độc đáo và độc đáo.")</f>
        <v>Bài hát này có thời lượng chạy [T1M213] giây và có nhịp điệu vừa phải, thoải mái. Đồng hồ đo của âm nhạc là [T1I2M3E4_5S6I7G8N9A0T1U2R3E4], cho phép nó di chuyển nhanh chóng. Mặc dù có nhịp độ nhanh nhưng phong cách của bài hát lại khác với đặc điểm điển hình của thể loại [G1E2N3R4E5]. Trong suốt quá trình phát triển [[N01U12M23_34B45A56R67S78]8 b9ar0s1], bản nhạc này thể hiện một cách tiếp cận độc đáo và độc đáo.</v>
      </c>
    </row>
    <row r="2186">
      <c r="A2186" s="1" t="s">
        <v>1564</v>
      </c>
      <c r="B2186" s="1" t="s">
        <v>3490</v>
      </c>
      <c r="C2186" s="2" t="str">
        <f>IFERROR(__xludf.DUMMYFUNCTION("GoogleTranslate(B2186, ""en"", ""vi"")"),"Âm nhạc trong [[K01E12Y23]3 k4ey5] với dải cao độ nhỏ gọn [R1A2N3G4E5] [oc0ta1ve2s3] mang lại màn trình diễn tập trung và ấn tượng mang chất lượng cảm xúc đặc biệt. Bản nhạc kéo dài [T1M213] giây, có nhịp điệu nhẹ nhàng và vừa phải và không sử dụng bất kỳ"&amp;" nhạc cụ nào. Âm nhạc tuân theo nhịp [T1I2M3E4_5S6I7G8N9A0T1U2R3E4] và được phát ở tốc độ nhanh, đồng thời được đặc trưng bởi [E1M2O3T4I5O6N7] riêng biệt.")</f>
        <v>Âm nhạc trong [[K01E12Y23]3 k4ey5] với dải cao độ nhỏ gọn [R1A2N3G4E5] [oc0ta1ve2s3] mang lại màn trình diễn tập trung và ấn tượng mang chất lượng cảm xúc đặc biệt. Bản nhạc kéo dài [T1M213] giây, có nhịp điệu nhẹ nhàng và vừa phải và không sử dụng bất kỳ nhạc cụ nào. Âm nhạc tuân theo nhịp [T1I2M3E4_5S6I7G8N9A0T1U2R3E4] và được phát ở tốc độ nhanh, đồng thời được đặc trưng bởi [E1M2O3T4I5O6N7] riêng biệt.</v>
      </c>
    </row>
    <row r="2187">
      <c r="A2187" s="1" t="s">
        <v>416</v>
      </c>
      <c r="B2187" s="1" t="s">
        <v>3491</v>
      </c>
      <c r="C2187" s="2" t="str">
        <f>IFERROR(__xludf.DUMMYFUNCTION("GoogleTranslate(B2187, ""en"", ""vi"")"),"Với phạm vi cao độ trải dài [R1A2N3G4E5] [oc0ta1ve2s3], bản nhạc này mang lại trải nghiệm nghe đa dạng và sống động, được bổ sung bằng cách sử dụng [[K01E12Y23]3 k4ey5], tạo ra bảng âm thanh phong phú và sống động. Với tốc độ [T1M213] giây, bài hát này tự"&amp;" hào có [te0mp1o2] nhanh và tiết tấu nhanh, trong khi cách sắp xếp của nó cố tình bỏ qua việc sử dụng [I1N2S3T4R5U6M7E8N9T0S1]. Nhịp điệu của âm nhạc, [T1I2M3E4_5S6I7G8N9A0T1U2R3E4], góp phần thêm vào bầu không khí tràn đầy năng lượng của nó. Hơn hết, bản"&amp;" nhạc này còn thấm đẫm [E1M2O3T4I5O6N7], gợi lên trải nghiệm mạnh mẽ và lôi cuốn cho người nghe.")</f>
        <v>Với phạm vi cao độ trải dài [R1A2N3G4E5] [oc0ta1ve2s3], bản nhạc này mang lại trải nghiệm nghe đa dạng và sống động, được bổ sung bằng cách sử dụng [[K01E12Y23]3 k4ey5], tạo ra bảng âm thanh phong phú và sống động. Với tốc độ [T1M213] giây, bài hát này tự hào có [te0mp1o2] nhanh và tiết tấu nhanh, trong khi cách sắp xếp của nó cố tình bỏ qua việc sử dụng [I1N2S3T4R5U6M7E8N9T0S1]. Nhịp điệu của âm nhạc, [T1I2M3E4_5S6I7G8N9A0T1U2R3E4], góp phần thêm vào bầu không khí tràn đầy năng lượng của nó. Hơn hết, bản nhạc này còn thấm đẫm [E1M2O3T4I5O6N7], gợi lên trải nghiệm mạnh mẽ và lôi cuốn cho người nghe.</v>
      </c>
    </row>
    <row r="2188">
      <c r="A2188" s="1" t="s">
        <v>59</v>
      </c>
      <c r="B2188" s="1" t="s">
        <v>3492</v>
      </c>
      <c r="C2188" s="2" t="str">
        <f>IFERROR(__xludf.DUMMYFUNCTION("GoogleTranslate(B2188, ""en"", ""vi"")"),"Với dải cao độ trải dài [R1A2N3G4E5] [oc0ta1ve2s3], bản nhạc này mang đến trải nghiệm nghe đa dạng và sống động. Nó được cấu tạo trong [[K01E12Y23]3 k4ey5] và có độ dài là [T1M213] giây, với [te0mp1o2] nằm trong phạm vi giữa. Điều thú vị là bài hát này kh"&amp;"ông có [I1N2S3T4R5U6M7E8N9T0S1] và [ti0me1 s2ig3na4tu5re6] [T1I2M3E4_5S6I7G8N9A0T1U2R3E4] của nó không được sử dụng phổ biến. Mặc dù có bố cục độc đáo nhưng bài hát được trình diễn chậm rãi và chứa đầy [E1M2O3T4I5O6N7], khiến nó trở thành một trải nghiệm "&amp;"nghe độc ​​đáo và giàu cảm xúc.")</f>
        <v>Với dải cao độ trải dài [R1A2N3G4E5] [oc0ta1ve2s3], bản nhạc này mang đến trải nghiệm nghe đa dạng và sống động. Nó được cấu tạo trong [[K01E12Y23]3 k4ey5] và có độ dài là [T1M213] giây, với [te0mp1o2] nằm trong phạm vi giữa. Điều thú vị là bài hát này không có [I1N2S3T4R5U6M7E8N9T0S1] và [ti0me1 s2ig3na4tu5re6] [T1I2M3E4_5S6I7G8N9A0T1U2R3E4] của nó không được sử dụng phổ biến. Mặc dù có bố cục độc đáo nhưng bài hát được trình diễn chậm rãi và chứa đầy [E1M2O3T4I5O6N7], khiến nó trở thành một trải nghiệm nghe độc ​​đáo và giàu cảm xúc.</v>
      </c>
    </row>
    <row r="2189">
      <c r="A2189" s="1" t="s">
        <v>3493</v>
      </c>
      <c r="B2189" s="1" t="s">
        <v>3494</v>
      </c>
      <c r="C2189" s="2" t="str">
        <f>IFERROR(__xludf.DUMMYFUNCTION("GoogleTranslate(B2189, ""en"", ""vi"")"),"[[K01E12Y23]3 k4ey5] trong bản nhạc này mang đến âm thanh mạnh mẽ và đáng nhớ khi âm nhạc di chuyển nhanh chóng với nhịp điệu êm dịu. Mặc dù không phải là điển hình của âm thanh [G1E2N3R4E5] cổ điển, âm nhạc này mang lại trải nghiệm độc đáo khiến nó khác "&amp;"biệt so với chuẩn mực.")</f>
        <v>[[K01E12Y23]3 k4ey5] trong bản nhạc này mang đến âm thanh mạnh mẽ và đáng nhớ khi âm nhạc di chuyển nhanh chóng với nhịp điệu êm dịu. Mặc dù không phải là điển hình của âm thanh [G1E2N3R4E5] cổ điển, âm nhạc này mang lại trải nghiệm độc đáo khiến nó khác biệt so với chuẩn mực.</v>
      </c>
    </row>
    <row r="2190">
      <c r="A2190" s="1" t="s">
        <v>3495</v>
      </c>
      <c r="B2190" s="1" t="s">
        <v>3496</v>
      </c>
      <c r="C2190" s="2" t="str">
        <f>IFERROR(__xludf.DUMMYFUNCTION("GoogleTranslate(B2190, ""en"", ""vi"")"),"Việc lựa chọn [[K01E12Y23]3 k4ey5] trong bản nhạc này tạo ra trải nghiệm quyến rũ và đáng nhớ mang đặc trưng của [E1M2O3T4I5O6N7]. Nhịp điệu rất mạnh mẽ và bài hát sử dụng [ti0me1 s2ig3na4tu5re6 o7f 8[T91I02M13E24_35S46I57G68N79A80T91U02R13E24]3]. Cùng vớ"&amp;"i nhau, những yếu tố này góp phần tạo nên bản chất độc đáo và hấp dẫn của âm nhạc, thu hút người nghe bằng âm thanh sống động và nhịp điệu phức tạp. Dù được yêu thích vì sự cộng hưởng cảm xúc hay sự phức tạp về mặt kỹ thuật, bài hát này đều mang đến trải "&amp;"nghiệm âm nhạc phong phú và hấp dẫn, chắc chắn sẽ để lại ấn tượng lâu dài.")</f>
        <v>Việc lựa chọn [[K01E12Y23]3 k4ey5] trong bản nhạc này tạo ra trải nghiệm quyến rũ và đáng nhớ mang đặc trưng của [E1M2O3T4I5O6N7]. Nhịp điệu rất mạnh mẽ và bài hát sử dụng [ti0me1 s2ig3na4tu5re6 o7f 8[T91I02M13E24_35S46I57G68N79A80T91U02R13E24]3]. Cùng với nhau, những yếu tố này góp phần tạo nên bản chất độc đáo và hấp dẫn của âm nhạc, thu hút người nghe bằng âm thanh sống động và nhịp điệu phức tạp. Dù được yêu thích vì sự cộng hưởng cảm xúc hay sự phức tạp về mặt kỹ thuật, bài hát này đều mang đến trải nghiệm âm nhạc phong phú và hấp dẫn, chắc chắn sẽ để lại ấn tượng lâu dài.</v>
      </c>
    </row>
    <row r="2191">
      <c r="A2191" s="1" t="s">
        <v>3497</v>
      </c>
      <c r="B2191" s="1" t="s">
        <v>3498</v>
      </c>
      <c r="C2191" s="2" t="str">
        <f>IFERROR(__xludf.DUMMYFUNCTION("GoogleTranslate(B2191, ""en"", ""vi"")"),"Loại nhạc này mang đến trải nghiệm nghe đa dạng và sống động với dải cao độ trải dài [R1A2N3G4E5] [oc0ta1ve2s3]. Việc sử dụng [[K01E12Y23]3 k4ey5] tạo ra một bầu không khí khác biệt và nó nằm trong [T1I2M3E4_5S6I7G8N9A0T1U2R3E4]. Bản nhạc giai điệu không "&amp;"kết hợp việc sử dụng [I1N2S3T4R5U6M7E8N9T0] và bài hát di chuyển với tốc độ vừa phải. Nhìn chung, sự kết hợp của các yếu tố này tạo nên một tác phẩm âm nhạc độc đáo và hấp dẫn.")</f>
        <v>Loại nhạc này mang đến trải nghiệm nghe đa dạng và sống động với dải cao độ trải dài [R1A2N3G4E5] [oc0ta1ve2s3]. Việc sử dụng [[K01E12Y23]3 k4ey5] tạo ra một bầu không khí khác biệt và nó nằm trong [T1I2M3E4_5S6I7G8N9A0T1U2R3E4]. Bản nhạc giai điệu không kết hợp việc sử dụng [I1N2S3T4R5U6M7E8N9T0] và bài hát di chuyển với tốc độ vừa phải. Nhìn chung, sự kết hợp của các yếu tố này tạo nên một tác phẩm âm nhạc độc đáo và hấp dẫn.</v>
      </c>
    </row>
    <row r="2192">
      <c r="A2192" s="1" t="s">
        <v>3499</v>
      </c>
      <c r="B2192" s="1" t="s">
        <v>3500</v>
      </c>
      <c r="C2192" s="2" t="str">
        <f>IFERROR(__xludf.DUMMYFUNCTION("GoogleTranslate(B2192, ""en"", ""vi"")"),"Việc sử dụng [[K01E12Y23]3 k4ey5] trong bản nhạc này tạo ra một bảng âm thanh phong phú và sống động, trong khi [te0mp1o2] mạnh mẽ làm tăng thêm cảm giác tràn đầy năng lượng. Bài hát chạy trong [T1M213] giây và có khoảng [[N01U12M23_34B45A56R67S78]8 b9ar0"&amp;"s1]. Mặc dù [te0mp1o2] ở mức vừa phải, nhưng [ti0me1 s2ig3na4tu5re6] lại khác thường, khiến bố cục trở nên độc đáo. Điều thú vị là bài hát này không sử dụng [I1N2S3T4R5U6M7E8N9T0S1] và âm thanh độc đáo của nó không hoàn toàn tuân theo các quy ước của thể "&amp;"loại [G1E2N3R4E5]. Nhìn chung, sự kết hợp của các yếu tố khác thường trong bản nhạc này tạo ra trải nghiệm nghe có một không hai, chắc chắn sẽ thu hút khán giả.")</f>
        <v>Việc sử dụng [[K01E12Y23]3 k4ey5] trong bản nhạc này tạo ra một bảng âm thanh phong phú và sống động, trong khi [te0mp1o2] mạnh mẽ làm tăng thêm cảm giác tràn đầy năng lượng. Bài hát chạy trong [T1M213] giây và có khoảng [[N01U12M23_34B45A56R67S78]8 b9ar0s1]. Mặc dù [te0mp1o2] ở mức vừa phải, nhưng [ti0me1 s2ig3na4tu5re6] lại khác thường, khiến bố cục trở nên độc đáo. Điều thú vị là bài hát này không sử dụng [I1N2S3T4R5U6M7E8N9T0S1] và âm thanh độc đáo của nó không hoàn toàn tuân theo các quy ước của thể loại [G1E2N3R4E5]. Nhìn chung, sự kết hợp của các yếu tố khác thường trong bản nhạc này tạo ra trải nghiệm nghe có một không hai, chắc chắn sẽ thu hút khán giả.</v>
      </c>
    </row>
    <row r="2193">
      <c r="A2193" s="1" t="s">
        <v>110</v>
      </c>
      <c r="B2193" s="1" t="s">
        <v>3501</v>
      </c>
      <c r="C2193" s="2" t="str">
        <f>IFERROR(__xludf.DUMMYFUNCTION("GoogleTranslate(B2193, ""en"", ""vi"")"),"Việc sử dụng dải cao độ cụ thể [R1A2N3G4E5] [oc0ta1ve2s3] là một kỹ thuật hiệu quả để tạo ra âm thanh gắn kết và thống nhất xuyên suốt một bản nhạc. Bằng cách giới hạn phạm vi cao độ được sử dụng, nhà soạn nhạc có thể đảm bảo rằng các nhạc cụ và giọng hát"&amp;" khác nhau hòa quyện với nhau một cách liền mạch, tạo ra âm thanh hài hòa và cân bằng. Cách tiếp cận này cũng có thể giúp tạo ra cảm giác liên tục và mạch lạc trong bản nhạc, giúp người nghe dễ dàng theo dõi câu chuyện âm nhạc hơn và hiểu được nội dung cả"&amp;"m xúc của bản nhạc. Nhìn chung, việc sử dụng phạm vi cao độ một cách cẩn thận là một điều quan trọng cần cân nhắc đối với bất kỳ nhà soạn nhạc hoặc người sắp xếp nào muốn tạo ra một tác phẩm âm nhạc chuyên nghiệp và trau chuốt.")</f>
        <v>Việc sử dụng dải cao độ cụ thể [R1A2N3G4E5] [oc0ta1ve2s3] là một kỹ thuật hiệu quả để tạo ra âm thanh gắn kết và thống nhất xuyên suốt một bản nhạc. Bằng cách giới hạn phạm vi cao độ được sử dụng, nhà soạn nhạc có thể đảm bảo rằng các nhạc cụ và giọng hát khác nhau hòa quyện với nhau một cách liền mạch, tạo ra âm thanh hài hòa và cân bằng. Cách tiếp cận này cũng có thể giúp tạo ra cảm giác liên tục và mạch lạc trong bản nhạc, giúp người nghe dễ dàng theo dõi câu chuyện âm nhạc hơn và hiểu được nội dung cảm xúc của bản nhạc. Nhìn chung, việc sử dụng phạm vi cao độ một cách cẩn thận là một điều quan trọng cần cân nhắc đối với bất kỳ nhà soạn nhạc hoặc người sắp xếp nào muốn tạo ra một tác phẩm âm nhạc chuyên nghiệp và trau chuốt.</v>
      </c>
    </row>
    <row r="2194">
      <c r="A2194" s="1" t="s">
        <v>703</v>
      </c>
      <c r="B2194" s="1" t="s">
        <v>3502</v>
      </c>
      <c r="C2194" s="2" t="str">
        <f>IFERROR(__xludf.DUMMYFUNCTION("GoogleTranslate(B2194, ""en"", ""vi"")"),"[[K01E12Y23]3 k4ey5] trong bản nhạc này mang đến âm thanh mạnh mẽ và đáng nhớ, trong khi [[T01I12M23E34_45S56I67G78N89A90T01U12R23E34]4 t5im6e 7si8gn9at0ur1e2] của bài hát không được sử dụng phổ biến. Cùng với nhau, những yếu tố này tạo nên một tác phẩm â"&amp;"m nhạc độc đáo và khác biệt, nổi bật so với những tác phẩm điển hình hơn. Việc sử dụng [ti0me1 s2ig3na4tu5re6] độc đáo sẽ làm tăng thêm độ phức tạp và sự thú vị cho âm nhạc, trong khi việc lựa chọn [ke0y1] giúp tạo ra giai điệu hoặc bầu không khí cảm xúc "&amp;"cụ thể gây được tiếng vang cho người nghe. Nhìn chung, sự kết hợp của hai yếu tố âm nhạc này thể hiện sự sáng tạo, khéo léo của người sáng tác và mang lại trải nghiệm nghe hấp dẫn.")</f>
        <v>[[K01E12Y23]3 k4ey5] trong bản nhạc này mang đến âm thanh mạnh mẽ và đáng nhớ, trong khi [[T01I12M23E34_45S56I67G78N89A90T01U12R23E34]4 t5im6e 7si8gn9at0ur1e2] của bài hát không được sử dụng phổ biến. Cùng với nhau, những yếu tố này tạo nên một tác phẩm âm nhạc độc đáo và khác biệt, nổi bật so với những tác phẩm điển hình hơn. Việc sử dụng [ti0me1 s2ig3na4tu5re6] độc đáo sẽ làm tăng thêm độ phức tạp và sự thú vị cho âm nhạc, trong khi việc lựa chọn [ke0y1] giúp tạo ra giai điệu hoặc bầu không khí cảm xúc cụ thể gây được tiếng vang cho người nghe. Nhìn chung, sự kết hợp của hai yếu tố âm nhạc này thể hiện sự sáng tạo, khéo léo của người sáng tác và mang lại trải nghiệm nghe hấp dẫn.</v>
      </c>
    </row>
    <row r="2195">
      <c r="A2195" s="1" t="s">
        <v>3503</v>
      </c>
      <c r="B2195" s="1" t="s">
        <v>3504</v>
      </c>
      <c r="C2195" s="2" t="str">
        <f>IFERROR(__xludf.DUMMYFUNCTION("GoogleTranslate(B2195, ""en"", ""vi"")"),"Âm nhạc được làm phong phú bằng nhiều nhạc cụ khác nhau, có [ti0me1 s2ig3na4tu5re6 o7f 8[T91I02M13E24_35S46I57G68N79A80T91U02R13E24]3] và thời lượng của bài hát là [T1M213] giây.")</f>
        <v>Âm nhạc được làm phong phú bằng nhiều nhạc cụ khác nhau, có [ti0me1 s2ig3na4tu5re6 o7f 8[T91I02M13E24_35S46I57G68N79A80T91U02R13E24]3] và thời lượng của bài hát là [T1M213] giây.</v>
      </c>
    </row>
    <row r="2196">
      <c r="A2196" s="1" t="s">
        <v>2791</v>
      </c>
      <c r="B2196" s="1" t="s">
        <v>3505</v>
      </c>
      <c r="C2196" s="2" t="str">
        <f>IFERROR(__xludf.DUMMYFUNCTION("GoogleTranslate(B2196, ""en"", ""vi"")"),"Âm nhạc được phát ở mức thấp [te0mp1o2] trở nên sống động hơn nhờ sử dụng nhạc cụ và việc bổ sung [[K01E12Y23]3 k4ey5] sẽ tạo thêm hương vị độc đáo cho âm nhạc.")</f>
        <v>Âm nhạc được phát ở mức thấp [te0mp1o2] trở nên sống động hơn nhờ sử dụng nhạc cụ và việc bổ sung [[K01E12Y23]3 k4ey5] sẽ tạo thêm hương vị độc đáo cho âm nhạc.</v>
      </c>
    </row>
    <row r="2197">
      <c r="A2197" s="1" t="s">
        <v>3506</v>
      </c>
      <c r="B2197" s="1" t="s">
        <v>3507</v>
      </c>
      <c r="C2197" s="2" t="str">
        <f>IFERROR(__xludf.DUMMYFUNCTION("GoogleTranslate(B2197, ""en"", ""vi"")"),"Phần trình diễn âm nhạc của bài hát này vừa tập trung vừa có tác động mạnh nhờ dải cao độ nhỏ gọn [R1A2N3G4E5] [oc0ta1ve2s3]. Việc sử dụng [[K01E12Y23]3 k4ey5] tạo ra bảng màu âm thanh phong phú và sống động, trong khi nhịp điệu nhẹ nhàng và mượt mà của b"&amp;"ài hát được phát ở mức [te0mp1o2] thoải mái sẽ làm phong phú thêm âm nhạc. Việc bổ sung [I1N2S3T4R5U6M7E8N9T0S1] làm tăng thêm chiều sâu cho âm thanh tổng thể, đặc trưng bởi [ti0me1 s2ig3na4tu5re6 o7f 8[T91I02M13E24_35S46I57G68N79A80T91U02R13E24]3] và bao"&amp;" phủ [[N01U12M23_34B 45A56R67S78]8 b9ar0s1]. Với thời gian phát là [T1M213] giây, bản nhạc này truyền tải [E1M2O3T4I5O6N7], mang đến cho người nghe trải nghiệm thực sự đắm chìm.")</f>
        <v>Phần trình diễn âm nhạc của bài hát này vừa tập trung vừa có tác động mạnh nhờ dải cao độ nhỏ gọn [R1A2N3G4E5] [oc0ta1ve2s3]. Việc sử dụng [[K01E12Y23]3 k4ey5] tạo ra bảng màu âm thanh phong phú và sống động, trong khi nhịp điệu nhẹ nhàng và mượt mà của bài hát được phát ở mức [te0mp1o2] thoải mái sẽ làm phong phú thêm âm nhạc. Việc bổ sung [I1N2S3T4R5U6M7E8N9T0S1] làm tăng thêm chiều sâu cho âm thanh tổng thể, đặc trưng bởi [ti0me1 s2ig3na4tu5re6 o7f 8[T91I02M13E24_35S46I57G68N79A80T91U02R13E24]3] và bao phủ [[N01U12M23_34B 45A56R67S78]8 b9ar0s1]. Với thời gian phát là [T1M213] giây, bản nhạc này truyền tải [E1M2O3T4I5O6N7], mang đến cho người nghe trải nghiệm thực sự đắm chìm.</v>
      </c>
    </row>
    <row r="2198">
      <c r="A2198" s="1" t="s">
        <v>3508</v>
      </c>
      <c r="B2198" s="1" t="s">
        <v>3509</v>
      </c>
      <c r="C2198" s="2" t="str">
        <f>IFERROR(__xludf.DUMMYFUNCTION("GoogleTranslate(B2198, ""en"", ""vi"")"),"Bản nhạc này sử dụng [[K01E12Y23]3 k4ey5] tạo ra một bầu không khí khác biệt, nhưng nó không thể hiện bản chất của thể loại [G1E2N3R4E5]. Ngoài ra, âm nhạc có [ti0me1 s2ig3na4tu5re6 o7f 8[T91I02M13E24_35S46I57G68N79A80T91U02R13E24]3]. Mặc dù có chất lượng"&amp;" không khí độc đáo nhưng âm nhạc không hoàn toàn phù hợp với các đặc điểm thường gắn liền với thể loại [G1E2N3R4E5]. Tuy nhiên, việc lựa chọn [ke0y1] góp phần tạo nên tâm trạng chung, trong khi [ti0me1 s2ig3na4tu5re6] mang lại nền tảng nhịp nhàng cho bố c"&amp;"ục.")</f>
        <v>Bản nhạc này sử dụng [[K01E12Y23]3 k4ey5] tạo ra một bầu không khí khác biệt, nhưng nó không thể hiện bản chất của thể loại [G1E2N3R4E5]. Ngoài ra, âm nhạc có [ti0me1 s2ig3na4tu5re6 o7f 8[T91I02M13E24_35S46I57G68N79A80T91U02R13E24]3]. Mặc dù có chất lượng không khí độc đáo nhưng âm nhạc không hoàn toàn phù hợp với các đặc điểm thường gắn liền với thể loại [G1E2N3R4E5]. Tuy nhiên, việc lựa chọn [ke0y1] góp phần tạo nên tâm trạng chung, trong khi [ti0me1 s2ig3na4tu5re6] mang lại nền tảng nhịp nhàng cho bố cục.</v>
      </c>
    </row>
    <row r="2199">
      <c r="A2199" s="1" t="s">
        <v>521</v>
      </c>
      <c r="B2199" s="1" t="s">
        <v>3510</v>
      </c>
      <c r="C2199" s="2" t="str">
        <f>IFERROR(__xludf.DUMMYFUNCTION("GoogleTranslate(B2199, ""en"", ""vi"")"),"Phạm vi cao độ nhỏ gọn của [R1A2N3G4E5] [oc0ta1ve2s3], kết hợp với thời lượng [T1M213] giây của bài hát, mang lại màn trình diễn âm nhạc tập trung và có tác động.")</f>
        <v>Phạm vi cao độ nhỏ gọn của [R1A2N3G4E5] [oc0ta1ve2s3], kết hợp với thời lượng [T1M213] giây của bài hát, mang lại màn trình diễn âm nhạc tập trung và có tác động.</v>
      </c>
    </row>
    <row r="2200">
      <c r="A2200" s="1" t="s">
        <v>17</v>
      </c>
      <c r="B2200" s="1" t="s">
        <v>3511</v>
      </c>
      <c r="C2200" s="2" t="str">
        <f>IFERROR(__xludf.DUMMYFUNCTION("GoogleTranslate(B2200, ""en"", ""vi"")"),"Bản nhạc này là ví dụ điển hình cho phong cách [G1E2N3R4E5], mang đến trải nghiệm nghe đa dạng và sống động với dải cao độ trải dài [R1A2N3G4E5] [oc0ta1ve2s3]. Trải nghiệm quyến rũ và đáng nhớ càng được nâng cao hơn nữa khi lựa chọn [[K01E12Y23]3 k4ey5]. "&amp;"Bài hát kéo dài [T1M213] giây và được trình diễn ở tốc độ vừa phải, nhịp độ rất nhanh [te0mp1o2]. Việc sử dụng [I1N2S3T4R5U6M7E8N9T0S1] rất quan trọng đối với âm nhạc và nó được sáng tác theo nhịp [T1I2M3E4_5S6I7G8N9A0T1U2R3E4]. Nhìn chung, bản nhạc này l"&amp;"à một bản nhạc phải nghe đối với những ai đang tìm kiếm trải nghiệm âm nhạc độc đáo và hấp dẫn.")</f>
        <v>Bản nhạc này là ví dụ điển hình cho phong cách [G1E2N3R4E5], mang đến trải nghiệm nghe đa dạng và sống động với dải cao độ trải dài [R1A2N3G4E5] [oc0ta1ve2s3]. Trải nghiệm quyến rũ và đáng nhớ càng được nâng cao hơn nữa khi lựa chọn [[K01E12Y23]3 k4ey5]. Bài hát kéo dài [T1M213] giây và được trình diễn ở tốc độ vừa phải, nhịp độ rất nhanh [te0mp1o2]. Việc sử dụng [I1N2S3T4R5U6M7E8N9T0S1] rất quan trọng đối với âm nhạc và nó được sáng tác theo nhịp [T1I2M3E4_5S6I7G8N9A0T1U2R3E4]. Nhìn chung, bản nhạc này là một bản nhạc phải nghe đối với những ai đang tìm kiếm trải nghiệm âm nhạc độc đáo và hấp dẫn.</v>
      </c>
    </row>
    <row r="2201">
      <c r="A2201" s="1" t="s">
        <v>3512</v>
      </c>
      <c r="B2201" s="1" t="s">
        <v>3513</v>
      </c>
      <c r="C2201" s="2" t="str">
        <f>IFERROR(__xludf.DUMMYFUNCTION("GoogleTranslate(B2201, ""en"", ""vi"")"),"Phạm vi cao độ giới hạn của âm nhạc là [R1A2N3G4E5] [oc0ta1ve2s3] cho phép nhấn mạnh hơn vào các sắc thái của giai điệu và nhịp điệu trong bài hát dài một giây [T1M213] này, trong đó [T1I2M3E4_5S6I7G8N9A0T1U2R3E4] đóng vai trò là thước đo. Trình diễn nhan"&amp;"h, âm nhạc tỏa ra [E1M2O3T4I5O6N7].")</f>
        <v>Phạm vi cao độ giới hạn của âm nhạc là [R1A2N3G4E5] [oc0ta1ve2s3] cho phép nhấn mạnh hơn vào các sắc thái của giai điệu và nhịp điệu trong bài hát dài một giây [T1M213] này, trong đó [T1I2M3E4_5S6I7G8N9A0T1U2R3E4] đóng vai trò là thước đo. Trình diễn nhanh, âm nhạc tỏa ra [E1M2O3T4I5O6N7].</v>
      </c>
    </row>
    <row r="2202">
      <c r="A2202" s="1" t="s">
        <v>2222</v>
      </c>
      <c r="B2202" s="1" t="s">
        <v>3514</v>
      </c>
      <c r="C2202" s="2" t="str">
        <f>IFERROR(__xludf.DUMMYFUNCTION("GoogleTranslate(B2202, ""en"", ""vi"")"),"Âm nhạc được đề cập mang đến trải nghiệm nghe độc ​​đáo và đáng nhớ với dải cao độ [R1A2N3G4E5] [oc0ta1ve2s3]. Nó sử dụng [[K01E12Y23]3 k4ey5], tạo ra một bảng âm thanh phong phú và sống động, mang đặc tính [G1E2N3R4E5] không thể nhầm lẫn. Bản nhạc kéo dà"&amp;"i trong [T1M213] giây và có tiết tấu nhanh với [te0mp1o2] ở quãng giữa. Cố tình loại trừ [I1N2S3T4R5U6M7E8N9T0S1], âm nhạc dựa trên [[T01I12M23E34_45S56I67G78N89A90T01U12R23E34]4 t5im6e 7si8gn9at0ur1e2], tất cả đều góp phần tạo nên âm thanh đặc biệt của n"&amp;"ó.")</f>
        <v>Âm nhạc được đề cập mang đến trải nghiệm nghe độc ​​đáo và đáng nhớ với dải cao độ [R1A2N3G4E5] [oc0ta1ve2s3]. Nó sử dụng [[K01E12Y23]3 k4ey5], tạo ra một bảng âm thanh phong phú và sống động, mang đặc tính [G1E2N3R4E5] không thể nhầm lẫn. Bản nhạc kéo dài trong [T1M213] giây và có tiết tấu nhanh với [te0mp1o2] ở quãng giữa. Cố tình loại trừ [I1N2S3T4R5U6M7E8N9T0S1], âm nhạc dựa trên [[T01I12M23E34_45S56I67G78N89A90T01U12R23E34]4 t5im6e 7si8gn9at0ur1e2], tất cả đều góp phần tạo nên âm thanh đặc biệt của nó.</v>
      </c>
    </row>
    <row r="2203">
      <c r="A2203" s="1" t="s">
        <v>3515</v>
      </c>
      <c r="B2203" s="1" t="s">
        <v>3516</v>
      </c>
      <c r="C2203" s="2" t="str">
        <f>IFERROR(__xludf.DUMMYFUNCTION("GoogleTranslate(B2203, ""en"", ""vi"")"),"Âm nhạc này truyền tải một cảm xúc mạnh mẽ được tăng cường bởi hương vị độc đáo được thêm vào bởi [ke0y1] của nó. Thời lượng của bài hát là [T1M213] giây và điều thú vị cần lưu ý là phần sáng tác của nó không liên quan đến việc sử dụng bất kỳ nhạc cụ nào.")</f>
        <v>Âm nhạc này truyền tải một cảm xúc mạnh mẽ được tăng cường bởi hương vị độc đáo được thêm vào bởi [ke0y1] của nó. Thời lượng của bài hát là [T1M213] giây và điều thú vị cần lưu ý là phần sáng tác của nó không liên quan đến việc sử dụng bất kỳ nhạc cụ nào.</v>
      </c>
    </row>
    <row r="2204">
      <c r="A2204" s="1" t="s">
        <v>400</v>
      </c>
      <c r="B2204" s="1" t="s">
        <v>3517</v>
      </c>
      <c r="C2204" s="2" t="str">
        <f>IFERROR(__xludf.DUMMYFUNCTION("GoogleTranslate(B2204, ""en"", ""vi"")"),"Thời lượng của bản nhạc là [T1M213] giây.")</f>
        <v>Thời lượng của bản nhạc là [T1M213] giây.</v>
      </c>
    </row>
    <row r="2205">
      <c r="A2205" s="1" t="s">
        <v>2007</v>
      </c>
      <c r="B2205" s="1" t="s">
        <v>3518</v>
      </c>
      <c r="C2205" s="2" t="str">
        <f>IFERROR(__xludf.DUMMYFUNCTION("GoogleTranslate(B2205, ""en"", ""vi"")"),"Bài hát này mang đến trải nghiệm nghe độc ​​đáo và đáng nhớ với dải cao độ [R1A2N3G4E5] [oc0ta1ve2s3]. Ngoài ra, nhịp điệu trong âm nhạc cực kỳ kích thích, làm tăng thêm sức hấp dẫn tổng thể của tác phẩm. Cùng với nhau, những yếu tố này tạo nên trải nghiệ"&amp;"m nghe thú vị và hấp dẫn, chắc chắn sẽ để lại ấn tượng lâu dài.")</f>
        <v>Bài hát này mang đến trải nghiệm nghe độc ​​đáo và đáng nhớ với dải cao độ [R1A2N3G4E5] [oc0ta1ve2s3]. Ngoài ra, nhịp điệu trong âm nhạc cực kỳ kích thích, làm tăng thêm sức hấp dẫn tổng thể của tác phẩm. Cùng với nhau, những yếu tố này tạo nên trải nghiệm nghe thú vị và hấp dẫn, chắc chắn sẽ để lại ấn tượng lâu dài.</v>
      </c>
    </row>
    <row r="2206">
      <c r="A2206" s="1" t="s">
        <v>3519</v>
      </c>
      <c r="B2206" s="1" t="s">
        <v>3520</v>
      </c>
      <c r="C2206" s="2" t="str">
        <f>IFERROR(__xludf.DUMMYFUNCTION("GoogleTranslate(B2206, ""en"", ""vi"")"),"Phạm vi cao độ cụ thể của [R1A2N3G4E5] [oc0ta1ve2s3] được sử dụng trong bản nhạc này tạo ra âm thanh gắn kết và thống nhất. Việc sử dụng [[K01E12Y23]3 k4ey5] làm tăng thêm chất lượng âm nhạc độc đáo và cộng hưởng. Nhịp điệu rất yên tĩnh và [ti0me1 s2ig3na"&amp;"4tu5re6] là [T1I2M3E4_5S6I7G8N9A0T1U2R3E4]. [I1N2S3T4R5U6M7E8N9T0S1] không có trong phần phối khí của bài hát này. Cùng với nhau, những yếu tố này tạo nên một tác phẩm âm nhạc riêng biệt và thống nhất.")</f>
        <v>Phạm vi cao độ cụ thể của [R1A2N3G4E5] [oc0ta1ve2s3] được sử dụng trong bản nhạc này tạo ra âm thanh gắn kết và thống nhất. Việc sử dụng [[K01E12Y23]3 k4ey5] làm tăng thêm chất lượng âm nhạc độc đáo và cộng hưởng. Nhịp điệu rất yên tĩnh và [ti0me1 s2ig3na4tu5re6] là [T1I2M3E4_5S6I7G8N9A0T1U2R3E4]. [I1N2S3T4R5U6M7E8N9T0S1] không có trong phần phối khí của bài hát này. Cùng với nhau, những yếu tố này tạo nên một tác phẩm âm nhạc riêng biệt và thống nhất.</v>
      </c>
    </row>
    <row r="2207">
      <c r="A2207" s="1" t="s">
        <v>1304</v>
      </c>
      <c r="B2207" s="1" t="s">
        <v>3521</v>
      </c>
      <c r="C2207" s="2" t="str">
        <f>IFERROR(__xludf.DUMMYFUNCTION("GoogleTranslate(B2207, ""en"", ""vi"")"),"Bản nhạc thể hiện phạm vi cao độ trong [R1A2N3G4E5] [oc0ta1ve2s3] và sử dụng [[K01E12Y23]3 k4ey5] để truyền tải âm thanh cộng hưởng và độc đáo. Với thời lượng [T1M213] giây, nhịp điệu của bài hát rất yên tĩnh và sử dụng [I1N2S3T4R5U6M7E8N9T0S1] trong phần"&amp;" trình diễn âm nhạc của nó. Âm nhạc có nhịp [T1I2M3E4_5S6I7G8N9A0T1U2R3E4] và nhịp độ vừa phải, đồng thời tỏa ra [E1M2O3T4I5O6N7]. Nhìn chung, tác phẩm âm nhạc này thể hiện một cách ấn tượng về dải cao độ, nhịp điệu yên tĩnh và biểu hiện cảm xúc.")</f>
        <v>Bản nhạc thể hiện phạm vi cao độ trong [R1A2N3G4E5] [oc0ta1ve2s3] và sử dụng [[K01E12Y23]3 k4ey5] để truyền tải âm thanh cộng hưởng và độc đáo. Với thời lượng [T1M213] giây, nhịp điệu của bài hát rất yên tĩnh và sử dụng [I1N2S3T4R5U6M7E8N9T0S1] trong phần trình diễn âm nhạc của nó. Âm nhạc có nhịp [T1I2M3E4_5S6I7G8N9A0T1U2R3E4] và nhịp độ vừa phải, đồng thời tỏa ra [E1M2O3T4I5O6N7]. Nhìn chung, tác phẩm âm nhạc này thể hiện một cách ấn tượng về dải cao độ, nhịp điệu yên tĩnh và biểu hiện cảm xúc.</v>
      </c>
    </row>
    <row r="2208">
      <c r="A2208" s="1" t="s">
        <v>1732</v>
      </c>
      <c r="B2208" s="1" t="s">
        <v>3522</v>
      </c>
      <c r="C2208" s="2" t="str">
        <f>IFERROR(__xludf.DUMMYFUNCTION("GoogleTranslate(B2208, ""en"", ""vi"")"),"Loại nhạc này mang đến trải nghiệm nghe đa dạng và sống động với dải cao độ trải dài [R1A2N3G4E5] [oc0ta1ve2s3] và lựa chọn quyến rũ [[K01E12Y23]3 k4ey5]. Mặc dù là bài hát [T1M213] giây, [te0mp1o2] thoải mái và không điển hình [[T01I12M23E34_45S56I67G78N"&amp;"89A90T01U12R23E34]4 t5im6e 7si8gn9at0ur1e2] khiến nó trở thành một trải nghiệm đáng nhớ. Điều thú vị là sự sắp xếp của bản nhạc này đã bỏ qua việc sử dụng [I1N2S3T4R5U6M7E8N9T0S1] và [[N01U12M23_34B45A56R67S78]8 b9ar0s1] của nó góp phần tạo nên nét độc đá"&amp;"o của nó. Mặc dù không phải là sự thể hiện thực sự của thể loại [G1E2N3R4E5] điển hình, nhưng bản nhạc này mang đến một phong cách mới mẻ và thể hiện sự sáng tạo cũng như tính linh hoạt của nghệ sĩ.")</f>
        <v>Loại nhạc này mang đến trải nghiệm nghe đa dạng và sống động với dải cao độ trải dài [R1A2N3G4E5] [oc0ta1ve2s3] và lựa chọn quyến rũ [[K01E12Y23]3 k4ey5]. Mặc dù là bài hát [T1M213] giây, [te0mp1o2] thoải mái và không điển hình [[T01I12M23E34_45S56I67G78N89A90T01U12R23E34]4 t5im6e 7si8gn9at0ur1e2] khiến nó trở thành một trải nghiệm đáng nhớ. Điều thú vị là sự sắp xếp của bản nhạc này đã bỏ qua việc sử dụng [I1N2S3T4R5U6M7E8N9T0S1] và [[N01U12M23_34B45A56R67S78]8 b9ar0s1] của nó góp phần tạo nên nét độc đáo của nó. Mặc dù không phải là sự thể hiện thực sự của thể loại [G1E2N3R4E5] điển hình, nhưng bản nhạc này mang đến một phong cách mới mẻ và thể hiện sự sáng tạo cũng như tính linh hoạt của nghệ sĩ.</v>
      </c>
    </row>
    <row r="2209">
      <c r="A2209" s="1" t="s">
        <v>1199</v>
      </c>
      <c r="B2209" s="1" t="s">
        <v>3523</v>
      </c>
      <c r="C2209" s="2" t="str">
        <f>IFERROR(__xludf.DUMMYFUNCTION("GoogleTranslate(B2209, ""en"", ""vi"")"),"Loại nhạc này có âm thanh độc đáo và vang dội nhờ sử dụng [[K01E12Y23]3 k4ey5] và phạm vi cao độ hạn chế là [R1A2N3G4E5] [oc0ta1ve2s3], cho phép nhấn mạnh hơn vào các sắc thái của giai điệu và nhịp điệu. Bài hát có nhịp điệu rất mạnh mẽ và lôi cuốn, được "&amp;"làm phong phú hơn nhờ sử dụng [I1N2S3T4R5U6M7E8N9T0S1] và được phát ở mức cao [te0mp1o2]. Ngoài ra, bài hát này đi chệch khỏi chuẩn mực về [ti0me1 s2ig3na4tu5re6], tức là [T1I2M3E4_5S6I7G8N9A0T1U2R3E4] và phong cách của nó không phản ánh các đặc điểm thôn"&amp;"g thường của thể loại [G1E2N3R4E5]. Nhìn chung, âm nhạc này mang lại trải nghiệm nghe khác biệt và quyến rũ, nổi bật so với những mong đợi truyền thống.")</f>
        <v>Loại nhạc này có âm thanh độc đáo và vang dội nhờ sử dụng [[K01E12Y23]3 k4ey5] và phạm vi cao độ hạn chế là [R1A2N3G4E5] [oc0ta1ve2s3], cho phép nhấn mạnh hơn vào các sắc thái của giai điệu và nhịp điệu. Bài hát có nhịp điệu rất mạnh mẽ và lôi cuốn, được làm phong phú hơn nhờ sử dụng [I1N2S3T4R5U6M7E8N9T0S1] và được phát ở mức cao [te0mp1o2]. Ngoài ra, bài hát này đi chệch khỏi chuẩn mực về [ti0me1 s2ig3na4tu5re6], tức là [T1I2M3E4_5S6I7G8N9A0T1U2R3E4] và phong cách của nó không phản ánh các đặc điểm thông thường của thể loại [G1E2N3R4E5]. Nhìn chung, âm nhạc này mang lại trải nghiệm nghe khác biệt và quyến rũ, nổi bật so với những mong đợi truyền thống.</v>
      </c>
    </row>
    <row r="2210">
      <c r="A2210" s="1" t="s">
        <v>106</v>
      </c>
      <c r="B2210" s="1" t="s">
        <v>3524</v>
      </c>
      <c r="C2210" s="2" t="str">
        <f>IFERROR(__xludf.DUMMYFUNCTION("GoogleTranslate(B2210, ""en"", ""vi"")"),"Mặc dù không có [I1N2S3T4R5U6M7E8N9T0S1] nhưng nhịp điệu trong bài hát này rất êm dịu.")</f>
        <v>Mặc dù không có [I1N2S3T4R5U6M7E8N9T0S1] nhưng nhịp điệu trong bài hát này rất êm dịu.</v>
      </c>
    </row>
    <row r="2211">
      <c r="A2211" s="1" t="s">
        <v>1352</v>
      </c>
      <c r="B2211" s="1" t="s">
        <v>3525</v>
      </c>
      <c r="C2211" s="2" t="str">
        <f>IFERROR(__xludf.DUMMYFUNCTION("GoogleTranslate(B2211, ""en"", ""vi"")"),"Với dải cao độ trải dài [R1A2N3G4E5] [oc0ta1ve2s3], bản nhạc này mang đến trải nghiệm nghe đa dạng và sống động, trong khi [[K01E12Y23]3 k4ey5] mang lại chất lượng cảm xúc đặc biệt. Bài hát có thời gian phát là [T1M213] giây và có nhịp điệu yên tĩnh. [I1N"&amp;"2S3T4R5U6M7E8N9T0S1] được đưa vào bản nhạc, góp phần tạo nên âm thanh độc đáo. Ngoài ra, [ti0me1 s2ig3na4tu5re6] của nó khác thường, [T1I2M3E4_5S6I7G8N9A0T1U2R3E4], càng làm tăng thêm tính khác biệt của nó. Chuyển động nhanh chóng, âm nhạc này thấm đẫm [E"&amp;"1M2O3T4I5O6N7].")</f>
        <v>Với dải cao độ trải dài [R1A2N3G4E5] [oc0ta1ve2s3], bản nhạc này mang đến trải nghiệm nghe đa dạng và sống động, trong khi [[K01E12Y23]3 k4ey5] mang lại chất lượng cảm xúc đặc biệt. Bài hát có thời gian phát là [T1M213] giây và có nhịp điệu yên tĩnh. [I1N2S3T4R5U6M7E8N9T0S1] được đưa vào bản nhạc, góp phần tạo nên âm thanh độc đáo. Ngoài ra, [ti0me1 s2ig3na4tu5re6] của nó khác thường, [T1I2M3E4_5S6I7G8N9A0T1U2R3E4], càng làm tăng thêm tính khác biệt của nó. Chuyển động nhanh chóng, âm nhạc này thấm đẫm [E1M2O3T4I5O6N7].</v>
      </c>
    </row>
    <row r="2212">
      <c r="A2212" s="1" t="s">
        <v>3526</v>
      </c>
      <c r="B2212" s="1" t="s">
        <v>3527</v>
      </c>
      <c r="C2212" s="2" t="str">
        <f>IFERROR(__xludf.DUMMYFUNCTION("GoogleTranslate(B2212, ""en"", ""vi"")"),"Bản nhạc này di chuyển với tốc độ cân bằng và [[K01E12Y23]3 k4ey5] mang lại cho nó chất lượng cảm xúc đặc biệt. Có [[N01U12M23_34B45A56R67S78]8 b9ar0s1] xuyên suốt bài hát, trong khi nhịp điệu vẫn dễ nghe.")</f>
        <v>Bản nhạc này di chuyển với tốc độ cân bằng và [[K01E12Y23]3 k4ey5] mang lại cho nó chất lượng cảm xúc đặc biệt. Có [[N01U12M23_34B45A56R67S78]8 b9ar0s1] xuyên suốt bài hát, trong khi nhịp điệu vẫn dễ nghe.</v>
      </c>
    </row>
    <row r="2213">
      <c r="A2213" s="1" t="s">
        <v>3528</v>
      </c>
      <c r="B2213" s="1" t="s">
        <v>3529</v>
      </c>
      <c r="C2213" s="2" t="str">
        <f>IFERROR(__xludf.DUMMYFUNCTION("GoogleTranslate(B2213, ""en"", ""vi"")"),"Bài hát có phạm vi cao độ trong [R1A2N3G4E5] [oc0ta1ve2s3], kéo dài [T1M213] giây. Nó có nhịp điệu mạnh mẽ và sử dụng [[T01I12M23E34_45S56I67G78N89A90T01U12R23E34]4 t5im6e 7si8gn9at0ur1e2] khác thường. Hơn nữa, nó nổi bật so với âm thanh [G1E2N3R4E5] điển"&amp;" hình, mang đến trải nghiệm âm nhạc độc đáo.")</f>
        <v>Bài hát có phạm vi cao độ trong [R1A2N3G4E5] [oc0ta1ve2s3], kéo dài [T1M213] giây. Nó có nhịp điệu mạnh mẽ và sử dụng [[T01I12M23E34_45S56I67G78N89A90T01U12R23E34]4 t5im6e 7si8gn9at0ur1e2] khác thường. Hơn nữa, nó nổi bật so với âm thanh [G1E2N3R4E5] điển hình, mang đến trải nghiệm âm nhạc độc đáo.</v>
      </c>
    </row>
    <row r="2214">
      <c r="A2214" s="1" t="s">
        <v>1278</v>
      </c>
      <c r="B2214" s="1" t="s">
        <v>3530</v>
      </c>
      <c r="C2214" s="2" t="str">
        <f>IFERROR(__xludf.DUMMYFUNCTION("GoogleTranslate(B2214, ""en"", ""vi"")"),"Sự lựa chọn [[K01E12Y23]3 k4ey5] trong bản nhạc này tạo nên trải nghiệm lôi cuốn và đáng nhớ cho người nghe. Thành phần bao gồm [[N01U12M23_34B45A56R67S78]8 b9ar0s1] và phần trình diễn sử dụng [I1N2S3T4R5U6M7E8N9T0S1], nâng cao hơn nữa trải nghiệm âm nhạc"&amp;".")</f>
        <v>Sự lựa chọn [[K01E12Y23]3 k4ey5] trong bản nhạc này tạo nên trải nghiệm lôi cuốn và đáng nhớ cho người nghe. Thành phần bao gồm [[N01U12M23_34B45A56R67S78]8 b9ar0s1] và phần trình diễn sử dụng [I1N2S3T4R5U6M7E8N9T0S1], nâng cao hơn nữa trải nghiệm âm nhạc.</v>
      </c>
    </row>
    <row r="2215">
      <c r="A2215" s="1" t="s">
        <v>981</v>
      </c>
      <c r="B2215" s="1" t="s">
        <v>3531</v>
      </c>
      <c r="C2215" s="2" t="str">
        <f>IFERROR(__xludf.DUMMYFUNCTION("GoogleTranslate(B2215, ""en"", ""vi"")"),"Phạm vi cao độ nhỏ gọn của [R1A2N3G4E5] [oc0ta1ve2s3], cùng với [[K01E12Y23]3 k4ey5], mang lại màn trình diễn âm nhạc tập trung và ấn tượng, mang lại âm thanh mạnh mẽ và đáng nhớ. Mặc dù thời gian phát ngắn [T1M213] giây, [te0mp1o2] trong bài hát này rất "&amp;"nhanh và bạn sẽ không tìm thấy bất kỳ [I1N2S3T4R5U6M7E8N9T0S1] nào trong đó. Đồng hồ đo của bản nhạc là [T1I2M3E4_5S6I7G8N9A0T1U2R3E4], nhịp điệu của bài hát được cân bằng. Âm nhạc tỏa ra [E1M2O3T4I5O6N7], khiến nó trở thành một trải nghiệm âm nhạc độc đá"&amp;"o và quyến rũ.")</f>
        <v>Phạm vi cao độ nhỏ gọn của [R1A2N3G4E5] [oc0ta1ve2s3], cùng với [[K01E12Y23]3 k4ey5], mang lại màn trình diễn âm nhạc tập trung và ấn tượng, mang lại âm thanh mạnh mẽ và đáng nhớ. Mặc dù thời gian phát ngắn [T1M213] giây, [te0mp1o2] trong bài hát này rất nhanh và bạn sẽ không tìm thấy bất kỳ [I1N2S3T4R5U6M7E8N9T0S1] nào trong đó. Đồng hồ đo của bản nhạc là [T1I2M3E4_5S6I7G8N9A0T1U2R3E4], nhịp điệu của bài hát được cân bằng. Âm nhạc tỏa ra [E1M2O3T4I5O6N7], khiến nó trở thành một trải nghiệm âm nhạc độc đáo và quyến rũ.</v>
      </c>
    </row>
    <row r="2216">
      <c r="A2216" s="1" t="s">
        <v>3532</v>
      </c>
      <c r="B2216" s="1" t="s">
        <v>3533</v>
      </c>
      <c r="C2216" s="2" t="str">
        <f>IFERROR(__xludf.DUMMYFUNCTION("GoogleTranslate(B2216, ""en"", ""vi"")"),"Bài hát này có phạm vi cao độ giới hạn là [R1A2N3G4E5] [oc0ta1ve2s3], cho phép nhấn mạnh hơn vào các sắc thái của giai điệu và nhịp điệu. [[K01E12Y23]3 k4ey5] mà nó được sáng tác mang lại cho nó một chất lượng cảm xúc đặc biệt góp phần tạo nên tác động tổ"&amp;"ng thể của nó. Bài hát kéo dài trong [T1M213] giây và bao gồm [[N01U12M23_34B45A56R67S78]8 b9ar0s1]. Âm nhạc mang lại cảm giác mạnh mẽ về [E1M2O3T4I5O6N7], được khuếch đại bởi khả năng biểu đạt được tạo ra bởi phạm vi cao độ hạn chế và chất lượng cảm xúc "&amp;"của [ke0y1].")</f>
        <v>Bài hát này có phạm vi cao độ giới hạn là [R1A2N3G4E5] [oc0ta1ve2s3], cho phép nhấn mạnh hơn vào các sắc thái của giai điệu và nhịp điệu. [[K01E12Y23]3 k4ey5] mà nó được sáng tác mang lại cho nó một chất lượng cảm xúc đặc biệt góp phần tạo nên tác động tổng thể của nó. Bài hát kéo dài trong [T1M213] giây và bao gồm [[N01U12M23_34B45A56R67S78]8 b9ar0s1]. Âm nhạc mang lại cảm giác mạnh mẽ về [E1M2O3T4I5O6N7], được khuếch đại bởi khả năng biểu đạt được tạo ra bởi phạm vi cao độ hạn chế và chất lượng cảm xúc của [ke0y1].</v>
      </c>
    </row>
    <row r="2217">
      <c r="A2217" s="1" t="s">
        <v>136</v>
      </c>
      <c r="B2217" s="1" t="s">
        <v>3534</v>
      </c>
      <c r="C2217" s="2" t="str">
        <f>IFERROR(__xludf.DUMMYFUNCTION("GoogleTranslate(B2217, ""en"", ""vi"")"),"Bản nhạc là một sáng tác đẹp mắt thể hiện phạm vi cao độ trong [R1A2N3G4E5] [oc0ta1ve2s3] và được sáng tác trong [[K01E12Y23]3 k4ey5]. Chạy trong [T1M213] giây, bài hát có nhịp điệu nhẹ nhàng và êm dịu, đồng thời âm thanh đạt được nhờ sử dụng [I1N2S3T4R5U"&amp;"6M7E8N9T0S1]. Âm nhạc dựa trên [[T01I12M23E34_45S56I67G78N89A90T01U12R23E34]4 t5im6e 7si8gn9at0ur1e2] và chuyển động chậm rãi, gợi lên cảm giác mạnh mẽ về [E1M2O3T4I5O6N7]. Nhìn chung, tác phẩm âm nhạc này là một ví dụ tuyệt vời về tính nghệ thuật, sự khé"&amp;"o léo và cảm xúc.")</f>
        <v>Bản nhạc là một sáng tác đẹp mắt thể hiện phạm vi cao độ trong [R1A2N3G4E5] [oc0ta1ve2s3] và được sáng tác trong [[K01E12Y23]3 k4ey5]. Chạy trong [T1M213] giây, bài hát có nhịp điệu nhẹ nhàng và êm dịu, đồng thời âm thanh đạt được nhờ sử dụng [I1N2S3T4R5U6M7E8N9T0S1]. Âm nhạc dựa trên [[T01I12M23E34_45S56I67G78N89A90T01U12R23E34]4 t5im6e 7si8gn9at0ur1e2] và chuyển động chậm rãi, gợi lên cảm giác mạnh mẽ về [E1M2O3T4I5O6N7]. Nhìn chung, tác phẩm âm nhạc này là một ví dụ tuyệt vời về tính nghệ thuật, sự khéo léo và cảm xúc.</v>
      </c>
    </row>
    <row r="2218">
      <c r="A2218" s="1" t="s">
        <v>2141</v>
      </c>
      <c r="B2218" s="1" t="s">
        <v>3535</v>
      </c>
      <c r="C2218" s="2" t="str">
        <f>IFERROR(__xludf.DUMMYFUNCTION("GoogleTranslate(B2218, ""en"", ""vi"")"),"Việc sử dụng dải cao độ cụ thể [R1A2N3G4E5] [oc0ta1ve2s3] tạo ra âm thanh gắn kết và thống nhất xuyên suốt bản nhạc, trong khi việc sử dụng [[K01E12Y23]3 k4ey5] sẽ truyền tải âm thanh độc đáo và cộng hưởng. Bài hát phát trong [T1M213] giây và có giai điệu"&amp;" [te0mp1o2] nhẹ nhàng và yên bình. [I1N2S3T4R5U6M7E8N9T0S1] không có trong bài hát này và nó sử dụng [[T01I12M23E34_45S56I67G78N89A90T01U12R23E34]4 t5im6e 7si8gn9at0ur1e2]. Di chuyển chậm rãi, âm nhạc thể hiện hiệu quả [E1M2O3T4I5O6N7].")</f>
        <v>Việc sử dụng dải cao độ cụ thể [R1A2N3G4E5] [oc0ta1ve2s3] tạo ra âm thanh gắn kết và thống nhất xuyên suốt bản nhạc, trong khi việc sử dụng [[K01E12Y23]3 k4ey5] sẽ truyền tải âm thanh độc đáo và cộng hưởng. Bài hát phát trong [T1M213] giây và có giai điệu [te0mp1o2] nhẹ nhàng và yên bình. [I1N2S3T4R5U6M7E8N9T0S1] không có trong bài hát này và nó sử dụng [[T01I12M23E34_45S56I67G78N89A90T01U12R23E34]4 t5im6e 7si8gn9at0ur1e2]. Di chuyển chậm rãi, âm nhạc thể hiện hiệu quả [E1M2O3T4I5O6N7].</v>
      </c>
    </row>
    <row r="2219">
      <c r="A2219" s="1" t="s">
        <v>541</v>
      </c>
      <c r="B2219" s="1" t="s">
        <v>3536</v>
      </c>
      <c r="C2219" s="2" t="str">
        <f>IFERROR(__xludf.DUMMYFUNCTION("GoogleTranslate(B2219, ""en"", ""vi"")"),"Âm nhạc đang được phát có đặc điểm là [te0mp1o2] cao và tuân theo đồng hồ [T1I2M3E4_5S6I7G8N9A0T1U2R3E4]. Sự kết hợp các yếu tố âm nhạc này góp phần tạo nên cảm giác và nhịp điệu tổng thể của bản nhạc, tạo ra cảm giác về năng lượng và chuyển động thúc đẩy"&amp;" người nghe tiến về phía trước. Cho dù đó là một giai điệu khiêu vũ sôi động hay một bài hát nhạc pop sôi động, âm nhạc được phát ở tốc độ nhanh [te0mp1o2] với [ti0me1 s2ig3na4tu5re6] rõ ràng và nhất quán có thể khiến người nghe vừa phấn khích vừa tiếp th"&amp;"êm sinh lực.")</f>
        <v>Âm nhạc đang được phát có đặc điểm là [te0mp1o2] cao và tuân theo đồng hồ [T1I2M3E4_5S6I7G8N9A0T1U2R3E4]. Sự kết hợp các yếu tố âm nhạc này góp phần tạo nên cảm giác và nhịp điệu tổng thể của bản nhạc, tạo ra cảm giác về năng lượng và chuyển động thúc đẩy người nghe tiến về phía trước. Cho dù đó là một giai điệu khiêu vũ sôi động hay một bài hát nhạc pop sôi động, âm nhạc được phát ở tốc độ nhanh [te0mp1o2] với [ti0me1 s2ig3na4tu5re6] rõ ràng và nhất quán có thể khiến người nghe vừa phấn khích vừa tiếp thêm sinh lực.</v>
      </c>
    </row>
    <row r="2220">
      <c r="A2220" s="1" t="s">
        <v>3537</v>
      </c>
      <c r="B2220" s="1" t="s">
        <v>3538</v>
      </c>
      <c r="C2220" s="2" t="str">
        <f>IFERROR(__xludf.DUMMYFUNCTION("GoogleTranslate(B2220, ""en"", ""vi"")"),"Âm nhạc có đặc điểm riêng biệt do phạm vi cao độ của nó, trải dài [R1A2N3G4E5] [oc0ta1ve2s3], nhấn mạnh chiều sâu cảm xúc của nó. Hơn nữa, lựa chọn [[K01E12Y23]3 k4ey5] càng làm tăng thêm trải nghiệm hấp dẫn và đáng nhớ. Mặc dù bản nhạc dài [T1M213] giây "&amp;"nhưng [ti0me1 s2ig3na4tu5re6] [T1I2M3E4_5S6I7G8N9A0T1U2R3E4] của nó không được sử dụng phổ biến và nhịp chậm giúp truyền tải [E1M2O3T4I5O6N7] qua âm nhạc.")</f>
        <v>Âm nhạc có đặc điểm riêng biệt do phạm vi cao độ của nó, trải dài [R1A2N3G4E5] [oc0ta1ve2s3], nhấn mạnh chiều sâu cảm xúc của nó. Hơn nữa, lựa chọn [[K01E12Y23]3 k4ey5] càng làm tăng thêm trải nghiệm hấp dẫn và đáng nhớ. Mặc dù bản nhạc dài [T1M213] giây nhưng [ti0me1 s2ig3na4tu5re6] [T1I2M3E4_5S6I7G8N9A0T1U2R3E4] của nó không được sử dụng phổ biến và nhịp chậm giúp truyền tải [E1M2O3T4I5O6N7] qua âm nhạc.</v>
      </c>
    </row>
    <row r="2221">
      <c r="A2221" s="1" t="s">
        <v>1268</v>
      </c>
      <c r="B2221" s="1" t="s">
        <v>3539</v>
      </c>
      <c r="C2221" s="2" t="str">
        <f>IFERROR(__xludf.DUMMYFUNCTION("GoogleTranslate(B2221, ""en"", ""vi"")"),"Với phạm vi cao độ trải dài [R1A2N3G4E5] [oc0ta1ve2s3], âm nhạc mang đến trải nghiệm nghe đa dạng và sống động, dù được phát ở tốc độ nhàn nhã. Âm nhạc thể hiện [E1M2O3T4I5O6N7] một cách hiệu quả, thu hút sự chú ý và trí tưởng tượng của người nghe trong t"&amp;"oàn bộ thời lượng [T1M213]-giây của bản nhạc.")</f>
        <v>Với phạm vi cao độ trải dài [R1A2N3G4E5] [oc0ta1ve2s3], âm nhạc mang đến trải nghiệm nghe đa dạng và sống động, dù được phát ở tốc độ nhàn nhã. Âm nhạc thể hiện [E1M2O3T4I5O6N7] một cách hiệu quả, thu hút sự chú ý và trí tưởng tượng của người nghe trong toàn bộ thời lượng [T1M213]-giây của bản nhạc.</v>
      </c>
    </row>
    <row r="2222">
      <c r="A2222" s="1" t="s">
        <v>3540</v>
      </c>
      <c r="B2222" s="1" t="s">
        <v>3541</v>
      </c>
      <c r="C2222" s="2" t="str">
        <f>IFERROR(__xludf.DUMMYFUNCTION("GoogleTranslate(B2222, ""en"", ""vi"")"),"[ti0me1 s2ig3na4tu5re6] được sử dụng trong bài hát này không bình thường và dải cao độ cụ thể của [R1A2N3G4E5] [oc0ta1ve2s3] tạo ra âm thanh gắn kết và thống nhất xuyên suốt bản nhạc. Mặc dù thiếu vắng [I1N2S3T4R5U6M7E8N9T0S1] nhưng bài hát này lại có phầ"&amp;"n beat tràn đầy năng lượng đặc biệt. Cùng với nhau, những yếu tố âm nhạc này tạo ra âm thanh độc đáo và quyến rũ giúp phân biệt bài hát này với những bài hát khác cùng thể loại.")</f>
        <v>[ti0me1 s2ig3na4tu5re6] được sử dụng trong bài hát này không bình thường và dải cao độ cụ thể của [R1A2N3G4E5] [oc0ta1ve2s3] tạo ra âm thanh gắn kết và thống nhất xuyên suốt bản nhạc. Mặc dù thiếu vắng [I1N2S3T4R5U6M7E8N9T0S1] nhưng bài hát này lại có phần beat tràn đầy năng lượng đặc biệt. Cùng với nhau, những yếu tố âm nhạc này tạo ra âm thanh độc đáo và quyến rũ giúp phân biệt bài hát này với những bài hát khác cùng thể loại.</v>
      </c>
    </row>
    <row r="2223">
      <c r="A2223" s="1" t="s">
        <v>1011</v>
      </c>
      <c r="B2223" s="1" t="s">
        <v>3542</v>
      </c>
      <c r="C2223" s="2" t="str">
        <f>IFERROR(__xludf.DUMMYFUNCTION("GoogleTranslate(B2223, ""en"", ""vi"")"),"Bài hát truyền tải âm thanh độc đáo và vang dội khi sử dụng [[K01E12Y23]3 k4ey5] và có [te0mp1o2] chậm.")</f>
        <v>Bài hát truyền tải âm thanh độc đáo và vang dội khi sử dụng [[K01E12Y23]3 k4ey5] và có [te0mp1o2] chậm.</v>
      </c>
    </row>
    <row r="2224">
      <c r="A2224" s="1" t="s">
        <v>3543</v>
      </c>
      <c r="B2224" s="1" t="s">
        <v>3544</v>
      </c>
      <c r="C2224" s="2" t="str">
        <f>IFERROR(__xludf.DUMMYFUNCTION("GoogleTranslate(B2224, ""en"", ""vi"")"),"Phạm vi cao độ giới hạn của âm nhạc là [R1A2N3G4E5] [oc0ta1ve2s3] cho phép nhấn mạnh hơn vào các sắc thái của giai điệu và nhịp điệu, đồng thời nó được soạn trong [[K01E12Y23]3 k4ey5] với độ dài [T1M213] giây. [I1N2S3T4R5U6M7E8N9T0S1] được sử dụng trong b"&amp;"iểu diễn âm nhạc, mang đến nhịp điệu thư giãn và yên tĩnh. Mặc dù [ti0me1 s2ig3na4tu5re6] của bài hát này không đều đặn nhưng [te0mp1o2] nhanh và nhạc không đặc trưng của âm thanh [G1E2N3R4E5] cổ điển. Nhìn chung, tác phẩm này bao gồm [[N01U12M23_34B45A56"&amp;"R67S78]8 b9ar0s1] và thể hiện sự pha trộn độc đáo giữa các yếu tố âm nhạc.")</f>
        <v>Phạm vi cao độ giới hạn của âm nhạc là [R1A2N3G4E5] [oc0ta1ve2s3] cho phép nhấn mạnh hơn vào các sắc thái của giai điệu và nhịp điệu, đồng thời nó được soạn trong [[K01E12Y23]3 k4ey5] với độ dài [T1M213] giây. [I1N2S3T4R5U6M7E8N9T0S1] được sử dụng trong biểu diễn âm nhạc, mang đến nhịp điệu thư giãn và yên tĩnh. Mặc dù [ti0me1 s2ig3na4tu5re6] của bài hát này không đều đặn nhưng [te0mp1o2] nhanh và nhạc không đặc trưng của âm thanh [G1E2N3R4E5] cổ điển. Nhìn chung, tác phẩm này bao gồm [[N01U12M23_34B45A56R67S78]8 b9ar0s1] và thể hiện sự pha trộn độc đáo giữa các yếu tố âm nhạc.</v>
      </c>
    </row>
    <row r="2225">
      <c r="A2225" s="1" t="s">
        <v>3545</v>
      </c>
      <c r="B2225" s="1" t="s">
        <v>3546</v>
      </c>
      <c r="C2225" s="2" t="str">
        <f>IFERROR(__xludf.DUMMYFUNCTION("GoogleTranslate(B2225, ""en"", ""vi"")"),"Bản nhạc này chạy trong [T1M213] giây và có [te0mp1o2] vừa phải và thú vị, mặc dù [ti0me1 s2ig3na4tu5re6] không phổ biến. [I1N2S3T4R5U6M7E8N9T0S1] không được đưa vào phần nhạc cụ, góp phần tạo nên nhịp độ chậm của bài hát. Mặc dù vậy, âm nhạc vẫn thể hiện"&amp;" một cách hiệu quả [E1M2O3T4I5O6N7].")</f>
        <v>Bản nhạc này chạy trong [T1M213] giây và có [te0mp1o2] vừa phải và thú vị, mặc dù [ti0me1 s2ig3na4tu5re6] không phổ biến. [I1N2S3T4R5U6M7E8N9T0S1] không được đưa vào phần nhạc cụ, góp phần tạo nên nhịp độ chậm của bài hát. Mặc dù vậy, âm nhạc vẫn thể hiện một cách hiệu quả [E1M2O3T4I5O6N7].</v>
      </c>
    </row>
    <row r="2226">
      <c r="A2226" s="1" t="s">
        <v>3547</v>
      </c>
      <c r="B2226" s="1" t="s">
        <v>3548</v>
      </c>
      <c r="C2226" s="2" t="str">
        <f>IFERROR(__xludf.DUMMYFUNCTION("GoogleTranslate(B2226, ""en"", ""vi"")"),"Bài hát chuyển động ở tốc độ vừa phải, có [[K01E12Y23]3 k4ey5] để mang lại âm thanh mạnh mẽ và đáng nhớ. Việc sử dụng [I1N2S3T4R5U6M7E8N9T0S1] cũng rất quan trọng đối với âm nhạc, góp phần tạo nên tác động và giai điệu tổng thể của nó. Cùng với nhau, nhữn"&amp;"g yếu tố này tạo nên trải nghiệm âm nhạc năng động và hấp dẫn cho người nghe.")</f>
        <v>Bài hát chuyển động ở tốc độ vừa phải, có [[K01E12Y23]3 k4ey5] để mang lại âm thanh mạnh mẽ và đáng nhớ. Việc sử dụng [I1N2S3T4R5U6M7E8N9T0S1] cũng rất quan trọng đối với âm nhạc, góp phần tạo nên tác động và giai điệu tổng thể của nó. Cùng với nhau, những yếu tố này tạo nên trải nghiệm âm nhạc năng động và hấp dẫn cho người nghe.</v>
      </c>
    </row>
    <row r="2227">
      <c r="A2227" s="1" t="s">
        <v>3549</v>
      </c>
      <c r="B2227" s="1" t="s">
        <v>3550</v>
      </c>
      <c r="C2227" s="2" t="str">
        <f>IFERROR(__xludf.DUMMYFUNCTION("GoogleTranslate(B2227, ""en"", ""vi"")"),"Phạm vi cao độ của bản nhạc này nằm trong [R1A2N3G4E5] [oc0ta1ve2s3] và việc sử dụng [[K01E12Y23]3 k4ey5] của nó tạo ra một bầu không khí khác biệt. [te0mp1o2] rất nhẹ nhàng và yên bình, trong khi [ti0me1 s2ig3na4tu5re6] được chọn cho bài hát này không hề"&amp;" bình thường, là [T1I2M3E4_5S6I7G8N9A0T1U2R3E4]. Màn trình diễn âm nhạc sử dụng [I1N2S3T4R5U6M7E8N9T0S1], tất cả đều góp phần tạo nên âm thanh và cảm giác độc đáo của bản nhạc. Nhìn chung, tác phẩm này thể hiện một loạt các yếu tố âm nhạc ấn tượng phối hợ"&amp;"p với nhau để tạo ra trải nghiệm nghe đáng nhớ.")</f>
        <v>Phạm vi cao độ của bản nhạc này nằm trong [R1A2N3G4E5] [oc0ta1ve2s3] và việc sử dụng [[K01E12Y23]3 k4ey5] của nó tạo ra một bầu không khí khác biệt. [te0mp1o2] rất nhẹ nhàng và yên bình, trong khi [ti0me1 s2ig3na4tu5re6] được chọn cho bài hát này không hề bình thường, là [T1I2M3E4_5S6I7G8N9A0T1U2R3E4]. Màn trình diễn âm nhạc sử dụng [I1N2S3T4R5U6M7E8N9T0S1], tất cả đều góp phần tạo nên âm thanh và cảm giác độc đáo của bản nhạc. Nhìn chung, tác phẩm này thể hiện một loạt các yếu tố âm nhạc ấn tượng phối hợp với nhau để tạo ra trải nghiệm nghe đáng nhớ.</v>
      </c>
    </row>
    <row r="2228">
      <c r="A2228" s="1" t="s">
        <v>3551</v>
      </c>
      <c r="B2228" s="1" t="s">
        <v>3552</v>
      </c>
      <c r="C2228" s="2" t="str">
        <f>IFERROR(__xludf.DUMMYFUNCTION("GoogleTranslate(B2228, ""en"", ""vi"")"),"Bài hát này dài [T1M213] giây và có nhịp điệu êm dịu với [ti0me1 s2ig3na4tu5re6] khác thường. [I1N2S3T4R5U6M7E8N9T0S1] được sử dụng trong biểu diễn âm nhạc, với tổng số [te0mp1o2] và [[N01U12M23_34B45A56R67S78]8 b9ar0s1] vừa phải. Âm nhạc tràn ngập [E1M2O"&amp;"3T4I5O6N7], tạo nên trải nghiệm nghe độc ​​đáo và mạnh mẽ.")</f>
        <v>Bài hát này dài [T1M213] giây và có nhịp điệu êm dịu với [ti0me1 s2ig3na4tu5re6] khác thường. [I1N2S3T4R5U6M7E8N9T0S1] được sử dụng trong biểu diễn âm nhạc, với tổng số [te0mp1o2] và [[N01U12M23_34B45A56R67S78]8 b9ar0s1] vừa phải. Âm nhạc tràn ngập [E1M2O3T4I5O6N7], tạo nên trải nghiệm nghe độc ​​đáo và mạnh mẽ.</v>
      </c>
    </row>
    <row r="2229">
      <c r="A2229" s="1" t="s">
        <v>3553</v>
      </c>
      <c r="B2229" s="1" t="s">
        <v>3554</v>
      </c>
      <c r="C2229" s="2" t="str">
        <f>IFERROR(__xludf.DUMMYFUNCTION("GoogleTranslate(B2229, ""en"", ""vi"")"),"[ke0y1] mang đến cho bản nhạc này một chất lượng cảm xúc đặc biệt, trong khi độ dài của bản nhạc là [T1M213] giây. Nhịp điệu trong bài hát này rất sôi động và nhịp điệu của âm nhạc là [T1I2M3E4_5S6I7G8N9A0T1U2R3E4]. Ngoài ra, sáng tác của bài hát này khôn"&amp;"g liên quan đến việc sử dụng [I1N2S3T4R5U6M7E8N9T0S1] và nó di chuyển với tốc độ nhanh.")</f>
        <v>[ke0y1] mang đến cho bản nhạc này một chất lượng cảm xúc đặc biệt, trong khi độ dài của bản nhạc là [T1M213] giây. Nhịp điệu trong bài hát này rất sôi động và nhịp điệu của âm nhạc là [T1I2M3E4_5S6I7G8N9A0T1U2R3E4]. Ngoài ra, sáng tác của bài hát này không liên quan đến việc sử dụng [I1N2S3T4R5U6M7E8N9T0S1] và nó di chuyển với tốc độ nhanh.</v>
      </c>
    </row>
    <row r="2230">
      <c r="A2230" s="1" t="s">
        <v>691</v>
      </c>
      <c r="B2230" s="1" t="s">
        <v>3555</v>
      </c>
      <c r="C2230" s="2" t="str">
        <f>IFERROR(__xludf.DUMMYFUNCTION("GoogleTranslate(B2230, ""en"", ""vi"")"),"Bản nhạc thể hiện phạm vi cao độ trong [R1A2N3G4E5] [oc0ta1ve2s3] và [[K01E12Y23]3 k4ey5] thêm hương vị độc đáo cho bản nhạc này. Bài hát phát trong [T1M213] giây, nhịp điệu vừa phải, dễ theo. Nó không có tính năng [I1N2S3T4R5U6M7E8N9T0S1] và [ti0me1 s2ig"&amp;"3na4tu5re6] của nó là khác thường, là [T1I2M3E4_5S6I7G8N9A0T1U2R3E4]. Đoạn [te0mp1o2] của bài hát có tiết tấu chậm này thuộc thể loại nhạc [G1E2N3R4E5], trải dài trong [[N01U12M23_34B45A56R67S78]8 b9ar0s1].")</f>
        <v>Bản nhạc thể hiện phạm vi cao độ trong [R1A2N3G4E5] [oc0ta1ve2s3] và [[K01E12Y23]3 k4ey5] thêm hương vị độc đáo cho bản nhạc này. Bài hát phát trong [T1M213] giây, nhịp điệu vừa phải, dễ theo. Nó không có tính năng [I1N2S3T4R5U6M7E8N9T0S1] và [ti0me1 s2ig3na4tu5re6] của nó là khác thường, là [T1I2M3E4_5S6I7G8N9A0T1U2R3E4]. Đoạn [te0mp1o2] của bài hát có tiết tấu chậm này thuộc thể loại nhạc [G1E2N3R4E5], trải dài trong [[N01U12M23_34B45A56R67S78]8 b9ar0s1].</v>
      </c>
    </row>
    <row r="2231">
      <c r="A2231" s="1" t="s">
        <v>291</v>
      </c>
      <c r="B2231" s="1" t="s">
        <v>3556</v>
      </c>
      <c r="C2231" s="2" t="str">
        <f>IFERROR(__xludf.DUMMYFUNCTION("GoogleTranslate(B2231, ""en"", ""vi"")"),"Bài hát này mang đến trải nghiệm nghe độc ​​đáo và đáng nhớ với dải cao độ [R1A2N3G4E5] [oc0ta1ve2s3]. Đáng chú ý là không có [I1N2S3T4R5U6M7E8N9T0S1] xuất hiện trong bản nhạc, điều này làm tăng thêm âm thanh đặc biệt của nó. Cho dù bạn là người đam mê âm"&amp;" nhạc hay chỉ đơn giản là đang tìm kiếm thứ gì đó mới mẻ và khác biệt để nghe, bài hát này chắc chắn sẽ thu hút sự chú ý của bạn bằng cách tiếp cận sáng tác độc đáo. Vì vậy, hãy ngồi lại, thư giãn và tận hưởng khung cảnh âm thanh có một không hai mà bài h"&amp;"át này mang lại.")</f>
        <v>Bài hát này mang đến trải nghiệm nghe độc ​​đáo và đáng nhớ với dải cao độ [R1A2N3G4E5] [oc0ta1ve2s3]. Đáng chú ý là không có [I1N2S3T4R5U6M7E8N9T0S1] xuất hiện trong bản nhạc, điều này làm tăng thêm âm thanh đặc biệt của nó. Cho dù bạn là người đam mê âm nhạc hay chỉ đơn giản là đang tìm kiếm thứ gì đó mới mẻ và khác biệt để nghe, bài hát này chắc chắn sẽ thu hút sự chú ý của bạn bằng cách tiếp cận sáng tác độc đáo. Vì vậy, hãy ngồi lại, thư giãn và tận hưởng khung cảnh âm thanh có một không hai mà bài hát này mang lại.</v>
      </c>
    </row>
    <row r="2232">
      <c r="A2232" s="1" t="s">
        <v>3557</v>
      </c>
      <c r="B2232" s="1" t="s">
        <v>3558</v>
      </c>
      <c r="C2232" s="2" t="str">
        <f>IFERROR(__xludf.DUMMYFUNCTION("GoogleTranslate(B2232, ""en"", ""vi"")"),"Để tạo ra âm thanh gắn kết và thống nhất xuyên suốt bản nhạc, phạm vi cao độ cụ thể là [R1A2N3G4E5] [oc0ta1ve2s3] được sử dụng. Ngoài ra, nhịp trong bài hát được thiết kế rất êm dịu và cần có tính năng [I1N2S3T4R5U6M7E8N9T0S1] để nâng cao hơn nữa âm thanh"&amp;" độc đáo của nó. Bài hát được trình diễn chậm rãi, khác xa với tính chất tiết tấu nhanh của phong cách [G1E2N3R4E5] cổ điển và tạo nên phong cách, bản sắc riêng.")</f>
        <v>Để tạo ra âm thanh gắn kết và thống nhất xuyên suốt bản nhạc, phạm vi cao độ cụ thể là [R1A2N3G4E5] [oc0ta1ve2s3] được sử dụng. Ngoài ra, nhịp trong bài hát được thiết kế rất êm dịu và cần có tính năng [I1N2S3T4R5U6M7E8N9T0S1] để nâng cao hơn nữa âm thanh độc đáo của nó. Bài hát được trình diễn chậm rãi, khác xa với tính chất tiết tấu nhanh của phong cách [G1E2N3R4E5] cổ điển và tạo nên phong cách, bản sắc riêng.</v>
      </c>
    </row>
    <row r="2233">
      <c r="A2233" s="1" t="s">
        <v>2727</v>
      </c>
      <c r="B2233" s="1" t="s">
        <v>3559</v>
      </c>
      <c r="C2233" s="2" t="str">
        <f>IFERROR(__xludf.DUMMYFUNCTION("GoogleTranslate(B2233, ""en"", ""vi"")"),"Bài hát [G1E2N3R4E5] di chuyển với tốc độ nhanh, có độ dài [T1M213] giây. Tuy nhiên, bản nhạc này không đại diện cho âm thanh thông thường gắn liền với thể loại này.")</f>
        <v>Bài hát [G1E2N3R4E5] di chuyển với tốc độ nhanh, có độ dài [T1M213] giây. Tuy nhiên, bản nhạc này không đại diện cho âm thanh thông thường gắn liền với thể loại này.</v>
      </c>
    </row>
    <row r="2234">
      <c r="A2234" s="1" t="s">
        <v>435</v>
      </c>
      <c r="B2234" s="1" t="s">
        <v>3560</v>
      </c>
      <c r="C2234" s="2" t="str">
        <f>IFERROR(__xludf.DUMMYFUNCTION("GoogleTranslate(B2234, ""en"", ""vi"")"),"Âm nhạc có thước đo [T1I2M3E4_5S6I7G8N9A0T1U2R3E4], được hưởng lợi từ phạm vi cao độ nhỏ gọn [R1A2N3G4E5] [oc0ta1ve2s3], mang lại màn trình diễn âm nhạc tập trung và có tác động mạnh mẽ. Bằng cách giới hạn phạm vi nốt được sử dụng, người biểu diễn có thể "&amp;"nhấn mạnh các cao độ cụ thể và tạo ra âm thanh có chủ ý và có chủ ý hơn, điều này có thể đặc biệt hiệu quả trong âm nhạc có cảm giác nhịp điệu và nhịp điệu mạnh mẽ. Ngoài ra, phạm vi cao độ nhỏ gọn có thể tạo ra cảm giác thống nhất và mạch lạc xuyên suốt "&amp;"bản nhạc, cho phép người nghe dễ dàng theo dõi và đánh giá cao những ý tưởng âm nhạc được thể hiện.")</f>
        <v>Âm nhạc có thước đo [T1I2M3E4_5S6I7G8N9A0T1U2R3E4], được hưởng lợi từ phạm vi cao độ nhỏ gọn [R1A2N3G4E5] [oc0ta1ve2s3], mang lại màn trình diễn âm nhạc tập trung và có tác động mạnh mẽ. Bằng cách giới hạn phạm vi nốt được sử dụng, người biểu diễn có thể nhấn mạnh các cao độ cụ thể và tạo ra âm thanh có chủ ý và có chủ ý hơn, điều này có thể đặc biệt hiệu quả trong âm nhạc có cảm giác nhịp điệu và nhịp điệu mạnh mẽ. Ngoài ra, phạm vi cao độ nhỏ gọn có thể tạo ra cảm giác thống nhất và mạch lạc xuyên suốt bản nhạc, cho phép người nghe dễ dàng theo dõi và đánh giá cao những ý tưởng âm nhạc được thể hiện.</v>
      </c>
    </row>
    <row r="2235">
      <c r="A2235" s="1" t="s">
        <v>110</v>
      </c>
      <c r="B2235" s="1" t="s">
        <v>3561</v>
      </c>
      <c r="C2235" s="2" t="str">
        <f>IFERROR(__xludf.DUMMYFUNCTION("GoogleTranslate(B2235, ""en"", ""vi"")"),"Phạm vi cao độ nhỏ gọn của [R1A2N3G4E5] [oc0ta1ve2s3] có thể đóng góp đáng kể vào tác động và sự tập trung của buổi biểu diễn âm nhạc. Bằng cách giới hạn phạm vi các nốt được sử dụng, người biểu diễn có thể tạo ra một bản nhạc gắn kết và mạnh mẽ hơn. Cách"&amp;" tiếp cận này có thể đặc biệt hiệu quả trong một số thể loại nhất định, chẳng hạn như nhạc blues hoặc rock, trong đó việc sử dụng phạm vi cao độ giới hạn có thể giúp tạo ra âm thanh đặc biệt và dễ nhận biết. Ngoài ra, phạm vi cao độ tập trung có thể giúp "&amp;"làm nổi bật khả năng kỹ thuật và âm nhạc của người biểu diễn, vì họ được yêu cầu tận dụng tối đa các nốt có sẵn và tạo ra màn trình diễn hấp dẫn trong những hạn chế đó.")</f>
        <v>Phạm vi cao độ nhỏ gọn của [R1A2N3G4E5] [oc0ta1ve2s3] có thể đóng góp đáng kể vào tác động và sự tập trung của buổi biểu diễn âm nhạc. Bằng cách giới hạn phạm vi các nốt được sử dụng, người biểu diễn có thể tạo ra một bản nhạc gắn kết và mạnh mẽ hơn. Cách tiếp cận này có thể đặc biệt hiệu quả trong một số thể loại nhất định, chẳng hạn như nhạc blues hoặc rock, trong đó việc sử dụng phạm vi cao độ giới hạn có thể giúp tạo ra âm thanh đặc biệt và dễ nhận biết. Ngoài ra, phạm vi cao độ tập trung có thể giúp làm nổi bật khả năng kỹ thuật và âm nhạc của người biểu diễn, vì họ được yêu cầu tận dụng tối đa các nốt có sẵn và tạo ra màn trình diễn hấp dẫn trong những hạn chế đó.</v>
      </c>
    </row>
    <row r="2236">
      <c r="A2236" s="1" t="s">
        <v>2156</v>
      </c>
      <c r="B2236" s="1" t="s">
        <v>3562</v>
      </c>
      <c r="C2236" s="2" t="str">
        <f>IFERROR(__xludf.DUMMYFUNCTION("GoogleTranslate(B2236, ""en"", ""vi"")"),"Giai điệu trong bài hát này được điều khiển bởi âm thanh của [I1N2S3T4R5U6M7E8N9T0] và cấu trúc của nó tuân theo [[N01U12M23_34B45A56R67S78]8 b9ar0s1]. Đáng chú ý là [I1N2S3T4R5U6M7E8N9T0S1] không có trong tác phẩm.")</f>
        <v>Giai điệu trong bài hát này được điều khiển bởi âm thanh của [I1N2S3T4R5U6M7E8N9T0] và cấu trúc của nó tuân theo [[N01U12M23_34B45A56R67S78]8 b9ar0s1]. Đáng chú ý là [I1N2S3T4R5U6M7E8N9T0S1] không có trong tác phẩm.</v>
      </c>
    </row>
    <row r="2237">
      <c r="A2237" s="1" t="s">
        <v>3563</v>
      </c>
      <c r="B2237" s="1" t="s">
        <v>3564</v>
      </c>
      <c r="C2237" s="2" t="str">
        <f>IFERROR(__xludf.DUMMYFUNCTION("GoogleTranslate(B2237, ""en"", ""vi"")"),"Giai điệu trong bản nhạc này không phụ thuộc vào việc sử dụng một nhạc cụ cụ thể. Thay vào đó, nó truyền tải âm thanh độc đáo và cộng hưởng thông qua việc sử dụng [[K01E12Y23]3 k4ey5]. Bài hát bao gồm tổng cộng [[N01U12M23_34B45A56R67S78]8 b9ar0s1]. Điều "&amp;"thú vị là việc cố tình loại trừ một số nhạc cụ nhất định trong tác phẩm này đã tạo ra âm thanh khác biệt và có chủ ý.")</f>
        <v>Giai điệu trong bản nhạc này không phụ thuộc vào việc sử dụng một nhạc cụ cụ thể. Thay vào đó, nó truyền tải âm thanh độc đáo và cộng hưởng thông qua việc sử dụng [[K01E12Y23]3 k4ey5]. Bài hát bao gồm tổng cộng [[N01U12M23_34B45A56R67S78]8 b9ar0s1]. Điều thú vị là việc cố tình loại trừ một số nhạc cụ nhất định trong tác phẩm này đã tạo ra âm thanh khác biệt và có chủ ý.</v>
      </c>
    </row>
    <row r="2238">
      <c r="A2238" s="1" t="s">
        <v>3565</v>
      </c>
      <c r="B2238" s="1" t="s">
        <v>3566</v>
      </c>
      <c r="C2238" s="2" t="str">
        <f>IFERROR(__xludf.DUMMYFUNCTION("GoogleTranslate(B2238, ""en"", ""vi"")"),"Bản nhạc có phạm vi cao độ riêng biệt trải dài [R1A2N3G4E5] [oc0ta1ve2s3] và được phát ở tốc độ chậm [te0mp1o2]. Việc sử dụng [[K01E12Y23]3 k4ey5] tạo ra một bầu không khí đặc biệt, trong khi phần nhạc cụ mang đến cho âm nhạc âm thanh độc đáo. Nhìn chung,"&amp;" tác phẩm gợi lên bản chất [E1M2O3T4I5O6N7], tạo nên trải nghiệm cảm xúc mạnh mẽ cho người nghe.")</f>
        <v>Bản nhạc có phạm vi cao độ riêng biệt trải dài [R1A2N3G4E5] [oc0ta1ve2s3] và được phát ở tốc độ chậm [te0mp1o2]. Việc sử dụng [[K01E12Y23]3 k4ey5] tạo ra một bầu không khí đặc biệt, trong khi phần nhạc cụ mang đến cho âm nhạc âm thanh độc đáo. Nhìn chung, tác phẩm gợi lên bản chất [E1M2O3T4I5O6N7], tạo nên trải nghiệm cảm xúc mạnh mẽ cho người nghe.</v>
      </c>
    </row>
    <row r="2239">
      <c r="A2239" s="1" t="s">
        <v>3567</v>
      </c>
      <c r="B2239" s="1" t="s">
        <v>3568</v>
      </c>
      <c r="C2239" s="2" t="str">
        <f>IFERROR(__xludf.DUMMYFUNCTION("GoogleTranslate(B2239, ""en"", ""vi"")"),"Phạm vi cao độ giới hạn của bản nhạc là [R1A2N3G4E5] [oc0ta1ve2s3] cho phép nhấn mạnh hơn vào các sắc thái của giai điệu và nhịp điệu, trong khi [te0mp1o2] của bài hát này nằm trong phạm vi trung bình. [ti0me1 s2ig3na4tu5re6] của nó là [T1I2M3E4_5S6I7G8N9"&amp;"A0T1U2R3E4], và âm thanh của bài hát mang đậm phong cách [G1E2N3R4E5] thông thường. Bao gồm [[N01U12M23_34B45A56R67S78]8 b9ar0s1], âm nhạc gói gọn sự pha trộn độc đáo giữa dải cao độ hạn chế, [te0mp1o2] chính xác, [ti0me1 s2ig3na4tu5re6] khác biệt và các "&amp;"yếu tố phong cách phong phú của thể loại này.")</f>
        <v>Phạm vi cao độ giới hạn của bản nhạc là [R1A2N3G4E5] [oc0ta1ve2s3] cho phép nhấn mạnh hơn vào các sắc thái của giai điệu và nhịp điệu, trong khi [te0mp1o2] của bài hát này nằm trong phạm vi trung bình. [ti0me1 s2ig3na4tu5re6] của nó là [T1I2M3E4_5S6I7G8N9A0T1U2R3E4], và âm thanh của bài hát mang đậm phong cách [G1E2N3R4E5] thông thường. Bao gồm [[N01U12M23_34B45A56R67S78]8 b9ar0s1], âm nhạc gói gọn sự pha trộn độc đáo giữa dải cao độ hạn chế, [te0mp1o2] chính xác, [ti0me1 s2ig3na4tu5re6] khác biệt và các yếu tố phong cách phong phú của thể loại này.</v>
      </c>
    </row>
    <row r="2240">
      <c r="A2240" s="1" t="s">
        <v>3569</v>
      </c>
      <c r="B2240" s="1" t="s">
        <v>3570</v>
      </c>
      <c r="C2240" s="2" t="str">
        <f>IFERROR(__xludf.DUMMYFUNCTION("GoogleTranslate(B2240, ""en"", ""vi"")"),"Bài hát này có nhịp điệu rất yên bình và di chuyển nhanh chóng với phạm vi cao độ hạn chế là [R1A2N3G4E5] [oc0ta1ve2s3], cho phép nhấn mạnh hơn vào các sắc thái của giai điệu và nhịp điệu. Việc sử dụng [[K01E12Y23]3 k4ey5] tạo ra bảng âm thanh phong phú v"&amp;"à sống động. Đồng hồ đo của âm nhạc là [T1I2M3E4_5S6I7G8N9A0T1U2R3E4], và cách sắp xếp của bài hát này đã bỏ qua việc sử dụng [I1N2S3T4R5U6M7E8N9T0S1]. Tuy nhiên, bất chấp những đặc điểm độc đáo của nó, bản nhạc này không thể hiện được bản chất của thể lo"&amp;"ại [G1E2N3R4E5].")</f>
        <v>Bài hát này có nhịp điệu rất yên bình và di chuyển nhanh chóng với phạm vi cao độ hạn chế là [R1A2N3G4E5] [oc0ta1ve2s3], cho phép nhấn mạnh hơn vào các sắc thái của giai điệu và nhịp điệu. Việc sử dụng [[K01E12Y23]3 k4ey5] tạo ra bảng âm thanh phong phú và sống động. Đồng hồ đo của âm nhạc là [T1I2M3E4_5S6I7G8N9A0T1U2R3E4], và cách sắp xếp của bài hát này đã bỏ qua việc sử dụng [I1N2S3T4R5U6M7E8N9T0S1]. Tuy nhiên, bất chấp những đặc điểm độc đáo của nó, bản nhạc này không thể hiện được bản chất của thể loại [G1E2N3R4E5].</v>
      </c>
    </row>
    <row r="2241">
      <c r="A2241" s="1" t="s">
        <v>1037</v>
      </c>
      <c r="B2241" s="1" t="s">
        <v>3571</v>
      </c>
      <c r="C2241" s="2" t="str">
        <f>IFERROR(__xludf.DUMMYFUNCTION("GoogleTranslate(B2241, ""en"", ""vi"")"),"Bài hát có đặc điểm là [ti0me1 s2ig3na4tu5re6] không điển hình và tiến triển đến [[N01U12M23_34B45A56R67S78]8 b9ar0s1]. Bất chấp [ti0me1 s2ig3na4tu5re6] độc đáo, bài hát vẫn duy trì nhịp điệu ổn định và nhất quán xuyên suốt [[N01U12M23_34B45A56R67S78]8 b9"&amp;"ar0s1]. Nhịp điệu độc đáo của bài hát làm tăng thêm sức hấp dẫn tổng thể của nó và thể hiện sự sáng tạo của nhà soạn nhạc hoặc nhạc sĩ đằng sau nó. Dù cố ý hay không, sự khác biệt so với [ti0me1 s2ig3na4tu5re6] truyền thống hơn đã mang lại cho bài hát một"&amp;" chất lượng đặc biệt và đáng nhớ, khiến nó trở nên khác biệt so với những bản nhạc khác cùng thể loại.")</f>
        <v>Bài hát có đặc điểm là [ti0me1 s2ig3na4tu5re6] không điển hình và tiến triển đến [[N01U12M23_34B45A56R67S78]8 b9ar0s1]. Bất chấp [ti0me1 s2ig3na4tu5re6] độc đáo, bài hát vẫn duy trì nhịp điệu ổn định và nhất quán xuyên suốt [[N01U12M23_34B45A56R67S78]8 b9ar0s1]. Nhịp điệu độc đáo của bài hát làm tăng thêm sức hấp dẫn tổng thể của nó và thể hiện sự sáng tạo của nhà soạn nhạc hoặc nhạc sĩ đằng sau nó. Dù cố ý hay không, sự khác biệt so với [ti0me1 s2ig3na4tu5re6] truyền thống hơn đã mang lại cho bài hát một chất lượng đặc biệt và đáng nhớ, khiến nó trở nên khác biệt so với những bản nhạc khác cùng thể loại.</v>
      </c>
    </row>
    <row r="2242">
      <c r="A2242" s="1" t="s">
        <v>3032</v>
      </c>
      <c r="B2242" s="1" t="s">
        <v>3572</v>
      </c>
      <c r="C2242" s="2" t="str">
        <f>IFERROR(__xludf.DUMMYFUNCTION("GoogleTranslate(B2242, ""en"", ""vi"")"),"Nhịp điệu của bài hát này không chỉ bắt tai mà còn vô cùng mạnh mẽ, được tăng cường nhờ [ti0me1 s2ig3na4tu5re6] cụ thể được sử dụng trong nhạc. TIME_SIGNATURE của bài hát càng củng cố thêm nhịp điệu, khiến nó trở nên nổi bật và dễ nhớ hơn đối với người ng"&amp;"he. Cùng với nhau, sự kết hợp giữa nhịp điệu mạnh mẽ và [ti0me1 s2ig3na4tu5re6] được lựa chọn kỹ càng có thể khiến bài hát trở nên hấp dẫn và lôi cuốn hơn, thu hút sự chú ý của khán giả và để lại ấn tượng lâu dài.")</f>
        <v>Nhịp điệu của bài hát này không chỉ bắt tai mà còn vô cùng mạnh mẽ, được tăng cường nhờ [ti0me1 s2ig3na4tu5re6] cụ thể được sử dụng trong nhạc. TIME_SIGNATURE của bài hát càng củng cố thêm nhịp điệu, khiến nó trở nên nổi bật và dễ nhớ hơn đối với người nghe. Cùng với nhau, sự kết hợp giữa nhịp điệu mạnh mẽ và [ti0me1 s2ig3na4tu5re6] được lựa chọn kỹ càng có thể khiến bài hát trở nên hấp dẫn và lôi cuốn hơn, thu hút sự chú ý của khán giả và để lại ấn tượng lâu dài.</v>
      </c>
    </row>
    <row r="2243">
      <c r="A2243" s="1" t="s">
        <v>715</v>
      </c>
      <c r="B2243" s="1" t="s">
        <v>3573</v>
      </c>
      <c r="C2243" s="2" t="str">
        <f>IFERROR(__xludf.DUMMYFUNCTION("GoogleTranslate(B2243, ""en"", ""vi"")"),"Bài hát này có [ti0me1 s2ig3na4tu5re6] không phổ biến và phạm vi cao độ của nó nằm trong [R1A2N3G4E5] [oc0ta1ve2s3]. Ngoài ra, phần sắp xếp của bài hát đã cố tình bỏ qua việc sử dụng [I1N2S3T4R5U6M7E8N9T0S1].")</f>
        <v>Bài hát này có [ti0me1 s2ig3na4tu5re6] không phổ biến và phạm vi cao độ của nó nằm trong [R1A2N3G4E5] [oc0ta1ve2s3]. Ngoài ra, phần sắp xếp của bài hát đã cố tình bỏ qua việc sử dụng [I1N2S3T4R5U6M7E8N9T0S1].</v>
      </c>
    </row>
    <row r="2244">
      <c r="A2244" s="1" t="s">
        <v>541</v>
      </c>
      <c r="B2244" s="1" t="s">
        <v>3574</v>
      </c>
      <c r="C2244" s="2" t="str">
        <f>IFERROR(__xludf.DUMMYFUNCTION("GoogleTranslate(B2244, ""en"", ""vi"")"),"Bài hát di chuyển với tốc độ nhanh theo nhịp nhạc theo nhịp [T1I2M3E4_5S6I7G8N9A0T1U2R3E4]. Tốc độ nhanh và nhất quán [ti0me1 s2ig3na4tu5re6] góp phần tạo nên năng lượng và động lượng chung cho tác phẩm, thúc đẩy tác phẩm tiến về phía trước và tạo cảm giá"&amp;"c cấp bách hoặc phấn khích. Tùy thuộc vào [ti0me1 s2ig3na4tu5re6] cụ thể được sử dụng, âm nhạc có thể có cảm giác hoặc nhịp điệu khác nhau, nhưng bất chấp điều đó, sự kết hợp giữa [te0mp1o2] nhanh và nhịp nhất quán sẽ mang lại cho bài hát cảm giác gắn kết"&amp;" và đưa bài hát đi đến phần kết.")</f>
        <v>Bài hát di chuyển với tốc độ nhanh theo nhịp nhạc theo nhịp [T1I2M3E4_5S6I7G8N9A0T1U2R3E4]. Tốc độ nhanh và nhất quán [ti0me1 s2ig3na4tu5re6] góp phần tạo nên năng lượng và động lượng chung cho tác phẩm, thúc đẩy tác phẩm tiến về phía trước và tạo cảm giác cấp bách hoặc phấn khích. Tùy thuộc vào [ti0me1 s2ig3na4tu5re6] cụ thể được sử dụng, âm nhạc có thể có cảm giác hoặc nhịp điệu khác nhau, nhưng bất chấp điều đó, sự kết hợp giữa [te0mp1o2] nhanh và nhịp nhất quán sẽ mang lại cho bài hát cảm giác gắn kết và đưa bài hát đi đến phần kết.</v>
      </c>
    </row>
    <row r="2245">
      <c r="A2245" s="1" t="s">
        <v>487</v>
      </c>
      <c r="B2245" s="1" t="s">
        <v>3575</v>
      </c>
      <c r="C2245" s="2" t="str">
        <f>IFERROR(__xludf.DUMMYFUNCTION("GoogleTranslate(B2245, ""en"", ""vi"")"),"Nó có nhịp điệu sống động khiến nó trở nên hoàn hảo để khiêu vũ. Nhịp điệu có tính lan truyền và khiến mọi người chuyển động. Khi bản nhạc này nổi lên, bạn khó có thể cưỡng lại việc dậm chân hoặc lắc lư theo nhịp. [te0mp1o2] nhanh và cảm giác tràn đầy năn"&amp;"g lượng khiến nó trở thành lựa chọn phổ biến cho các bữa tiệc và câu lạc bộ. Nhìn chung, loại âm nhạc này là một cách tuyệt vời để khiến mọi người phấn chấn và vận động, đồng thời nó chắc chắn sẽ tạo ra bầu không khí vui vẻ và sống động ở bất cứ nơi nào n"&amp;"ó được chơi.")</f>
        <v>Nó có nhịp điệu sống động khiến nó trở nên hoàn hảo để khiêu vũ. Nhịp điệu có tính lan truyền và khiến mọi người chuyển động. Khi bản nhạc này nổi lên, bạn khó có thể cưỡng lại việc dậm chân hoặc lắc lư theo nhịp. [te0mp1o2] nhanh và cảm giác tràn đầy năng lượng khiến nó trở thành lựa chọn phổ biến cho các bữa tiệc và câu lạc bộ. Nhìn chung, loại âm nhạc này là một cách tuyệt vời để khiến mọi người phấn chấn và vận động, đồng thời nó chắc chắn sẽ tạo ra bầu không khí vui vẻ và sống động ở bất cứ nơi nào nó được chơi.</v>
      </c>
    </row>
    <row r="2246">
      <c r="A2246" s="1" t="s">
        <v>773</v>
      </c>
      <c r="B2246" s="1" t="s">
        <v>3576</v>
      </c>
      <c r="C2246" s="2" t="str">
        <f>IFERROR(__xludf.DUMMYFUNCTION("GoogleTranslate(B2246, ""en"", ""vi"")"),"Màn trình diễn âm nhạc tập trung và có tác động mạnh mẽ của bài hát này là kết quả của dải cao độ nhỏ gọn [R1A2N3G4E5] [oc0ta1ve2s3]. Âm thanh mạnh mẽ và đáng nhớ của bản nhạc được nâng cao nhờ sử dụng [[K01E12Y23]3 k4ey5]. Chạy trong [T1M213] giây, bài h"&amp;"át duy trì nhịp điệu vừa phải và nhất quán được bổ sung tốt nhất bởi [I1N2S3T4R5U6M7E8N9T0S1]. [ti0me1 s2ig3na4tu5re6] được sử dụng trong phần này không phải là điển hình vì nó sử dụng [T1I2M3E4_5S6I7G8N9A0T1U2R3E4]. Được chơi ở tốc độ nhàn nhã, âm nhạc g"&amp;"ợi lên cảm xúc [E1M2O3T4I5O6N7] với bố cục độc đáo.")</f>
        <v>Màn trình diễn âm nhạc tập trung và có tác động mạnh mẽ của bài hát này là kết quả của dải cao độ nhỏ gọn [R1A2N3G4E5] [oc0ta1ve2s3]. Âm thanh mạnh mẽ và đáng nhớ của bản nhạc được nâng cao nhờ sử dụng [[K01E12Y23]3 k4ey5]. Chạy trong [T1M213] giây, bài hát duy trì nhịp điệu vừa phải và nhất quán được bổ sung tốt nhất bởi [I1N2S3T4R5U6M7E8N9T0S1]. [ti0me1 s2ig3na4tu5re6] được sử dụng trong phần này không phải là điển hình vì nó sử dụng [T1I2M3E4_5S6I7G8N9A0T1U2R3E4]. Được chơi ở tốc độ nhàn nhã, âm nhạc gợi lên cảm xúc [E1M2O3T4I5O6N7] với bố cục độc đáo.</v>
      </c>
    </row>
    <row r="2247">
      <c r="A2247" s="1" t="s">
        <v>3577</v>
      </c>
      <c r="B2247" s="1" t="s">
        <v>3578</v>
      </c>
      <c r="C2247" s="2" t="str">
        <f>IFERROR(__xludf.DUMMYFUNCTION("GoogleTranslate(B2247, ""en"", ""vi"")"),"Bản nhạc này là một bài hát có nhịp độ nhanh thể hiện phạm vi cao độ trong [R1A2N3G4E5] [oc0ta1ve2s3] và có tổng thời lượng là [T1M213] giây. Sự kết hợp giữa dải cao độ rộng và [te0mp1o2] nhanh tạo ra cảm giác tràn đầy năng lượng và sống động trong suốt b"&amp;"ản nhạc, khiến nó trở thành lựa chọn tuyệt vời cho những ai đang tìm kiếm trải nghiệm âm nhạc sôi động và sôi động.")</f>
        <v>Bản nhạc này là một bài hát có nhịp độ nhanh thể hiện phạm vi cao độ trong [R1A2N3G4E5] [oc0ta1ve2s3] và có tổng thời lượng là [T1M213] giây. Sự kết hợp giữa dải cao độ rộng và [te0mp1o2] nhanh tạo ra cảm giác tràn đầy năng lượng và sống động trong suốt bản nhạc, khiến nó trở thành lựa chọn tuyệt vời cho những ai đang tìm kiếm trải nghiệm âm nhạc sôi động và sôi động.</v>
      </c>
    </row>
    <row r="2248">
      <c r="A2248" s="1" t="s">
        <v>594</v>
      </c>
      <c r="B2248" s="1" t="s">
        <v>3579</v>
      </c>
      <c r="C2248" s="2" t="str">
        <f>IFERROR(__xludf.DUMMYFUNCTION("GoogleTranslate(B2248, ""en"", ""vi"")"),"Tác phẩm âm nhạc là một sáng tác đáng chú ý thể hiện bản chất của âm nhạc cổ điển [G1E2N3R4E5]. Nó thể hiện phạm vi cao độ trải dài [R1A2N3G4E5] [oc0ta1ve2s3] và được cấu thành trong [[K01E12Y23]3 k4ey5]. Bài hát có nhịp điệu đặc biệt tràn đầy năng lượng,"&amp;" tiết tấu nhanh, với [T1M213] giây vui tươi âm nhạc. Nó không có [I1N2S3T4R5U6M7E8N9T0S1], cho phép âm thanh thuần khiết của giai điệu tỏa sáng. Bài hát có [ti0me1 s2ig3na4tu5re6] không thường thấy, điều này làm tăng thêm độ phức tạp cho bố cục. Tổng cộng"&amp;", [[N01U12M23_34B45A56R67S78]8 b9ar0s1] tạo nên kiệt tác này, chắc chắn sẽ làm hài lòng và truyền cảm hứng cho bất kỳ người yêu âm nhạc nào.")</f>
        <v>Tác phẩm âm nhạc là một sáng tác đáng chú ý thể hiện bản chất của âm nhạc cổ điển [G1E2N3R4E5]. Nó thể hiện phạm vi cao độ trải dài [R1A2N3G4E5] [oc0ta1ve2s3] và được cấu thành trong [[K01E12Y23]3 k4ey5]. Bài hát có nhịp điệu đặc biệt tràn đầy năng lượng, tiết tấu nhanh, với [T1M213] giây vui tươi âm nhạc. Nó không có [I1N2S3T4R5U6M7E8N9T0S1], cho phép âm thanh thuần khiết của giai điệu tỏa sáng. Bài hát có [ti0me1 s2ig3na4tu5re6] không thường thấy, điều này làm tăng thêm độ phức tạp cho bố cục. Tổng cộng, [[N01U12M23_34B45A56R67S78]8 b9ar0s1] tạo nên kiệt tác này, chắc chắn sẽ làm hài lòng và truyền cảm hứng cho bất kỳ người yêu âm nhạc nào.</v>
      </c>
    </row>
    <row r="2249">
      <c r="A2249" s="1" t="s">
        <v>3580</v>
      </c>
      <c r="B2249" s="1" t="s">
        <v>3581</v>
      </c>
      <c r="C2249" s="2" t="str">
        <f>IFERROR(__xludf.DUMMYFUNCTION("GoogleTranslate(B2249, ""en"", ""vi"")"),"Âm nhạc có tổng cộng [[N01U12M23_34B45A56R67S78]8 b9ar0s1] truyền tải [E1M2O3T4I5O6N7] và [I1N2S3T4R5U6M7E8N9T0S1] đóng một vai trò quan trọng trong đó. Tác động cảm xúc của âm nhạc được định hình bởi các nhạc cụ được sử dụng trong sáng tác. Mỗi nhạc cụ c"&amp;"ó âm thanh riêng và góp phần tạo nên kết cấu tổng thể của âm nhạc, tạo ra tâm trạng và bầu không khí cụ thể. Cho dù đó là giai điệu đầy ám ảnh của đàn violin hay nhịp điệu nhịp nhàng của trống, mỗi nhạc cụ đều tạo thêm chiều sâu và độ phức tạp cho âm nhạc"&amp;", nâng cao tác động cảm xúc của nó đối với người nghe.")</f>
        <v>Âm nhạc có tổng cộng [[N01U12M23_34B45A56R67S78]8 b9ar0s1] truyền tải [E1M2O3T4I5O6N7] và [I1N2S3T4R5U6M7E8N9T0S1] đóng một vai trò quan trọng trong đó. Tác động cảm xúc của âm nhạc được định hình bởi các nhạc cụ được sử dụng trong sáng tác. Mỗi nhạc cụ có âm thanh riêng và góp phần tạo nên kết cấu tổng thể của âm nhạc, tạo ra tâm trạng và bầu không khí cụ thể. Cho dù đó là giai điệu đầy ám ảnh của đàn violin hay nhịp điệu nhịp nhàng của trống, mỗi nhạc cụ đều tạo thêm chiều sâu và độ phức tạp cho âm nhạc, nâng cao tác động cảm xúc của nó đối với người nghe.</v>
      </c>
    </row>
    <row r="2250">
      <c r="A2250" s="1" t="s">
        <v>3582</v>
      </c>
      <c r="B2250" s="1" t="s">
        <v>3583</v>
      </c>
      <c r="C2250" s="2" t="str">
        <f>IFERROR(__xludf.DUMMYFUNCTION("GoogleTranslate(B2250, ""en"", ""vi"")"),"Bản nhạc [G1E2N3R4E5] mà tôi đang nghe không hoàn toàn tuân theo các quy ước thông thường về âm thanh của thể loại này. Tuy nhiên, tôi thấy rằng nhịp điệu của bài hát đặc biệt này vừa phải, không quá nhanh cũng không quá chậm và nó khiến tôi bị cuốn hút x"&amp;"uyên suốt. Hơn nữa, việc sử dụng [I1N2S3T4R5U6M7E8N9T0S1] là điều cần thiết cho âm thanh và trải nghiệm tổng thể của âm nhạc, góp phần đáng kể vào đặc tính và sự hấp dẫn độc đáo của nó.")</f>
        <v>Bản nhạc [G1E2N3R4E5] mà tôi đang nghe không hoàn toàn tuân theo các quy ước thông thường về âm thanh của thể loại này. Tuy nhiên, tôi thấy rằng nhịp điệu của bài hát đặc biệt này vừa phải, không quá nhanh cũng không quá chậm và nó khiến tôi bị cuốn hút xuyên suốt. Hơn nữa, việc sử dụng [I1N2S3T4R5U6M7E8N9T0S1] là điều cần thiết cho âm thanh và trải nghiệm tổng thể của âm nhạc, góp phần đáng kể vào đặc tính và sự hấp dẫn độc đáo của nó.</v>
      </c>
    </row>
    <row r="2251">
      <c r="A2251" s="1" t="s">
        <v>3584</v>
      </c>
      <c r="B2251" s="1" t="s">
        <v>3585</v>
      </c>
      <c r="C2251" s="2" t="str">
        <f>IFERROR(__xludf.DUMMYFUNCTION("GoogleTranslate(B2251, ""en"", ""vi"")"),"Bài hát này sử dụng [I1N2S3T4R5U6M7E8N9T0S1] trong phần trình diễn âm nhạc và phạm vi cao độ của nó nằm trong [R1A2N3G4E5] [oc0ta1ve2s3]. Nó cũng có nhịp điệu ổn định và vừa phải, nhưng [ti0me1 s2ig3na4tu5re6] của nó không điển hình, thay vào đó là [T1I2M"&amp;"3E4_5S6I7G8N9A0T1U2R3E4]. Cấu trúc của bài hát tuân theo [[N01U12M23_34B45A56R67S78]8 b9ar0s1].")</f>
        <v>Bài hát này sử dụng [I1N2S3T4R5U6M7E8N9T0S1] trong phần trình diễn âm nhạc và phạm vi cao độ của nó nằm trong [R1A2N3G4E5] [oc0ta1ve2s3]. Nó cũng có nhịp điệu ổn định và vừa phải, nhưng [ti0me1 s2ig3na4tu5re6] của nó không điển hình, thay vào đó là [T1I2M3E4_5S6I7G8N9A0T1U2R3E4]. Cấu trúc của bài hát tuân theo [[N01U12M23_34B45A56R67S78]8 b9ar0s1].</v>
      </c>
    </row>
    <row r="2252">
      <c r="A2252" s="1" t="s">
        <v>110</v>
      </c>
      <c r="B2252" s="1" t="s">
        <v>3586</v>
      </c>
      <c r="C2252" s="2" t="str">
        <f>IFERROR(__xludf.DUMMYFUNCTION("GoogleTranslate(B2252, ""en"", ""vi"")"),"Phạm vi cao độ của bản nhạc này là [R1A2N3G4E5] [oc0ta1ve2s3] mang đến trải nghiệm nghe độc ​​đáo và đáng nhớ. Phạm vi mở rộng cho phép tạo ra nhiều nốt và giai điệu đa dạng hơn, tạo ra âm thanh sống động và hấp dẫn có thể thu hút sự chú ý của người nghe."&amp;" Ngoài ra, việc sử dụng dải cao độ rộng hơn có thể truyền tải nhiều cảm xúc hơn, từ mức cao nhất đến mức thấp nhất, tăng thêm chiều sâu và độ phức tạp cho âm nhạc. Nhìn chung, dải cao độ mở rộng của bản nhạc này tạo ra trải nghiệm nghe khác biệt và thú vị"&amp;", nổi bật so với các tác phẩm âm nhạc khác.")</f>
        <v>Phạm vi cao độ của bản nhạc này là [R1A2N3G4E5] [oc0ta1ve2s3] mang đến trải nghiệm nghe độc ​​đáo và đáng nhớ. Phạm vi mở rộng cho phép tạo ra nhiều nốt và giai điệu đa dạng hơn, tạo ra âm thanh sống động và hấp dẫn có thể thu hút sự chú ý của người nghe. Ngoài ra, việc sử dụng dải cao độ rộng hơn có thể truyền tải nhiều cảm xúc hơn, từ mức cao nhất đến mức thấp nhất, tăng thêm chiều sâu và độ phức tạp cho âm nhạc. Nhìn chung, dải cao độ mở rộng của bản nhạc này tạo ra trải nghiệm nghe khác biệt và thú vị, nổi bật so với các tác phẩm âm nhạc khác.</v>
      </c>
    </row>
    <row r="2253">
      <c r="A2253" s="1" t="s">
        <v>3314</v>
      </c>
      <c r="B2253" s="1" t="s">
        <v>3587</v>
      </c>
      <c r="C2253" s="2" t="str">
        <f>IFERROR(__xludf.DUMMYFUNCTION("GoogleTranslate(B2253, ""en"", ""vi"")"),"Âm nhạc được đặc trưng bởi cảm giác [E1M2O3T4I5O6N7] và dựa trên [[T01I12M23E34_45S56I67G78N89A90T01U12R23E34]4 t5im6e 7si8gn9at0ur1e2]. Chất lượng cảm xúc của âm nhạc và cấu trúc nhịp điệu của nó, được thể hiện bằng [ti0me1 s2ig3na4tu5re6], phối hợp với "&amp;"nhau để tạo ra trải nghiệm âm nhạc độc đáo cho người nghe. [ti0me1 s2ig3na4tu5re6] cho biết số nhịp trong mỗi ô nhịp và giúp thiết lập nhịp điệu cơ bản của âm nhạc, trong khi giai điệu cảm xúc quyết định tâm trạng và tạo ra thông điệp âm nhạc đầy biểu cảm"&amp;" và ý nghĩa. Cùng với nhau, những yếu tố này góp phần tạo nên bản chất phong phú và phức tạp của âm nhạc, khiến nó trở thành một hình thức biểu đạt nghệ thuật mạnh mẽ.")</f>
        <v>Âm nhạc được đặc trưng bởi cảm giác [E1M2O3T4I5O6N7] và dựa trên [[T01I12M23E34_45S56I67G78N89A90T01U12R23E34]4 t5im6e 7si8gn9at0ur1e2]. Chất lượng cảm xúc của âm nhạc và cấu trúc nhịp điệu của nó, được thể hiện bằng [ti0me1 s2ig3na4tu5re6], phối hợp với nhau để tạo ra trải nghiệm âm nhạc độc đáo cho người nghe. [ti0me1 s2ig3na4tu5re6] cho biết số nhịp trong mỗi ô nhịp và giúp thiết lập nhịp điệu cơ bản của âm nhạc, trong khi giai điệu cảm xúc quyết định tâm trạng và tạo ra thông điệp âm nhạc đầy biểu cảm và ý nghĩa. Cùng với nhau, những yếu tố này góp phần tạo nên bản chất phong phú và phức tạp của âm nhạc, khiến nó trở thành một hình thức biểu đạt nghệ thuật mạnh mẽ.</v>
      </c>
    </row>
    <row r="2254">
      <c r="A2254" s="1" t="s">
        <v>120</v>
      </c>
      <c r="B2254" s="1" t="s">
        <v>3588</v>
      </c>
      <c r="C2254" s="2" t="str">
        <f>IFERROR(__xludf.DUMMYFUNCTION("GoogleTranslate(B2254, ""en"", ""vi"")"),"Sáng tác của bài hát này độc đáo ở chỗ nó không liên quan đến việc sử dụng bất kỳ nhạc cụ nào. Mặc dù vậy, nhịp điệu của bài hát vẫn lôi cuốn, không quá nhanh cũng không quá chậm. Sự kết hợp giữa việc không có nhạc cụ và nhịp điệu hoàn hảo tạo nên trải ng"&amp;"hiệm nghe đặc biệt cho khán giả.")</f>
        <v>Sáng tác của bài hát này độc đáo ở chỗ nó không liên quan đến việc sử dụng bất kỳ nhạc cụ nào. Mặc dù vậy, nhịp điệu của bài hát vẫn lôi cuốn, không quá nhanh cũng không quá chậm. Sự kết hợp giữa việc không có nhạc cụ và nhịp điệu hoàn hảo tạo nên trải nghiệm nghe đặc biệt cho khán giả.</v>
      </c>
    </row>
    <row r="2255">
      <c r="A2255" s="1" t="s">
        <v>136</v>
      </c>
      <c r="B2255" s="1" t="s">
        <v>3589</v>
      </c>
      <c r="C2255" s="2" t="str">
        <f>IFERROR(__xludf.DUMMYFUNCTION("GoogleTranslate(B2255, ""en"", ""vi"")"),"Việc sử dụng dải cao độ cụ thể [R1A2N3G4E5] [oc0ta1ve2s3] tạo ra âm thanh gắn kết và thống nhất xuyên suốt bản nhạc, trong khi việc lựa chọn [[K01E12Y23]3 k4ey5] mang lại trải nghiệm quyến rũ và đáng nhớ. Chạy trong [T1M213] giây, nhịp ru của bản nhạc này"&amp;" đi kèm với [I1N2S3T4R5U6M7E8N9T0S1], nhịp này sẽ được đưa vào nhạc. Với nhịp [T1I2M3E4_5S6I7G8N9A0T1U2R3E4], tiết tấu của bài hát chậm, gợi lên bản chất [E1M2O3T4I5O6N7].")</f>
        <v>Việc sử dụng dải cao độ cụ thể [R1A2N3G4E5] [oc0ta1ve2s3] tạo ra âm thanh gắn kết và thống nhất xuyên suốt bản nhạc, trong khi việc lựa chọn [[K01E12Y23]3 k4ey5] mang lại trải nghiệm quyến rũ và đáng nhớ. Chạy trong [T1M213] giây, nhịp ru của bản nhạc này đi kèm với [I1N2S3T4R5U6M7E8N9T0S1], nhịp này sẽ được đưa vào nhạc. Với nhịp [T1I2M3E4_5S6I7G8N9A0T1U2R3E4], tiết tấu của bài hát chậm, gợi lên bản chất [E1M2O3T4I5O6N7].</v>
      </c>
    </row>
    <row r="2256">
      <c r="A2256" s="1" t="s">
        <v>3590</v>
      </c>
      <c r="B2256" s="1" t="s">
        <v>3591</v>
      </c>
      <c r="C2256" s="2" t="str">
        <f>IFERROR(__xludf.DUMMYFUNCTION("GoogleTranslate(B2256, ""en"", ""vi"")"),"Bản nhạc này sử dụng [[K01E12Y23]3 k4ey5] tạo ra bảng âm thanh phong phú và sống động khi bản nhạc chạy trong [T1M213] giây. Nhịp điệu trong bài hát này rất sôi động và không tuân theo nhịp điệu thông thường [ti0me1 s2ig3na4tu5re6 o7f 8[T91I02M13E24_35S46"&amp;"I57G68N79A80T91U02R13E24]3]. Âm nhạc thấm đẫm [E1M2O3T4I5O6N7] và bạn có thể nghe thấy [[N01U12M23_34B45A56R67S78]8 b9ar0s1] trong bài hát này.")</f>
        <v>Bản nhạc này sử dụng [[K01E12Y23]3 k4ey5] tạo ra bảng âm thanh phong phú và sống động khi bản nhạc chạy trong [T1M213] giây. Nhịp điệu trong bài hát này rất sôi động và không tuân theo nhịp điệu thông thường [ti0me1 s2ig3na4tu5re6 o7f 8[T91I02M13E24_35S46I57G68N79A80T91U02R13E24]3]. Âm nhạc thấm đẫm [E1M2O3T4I5O6N7] và bạn có thể nghe thấy [[N01U12M23_34B45A56R67S78]8 b9ar0s1] trong bài hát này.</v>
      </c>
    </row>
    <row r="2257">
      <c r="A2257" s="1" t="s">
        <v>874</v>
      </c>
      <c r="B2257" s="1" t="s">
        <v>3592</v>
      </c>
      <c r="C2257" s="2" t="str">
        <f>IFERROR(__xludf.DUMMYFUNCTION("GoogleTranslate(B2257, ""en"", ""vi"")"),"Bài hát này mang đến trải nghiệm nghe độc ​​đáo và đáng nhớ với dải cao độ [R1A2N3G4E5] [oc0ta1ve2s3] và sự lựa chọn quyến rũ của [K1E2Y3]. Với thời gian chạy [T1M213] giây, nó duy trì nhịp điệu đặc biệt tràn đầy năng lượng xuyên suốt. Sự sắp xếp khéo léo"&amp;" bỏ qua việc sử dụng [I1N2S3T4R5U6M7E8N9T0S1], tạo ra âm thanh khác biệt. Thêm vào sự độc đáo, bài hát còn có kiểu [[T01I12M23E34_45S56I67G78N89A90T01U12R23E34]4 t5im6e 7si8gn9at0ur1e2] ít được sử dụng hơn và được trình diễn chậm rãi, thể hiện âm thanh [G"&amp;"1E2N3R4E5] tinh túy của nó.")</f>
        <v>Bài hát này mang đến trải nghiệm nghe độc ​​đáo và đáng nhớ với dải cao độ [R1A2N3G4E5] [oc0ta1ve2s3] và sự lựa chọn quyến rũ của [K1E2Y3]. Với thời gian chạy [T1M213] giây, nó duy trì nhịp điệu đặc biệt tràn đầy năng lượng xuyên suốt. Sự sắp xếp khéo léo bỏ qua việc sử dụng [I1N2S3T4R5U6M7E8N9T0S1], tạo ra âm thanh khác biệt. Thêm vào sự độc đáo, bài hát còn có kiểu [[T01I12M23E34_45S56I67G78N89A90T01U12R23E34]4 t5im6e 7si8gn9at0ur1e2] ít được sử dụng hơn và được trình diễn chậm rãi, thể hiện âm thanh [G1E2N3R4E5] tinh túy của nó.</v>
      </c>
    </row>
    <row r="2258">
      <c r="A2258" s="1" t="s">
        <v>1331</v>
      </c>
      <c r="B2258" s="1" t="s">
        <v>3593</v>
      </c>
      <c r="C2258" s="2" t="str">
        <f>IFERROR(__xludf.DUMMYFUNCTION("GoogleTranslate(B2258, ""en"", ""vi"")"),"Loại nhạc này mang lại trải nghiệm nghe độc ​​đáo và đáng nhớ với dải cao độ [R1A2N3G4E5] [oc0ta1ve2s3]. Việc lựa chọn [[K01E12Y23]3 k4ey5] mang lại trải nghiệm quyến rũ và đáng nhớ, trong khi độ dài [T1M213]-giây của bản nhạc đảm bảo một hành trình âm nh"&amp;"ạc trọn vẹn. Với nhịp điệu êm dịu và sự vắng mặt của [I1N2S3T4R5U6M7E8N9T0S1], bài hát này đã tạo nên một bầu không khí khác biệt. [ti0me1 s2ig3na4tu5re6 o7f 8[T91I02M13E24_35S46I57G68N79A80T91U02R13E24]3] của nó, khác với quy chuẩn, thêm một yếu tố hấp d"&amp;"ẫn. Chơi ở tốc độ vừa phải, bản nhạc gợi lên cảm giác [E1M2O3T4I5O6N7], để lại ấn tượng khó phai.")</f>
        <v>Loại nhạc này mang lại trải nghiệm nghe độc ​​đáo và đáng nhớ với dải cao độ [R1A2N3G4E5] [oc0ta1ve2s3]. Việc lựa chọn [[K01E12Y23]3 k4ey5] mang lại trải nghiệm quyến rũ và đáng nhớ, trong khi độ dài [T1M213]-giây của bản nhạc đảm bảo một hành trình âm nhạc trọn vẹn. Với nhịp điệu êm dịu và sự vắng mặt của [I1N2S3T4R5U6M7E8N9T0S1], bài hát này đã tạo nên một bầu không khí khác biệt. [ti0me1 s2ig3na4tu5re6 o7f 8[T91I02M13E24_35S46I57G68N79A80T91U02R13E24]3] của nó, khác với quy chuẩn, thêm một yếu tố hấp dẫn. Chơi ở tốc độ vừa phải, bản nhạc gợi lên cảm giác [E1M2O3T4I5O6N7], để lại ấn tượng khó phai.</v>
      </c>
    </row>
    <row r="2259">
      <c r="A2259" s="1" t="s">
        <v>259</v>
      </c>
      <c r="B2259" s="1" t="s">
        <v>3594</v>
      </c>
      <c r="C2259" s="2" t="str">
        <f>IFERROR(__xludf.DUMMYFUNCTION("GoogleTranslate(B2259, ""en"", ""vi"")"),"Phần trình diễn âm nhạc của bài hát này vừa tập trung vừa có tác động mạnh nhờ dải cao độ nhỏ gọn, trải dài [R1A2N3G4E5] [oc0ta1ve2s3]. Lựa chọn [[K01E12Y23]3 k4ey5] nâng cao trải nghiệm, khiến trải nghiệm trở nên hấp dẫn và đáng nhớ. Kéo dài [T1M213] giâ"&amp;"y, bài hát có nhịp điệu ổn định và vừa phải, và đáng chú ý là sự vắng mặt của [I1N2S3T4R5U6M7E8N9T0S1]. Ngoài ra, bài hát này còn có [ti0me1 s2ig3na4tu5re6] không thường thấy, [T1I2M3E4_5S6I7G8N9A0T1U2R3E4], càng góp phần tạo nên nét độc đáo của nó. Âm lư"&amp;"ợng [te0mp1o2] vừa phải của âm nhạc kết hợp với cảm giác [E1M2O3T4I5O6N7] mang lại trải nghiệm nghe thực sự đặc biệt.")</f>
        <v>Phần trình diễn âm nhạc của bài hát này vừa tập trung vừa có tác động mạnh nhờ dải cao độ nhỏ gọn, trải dài [R1A2N3G4E5] [oc0ta1ve2s3]. Lựa chọn [[K01E12Y23]3 k4ey5] nâng cao trải nghiệm, khiến trải nghiệm trở nên hấp dẫn và đáng nhớ. Kéo dài [T1M213] giây, bài hát có nhịp điệu ổn định và vừa phải, và đáng chú ý là sự vắng mặt của [I1N2S3T4R5U6M7E8N9T0S1]. Ngoài ra, bài hát này còn có [ti0me1 s2ig3na4tu5re6] không thường thấy, [T1I2M3E4_5S6I7G8N9A0T1U2R3E4], càng góp phần tạo nên nét độc đáo của nó. Âm lượng [te0mp1o2] vừa phải của âm nhạc kết hợp với cảm giác [E1M2O3T4I5O6N7] mang lại trải nghiệm nghe thực sự đặc biệt.</v>
      </c>
    </row>
    <row r="2260">
      <c r="A2260" s="1" t="s">
        <v>79</v>
      </c>
      <c r="B2260" s="1" t="s">
        <v>3595</v>
      </c>
      <c r="C2260" s="2" t="str">
        <f>IFERROR(__xludf.DUMMYFUNCTION("GoogleTranslate(B2260, ""en"", ""vi"")"),"Âm nhạc trong [[K01E12Y23]3 k4ey5], được chơi với dải cao độ nhỏ gọn [R1A2N3G4E5] [oc0ta1ve2s3], tạo ra màn trình diễn âm nhạc tập trung và có tác động mạnh mẽ, truyền tải âm thanh độc đáo và cộng hưởng. Bài hát này có nhịp độ nhàn nhã và nhịp điệu nhẹ nh"&amp;"àng, dễ nghe, phát trong [T1M213] giây và sử dụng [ti0me1 s2ig3na4tu5re6 o7f 8[T91I02M13E24_35S46I57G68N79A80T91U02R13E24]3 không chuẩn. Điều thú vị là sự sắp xếp của bài hát này đã bỏ qua việc sử dụng [I1N2S3T4R5U6M7E8N9T0S1], điều này làm tăng thêm sự đ"&amp;"ộc đáo cho âm thanh của nó. Nhìn chung, âm nhạc tỏa ra [E1M2O3T4I5O6N7] và để lại ấn tượng lâu dài cho người nghe.")</f>
        <v>Âm nhạc trong [[K01E12Y23]3 k4ey5], được chơi với dải cao độ nhỏ gọn [R1A2N3G4E5] [oc0ta1ve2s3], tạo ra màn trình diễn âm nhạc tập trung và có tác động mạnh mẽ, truyền tải âm thanh độc đáo và cộng hưởng. Bài hát này có nhịp độ nhàn nhã và nhịp điệu nhẹ nhàng, dễ nghe, phát trong [T1M213] giây và sử dụng [ti0me1 s2ig3na4tu5re6 o7f 8[T91I02M13E24_35S46I57G68N79A80T91U02R13E24]3 không chuẩn. Điều thú vị là sự sắp xếp của bài hát này đã bỏ qua việc sử dụng [I1N2S3T4R5U6M7E8N9T0S1], điều này làm tăng thêm sự độc đáo cho âm thanh của nó. Nhìn chung, âm nhạc tỏa ra [E1M2O3T4I5O6N7] và để lại ấn tượng lâu dài cho người nghe.</v>
      </c>
    </row>
    <row r="2261">
      <c r="A2261" s="1" t="s">
        <v>3596</v>
      </c>
      <c r="B2261" s="1" t="s">
        <v>3597</v>
      </c>
      <c r="C2261" s="2" t="str">
        <f>IFERROR(__xludf.DUMMYFUNCTION("GoogleTranslate(B2261, ""en"", ""vi"")"),"Phạm vi cao độ giới hạn của âm nhạc là [R1A2N3G4E5] [oc0ta1ve2s3] cho phép nhấn mạnh hơn vào các sắc thái của giai điệu và nhịp điệu, khiến nó trở nên tự nhiên [E1M2O3T4I5O6N7]. Ngoài ra, nhịp điệu trong bài hát này rất thư giãn và yên tĩnh, đồng thời kết"&amp;" hợp nhịp điệu [ti0me1 s2ig3na4tu5re6 o7f 8[T91I02M13E24_35S46I57G68N79A80T91U02R13E24]3] không phổ biến.")</f>
        <v>Phạm vi cao độ giới hạn của âm nhạc là [R1A2N3G4E5] [oc0ta1ve2s3] cho phép nhấn mạnh hơn vào các sắc thái của giai điệu và nhịp điệu, khiến nó trở nên tự nhiên [E1M2O3T4I5O6N7]. Ngoài ra, nhịp điệu trong bài hát này rất thư giãn và yên tĩnh, đồng thời kết hợp nhịp điệu [ti0me1 s2ig3na4tu5re6 o7f 8[T91I02M13E24_35S46I57G68N79A80T91U02R13E24]3] không phổ biến.</v>
      </c>
    </row>
    <row r="2262">
      <c r="A2262" s="1" t="s">
        <v>3598</v>
      </c>
      <c r="B2262" s="1" t="s">
        <v>3599</v>
      </c>
      <c r="C2262" s="2" t="str">
        <f>IFERROR(__xludf.DUMMYFUNCTION("GoogleTranslate(B2262,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"&amp;"bài hát này thể hiện những phẩm chất độc đáo của nó mà không cần thêm [I1N2S3T4R5U6M7E8N9T0S1]. Hơn nữa, đặc trưng bởi tốc độ thấp [te0mp1o2], cấu trúc của bài hát tuân theo [[N01U12M23_34B45A56R67S78]8 b9ar0s1].")</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bài hát này thể hiện những phẩm chất độc đáo của nó mà không cần thêm [I1N2S3T4R5U6M7E8N9T0S1]. Hơn nữa, đặc trưng bởi tốc độ thấp [te0mp1o2], cấu trúc của bài hát tuân theo [[N01U12M23_34B45A56R67S78]8 b9ar0s1].</v>
      </c>
    </row>
    <row r="2263">
      <c r="A2263" s="1" t="s">
        <v>614</v>
      </c>
      <c r="B2263" s="1" t="s">
        <v>3600</v>
      </c>
      <c r="C2263" s="2" t="str">
        <f>IFERROR(__xludf.DUMMYFUNCTION("GoogleTranslate(B2263, ""en"", ""vi"")"),"Bản nhạc dài một giây [T1M213] này có nhịp điệu mạnh mẽ và lôi cuốn với bố cục không liên quan đến việc sử dụng [I1N2S3T4R5U6M7E8N9T0S1]. Âm nhạc được phát chậm rãi ở [T1I2M3E4_5S6I7G8N9A0T1U2R3E4], góp phần mang lại hiệu suất tập trung và ấn tượng. Ngoài"&amp;" ra, phạm vi cao độ nhỏ gọn của [R1A2N3G4E5] [oc0ta1ve2s3] làm tăng thêm chất lượng cảm xúc của bài hát. Âm nhạc được xác định bởi [E1M2O3T4I5O6N7] và có thể được nghe trên [[N01U12M23_34B45A56R67S78]8 b9ar0s1], mang đến cho người nghe trải nghiệm độc đáo"&amp;" và đáng nhớ.")</f>
        <v>Bản nhạc dài một giây [T1M213] này có nhịp điệu mạnh mẽ và lôi cuốn với bố cục không liên quan đến việc sử dụng [I1N2S3T4R5U6M7E8N9T0S1]. Âm nhạc được phát chậm rãi ở [T1I2M3E4_5S6I7G8N9A0T1U2R3E4], góp phần mang lại hiệu suất tập trung và ấn tượng. Ngoài ra, phạm vi cao độ nhỏ gọn của [R1A2N3G4E5] [oc0ta1ve2s3] làm tăng thêm chất lượng cảm xúc của bài hát. Âm nhạc được xác định bởi [E1M2O3T4I5O6N7] và có thể được nghe trên [[N01U12M23_34B45A56R67S78]8 b9ar0s1], mang đến cho người nghe trải nghiệm độc đáo và đáng nhớ.</v>
      </c>
    </row>
    <row r="2264">
      <c r="A2264" s="1" t="s">
        <v>1144</v>
      </c>
      <c r="B2264" s="1" t="s">
        <v>3601</v>
      </c>
      <c r="C2264" s="2" t="str">
        <f>IFERROR(__xludf.DUMMYFUNCTION("GoogleTranslate(B2264, ""en"", ""vi"")"),"Bản nhạc thể hiện phạm vi cao độ trong [R1A2N3G4E5] [oc0ta1ve2s3], trong khi [[K01E12Y23]3 k4ey5] thêm hương vị độc đáo cho bản nhạc này. Bài hát này dài [T1M213] giây và nhịp điệu rất hài hòa. Sáng tác của bài hát này không liên quan đến việc sử dụng [I1"&amp;"N2S3T4R5U6M7E8N9T0S1] và nó có tính năng đặc biệt là [[T01I12M23E34_45S56I67G78N89A90T01U12R23E34]4 t5im6e 7si8gn9at0ur1e2]. Được phát ở mức [te0mp1o2] thấp, bản nhạc này khác với các tiêu chuẩn thông thường của thể loại [G1E2N3R4E5].")</f>
        <v>Bản nhạc thể hiện phạm vi cao độ trong [R1A2N3G4E5] [oc0ta1ve2s3], trong khi [[K01E12Y23]3 k4ey5] thêm hương vị độc đáo cho bản nhạc này. Bài hát này dài [T1M213] giây và nhịp điệu rất hài hòa. Sáng tác của bài hát này không liên quan đến việc sử dụng [I1N2S3T4R5U6M7E8N9T0S1] và nó có tính năng đặc biệt là [[T01I12M23E34_45S56I67G78N89A90T01U12R23E34]4 t5im6e 7si8gn9at0ur1e2]. Được phát ở mức [te0mp1o2] thấp, bản nhạc này khác với các tiêu chuẩn thông thường của thể loại [G1E2N3R4E5].</v>
      </c>
    </row>
    <row r="2265">
      <c r="A2265" s="1" t="s">
        <v>136</v>
      </c>
      <c r="B2265" s="1" t="s">
        <v>3602</v>
      </c>
      <c r="C2265" s="2" t="str">
        <f>IFERROR(__xludf.DUMMYFUNCTION("GoogleTranslate(B2265, ""en"", ""vi"")"),"Âm nhạc được đề cập mang lại trải nghiệm nghe độc ​​đáo và đáng nhớ nhờ dải cao độ [R1A2N3G4E5] [oc0ta1ve2s3]. Việc sử dụng [[K01E12Y23]3 k4ey5] tạo ra bảng âm thanh phong phú và sống động, trong khi nhịp điệu hài hòa nâng cao trải nghiệm âm nhạc tổng thể"&amp;". [I1N2S3T4R5U6M7E8N9T0S1] nổi bật trong âm nhạc bổ sung cho nhịp độ thoải mái khi phát bản nhạc. Ngoài ra, [[T01I12M23E34_45S56I67G78N89A90T01U12R23E34]4 t5im6e 7si8gn9at0ur1e2] thêm nét đặc trưng riêng cho âm nhạc. Bản chất [E1M2O3T4I5O6N7] của bản nhạc"&amp;" tạo thêm một lớp chiều sâu cảm xúc cho màn trình diễn âm nhạc tổng thể, khiến nó trở thành một bản nhạc thực sự đáng chú ý với thời lượng [T1M213] giây.")</f>
        <v>Âm nhạc được đề cập mang lại trải nghiệm nghe độc ​​đáo và đáng nhớ nhờ dải cao độ [R1A2N3G4E5] [oc0ta1ve2s3]. Việc sử dụng [[K01E12Y23]3 k4ey5] tạo ra bảng âm thanh phong phú và sống động, trong khi nhịp điệu hài hòa nâng cao trải nghiệm âm nhạc tổng thể. [I1N2S3T4R5U6M7E8N9T0S1] nổi bật trong âm nhạc bổ sung cho nhịp độ thoải mái khi phát bản nhạc. Ngoài ra, [[T01I12M23E34_45S56I67G78N89A90T01U12R23E34]4 t5im6e 7si8gn9at0ur1e2] thêm nét đặc trưng riêng cho âm nhạc. Bản chất [E1M2O3T4I5O6N7] của bản nhạc tạo thêm một lớp chiều sâu cảm xúc cho màn trình diễn âm nhạc tổng thể, khiến nó trở thành một bản nhạc thực sự đáng chú ý với thời lượng [T1M213] giây.</v>
      </c>
    </row>
    <row r="2266">
      <c r="A2266" s="1" t="s">
        <v>897</v>
      </c>
      <c r="B2266" s="1" t="s">
        <v>3603</v>
      </c>
      <c r="C2266" s="2" t="str">
        <f>IFERROR(__xludf.DUMMYFUNCTION("GoogleTranslate(B2266, ""en"", ""vi"")"),"Phạm vi cao độ nhỏ gọn của [R1A2N3G4E5] [oc0ta1ve2s3] mang lại màn trình diễn âm nhạc tập trung và có tác động mạnh mẽ, trong khi [[K01E12Y23]3 k4ey5] thêm hương vị độc đáo cho loại nhạc này. Với độ dài [T1M213] giây, bài hát thể hiện nhịp điệu sôi động g"&amp;"iúp âm nhạc trở nên sống động thông qua việc sử dụng [I1N2S3T4R5U6M7E8N9T0S1]. Theo nhịp [T1I2M3E4_5S6I7G8N9A0T1U2R3E4], bố cục [te0mp1o2] thấp này khác với âm thanh điển hình của [G1E2N3R4E5].")</f>
        <v>Phạm vi cao độ nhỏ gọn của [R1A2N3G4E5] [oc0ta1ve2s3] mang lại màn trình diễn âm nhạc tập trung và có tác động mạnh mẽ, trong khi [[K01E12Y23]3 k4ey5] thêm hương vị độc đáo cho loại nhạc này. Với độ dài [T1M213] giây, bài hát thể hiện nhịp điệu sôi động giúp âm nhạc trở nên sống động thông qua việc sử dụng [I1N2S3T4R5U6M7E8N9T0S1]. Theo nhịp [T1I2M3E4_5S6I7G8N9A0T1U2R3E4], bố cục [te0mp1o2] thấp này khác với âm thanh điển hình của [G1E2N3R4E5].</v>
      </c>
    </row>
    <row r="2267">
      <c r="A2267" s="1" t="s">
        <v>3604</v>
      </c>
      <c r="B2267" s="1" t="s">
        <v>3605</v>
      </c>
      <c r="C2267" s="2" t="str">
        <f>IFERROR(__xludf.DUMMYFUNCTION("GoogleTranslate(B2267, ""en"", ""vi"")"),"Phạm vi cao độ nhỏ gọn của [R1A2N3G4E5] [oc0ta1ve2s3] mang lại hiệu suất âm nhạc tập trung và có tác động mạnh mẽ, trong khi việc sử dụng [[K01E12Y23]3 k4ey5] tạo ra bảng âm thanh phong phú và sống động. Độ dài của bản nhạc là [T1M213] giây và nhịp điệu ["&amp;"te0mp1o2] lạc quan của nó càng làm tăng thêm bản chất tràn đầy năng lượng của nó. Khi chọn không kết hợp [I1N2S3T4R5U6M7E8N9T0S1], bài hát này thậm chí còn nổi bật hơn, và [[T01I12M23E34_45S56I67G78N89A90T01U12R23E34]4 t5im6e 7si8gn9at0ur1e2] độc đáo của "&amp;"nó càng làm tăng thêm nét độc đáo của nó. Với [E1M2O3T4I5O6N7] thấm nhuần xuyên suốt, âm nhạc trải dài khắp [[N01U12M23_34B45A56R67S78]8 b9ar0s1], mang đến trải nghiệm thực sự quyến rũ.")</f>
        <v>Phạm vi cao độ nhỏ gọn của [R1A2N3G4E5] [oc0ta1ve2s3] mang lại hiệu suất âm nhạc tập trung và có tác động mạnh mẽ, trong khi việc sử dụng [[K01E12Y23]3 k4ey5] tạo ra bảng âm thanh phong phú và sống động. Độ dài của bản nhạc là [T1M213] giây và nhịp điệu [te0mp1o2] lạc quan của nó càng làm tăng thêm bản chất tràn đầy năng lượng của nó. Khi chọn không kết hợp [I1N2S3T4R5U6M7E8N9T0S1], bài hát này thậm chí còn nổi bật hơn, và [[T01I12M23E34_45S56I67G78N89A90T01U12R23E34]4 t5im6e 7si8gn9at0ur1e2] độc đáo của nó càng làm tăng thêm nét độc đáo của nó. Với [E1M2O3T4I5O6N7] thấm nhuần xuyên suốt, âm nhạc trải dài khắp [[N01U12M23_34B45A56R67S78]8 b9ar0s1], mang đến trải nghiệm thực sự quyến rũ.</v>
      </c>
    </row>
    <row r="2268">
      <c r="A2268" s="1" t="s">
        <v>989</v>
      </c>
      <c r="B2268" s="1" t="s">
        <v>3606</v>
      </c>
      <c r="C2268" s="2" t="str">
        <f>IFERROR(__xludf.DUMMYFUNCTION("GoogleTranslate(B2268, ""en"", ""vi"")"),"Loại nhạc này mang đến trải nghiệm nghe đa dạng và sống động với dải cao độ trải dài [R1A2N3G4E5] [oc0ta1ve2s3]. Bài hát kéo dài [T1M213] giây và có âm thanh [ti0me1 s2ig3na4tu5re6 o7f 8[T91I02M13E24_35S46I57G68N79A80T91U02R13E24]3 khác thường. Sự kết hợp"&amp;" độc đáo của các yếu tố này tạo ra âm thanh đặc biệt khiến bản nhạc này trở nên khác biệt so với những bản nhạc khác. Người nghe có thể bị thu hút bởi [ti0me1 s2ig3na4tu5re6] hấp dẫn và bị thu hút bởi dải cao độ đa dạng trong suốt thời lượng của bài hát. "&amp;"Nhìn chung, bản nhạc này hứa hẹn sẽ mang đến một hành trình thính giác đáng nhớ và thú vị.")</f>
        <v>Loại nhạc này mang đến trải nghiệm nghe đa dạng và sống động với dải cao độ trải dài [R1A2N3G4E5] [oc0ta1ve2s3]. Bài hát kéo dài [T1M213] giây và có âm thanh [ti0me1 s2ig3na4tu5re6 o7f 8[T91I02M13E24_35S46I57G68N79A80T91U02R13E24]3 khác thường. Sự kết hợp độc đáo của các yếu tố này tạo ra âm thanh đặc biệt khiến bản nhạc này trở nên khác biệt so với những bản nhạc khác. Người nghe có thể bị thu hút bởi [ti0me1 s2ig3na4tu5re6] hấp dẫn và bị thu hút bởi dải cao độ đa dạng trong suốt thời lượng của bài hát. Nhìn chung, bản nhạc này hứa hẹn sẽ mang đến một hành trình thính giác đáng nhớ và thú vị.</v>
      </c>
    </row>
    <row r="2269">
      <c r="A2269" s="1" t="s">
        <v>164</v>
      </c>
      <c r="B2269" s="1" t="s">
        <v>3607</v>
      </c>
      <c r="C2269" s="2" t="str">
        <f>IFERROR(__xludf.DUMMYFUNCTION("GoogleTranslate(B2269, ""en"", ""vi"")"),"Bài hát có phạm vi cao độ trong [R1A2N3G4E5] [oc0ta1ve2s3], thể hiện hương vị độc đáo được thêm vào bởi [[K01E12Y23]3 k4ey5]. Với thời lượng [T1M213] giây, nó mang nhịp điệu êm dịu và không có bất kỳ [I1N2S3T4R5U6M7E8N9T0S1] nào. Đồng hồ đo của nó tuân th"&amp;"eo [T1I2M3E4_5S6I7G8N9A0T1U2R3E4], duy trì nhịp cân bằng giúp phát ra [E1M2O3T4I5O6N7] một cách hiệu quả.")</f>
        <v>Bài hát có phạm vi cao độ trong [R1A2N3G4E5] [oc0ta1ve2s3], thể hiện hương vị độc đáo được thêm vào bởi [[K01E12Y23]3 k4ey5]. Với thời lượng [T1M213] giây, nó mang nhịp điệu êm dịu và không có bất kỳ [I1N2S3T4R5U6M7E8N9T0S1] nào. Đồng hồ đo của nó tuân theo [T1I2M3E4_5S6I7G8N9A0T1U2R3E4], duy trì nhịp cân bằng giúp phát ra [E1M2O3T4I5O6N7] một cách hiệu quả.</v>
      </c>
    </row>
    <row r="2270">
      <c r="A2270" s="1" t="s">
        <v>248</v>
      </c>
      <c r="B2270" s="1" t="s">
        <v>3608</v>
      </c>
      <c r="C2270" s="2" t="str">
        <f>IFERROR(__xludf.DUMMYFUNCTION("GoogleTranslate(B2270, ""en"", ""vi"")"),"Bản nhạc thể hiện phạm vi cao độ trong [R1A2N3G4E5] [oc0ta1ve2s3] và sử dụng [[K01E12Y23]3 k4ey5], tạo ra bảng âm thanh phong phú và sống động. Với thời lượng [T1M213] giây, bài hát chinh phục người nghe bằng nhịp điệu đặc biệt tràn đầy năng lượng đồng th"&amp;"ời cố tình loại trừ [I1N2S3T4R5U6M7E8N9T0S1]. Nó tuân theo [ti0me1 s2ig3na4tu5re6 o7f 8[T91I02M13E24_35S46I57G68N79A80T91U02R13E24]3] và duy trì [te0mp1o2] nhanh, bao gồm [E1M2O3T4I5O6N7]. Với chiều dài khoảng [[N01U12M23_34B45A56R67S78]8 b9ar0s1], sáng t"&amp;"ác này bao gồm vô số yếu tố âm nhạc.")</f>
        <v>Bản nhạc thể hiện phạm vi cao độ trong [R1A2N3G4E5] [oc0ta1ve2s3] và sử dụng [[K01E12Y23]3 k4ey5], tạo ra bảng âm thanh phong phú và sống động. Với thời lượng [T1M213] giây, bài hát chinh phục người nghe bằng nhịp điệu đặc biệt tràn đầy năng lượng đồng thời cố tình loại trừ [I1N2S3T4R5U6M7E8N9T0S1]. Nó tuân theo [ti0me1 s2ig3na4tu5re6 o7f 8[T91I02M13E24_35S46I57G68N79A80T91U02R13E24]3] và duy trì [te0mp1o2] nhanh, bao gồm [E1M2O3T4I5O6N7]. Với chiều dài khoảng [[N01U12M23_34B45A56R67S78]8 b9ar0s1], sáng tác này bao gồm vô số yếu tố âm nhạc.</v>
      </c>
    </row>
    <row r="2271">
      <c r="A2271" s="1" t="s">
        <v>3609</v>
      </c>
      <c r="B2271" s="1" t="s">
        <v>3610</v>
      </c>
      <c r="C2271" s="2" t="str">
        <f>IFERROR(__xludf.DUMMYFUNCTION("GoogleTranslate(B2271, ""en"", ""vi"")"),"Bản nhạc này sử dụng [[K01E12Y23]3 k4ey5] tạo ra một bảng âm thanh phong phú và sống động, được phát ở tốc độ thoải mái với độ dài [T1M213] giây và kèm theo [ti0me1 s2ig3na4tu5re6] không bình thường.")</f>
        <v>Bản nhạc này sử dụng [[K01E12Y23]3 k4ey5] tạo ra một bảng âm thanh phong phú và sống động, được phát ở tốc độ thoải mái với độ dài [T1M213] giây và kèm theo [ti0me1 s2ig3na4tu5re6] không bình thường.</v>
      </c>
    </row>
    <row r="2272">
      <c r="A2272" s="1" t="s">
        <v>821</v>
      </c>
      <c r="B2272" s="1" t="s">
        <v>3611</v>
      </c>
      <c r="C2272" s="2" t="str">
        <f>IFERROR(__xludf.DUMMYFUNCTION("GoogleTranslate(B2272, ""en"", ""vi"")"),"Dải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bài hát duy trì nhị"&amp;"p điệu cân bằng, không quá nhanh cũng không quá chậm. Việc chọn không kết hợp [I1N2S3T4R5U6M7E8N9T0S1], nó thể hiện một cách tiếp cận độc đáo. Phá vỡ sự khác biệt so với [ti0me1 s2ig3na4tu5re6] thông thường, [T1I2M3E4_5S6I7G8N9A0T1U2R3E4] được làm nổi bật"&amp;", tạo nên nhịp điệu riêng biệt. Được chơi với nhịp độ nhanh, bài hát này thuộc thể loại [G1E2N3R4E5], càng khẳng định rõ hơn cá tính của nó.")</f>
        <v>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bài hát duy trì nhịp điệu cân bằng, không quá nhanh cũng không quá chậm. Việc chọn không kết hợp [I1N2S3T4R5U6M7E8N9T0S1], nó thể hiện một cách tiếp cận độc đáo. Phá vỡ sự khác biệt so với [ti0me1 s2ig3na4tu5re6] thông thường, [T1I2M3E4_5S6I7G8N9A0T1U2R3E4] được làm nổi bật, tạo nên nhịp điệu riêng biệt. Được chơi với nhịp độ nhanh, bài hát này thuộc thể loại [G1E2N3R4E5], càng khẳng định rõ hơn cá tính của nó.</v>
      </c>
    </row>
    <row r="2273">
      <c r="A2273" s="1" t="s">
        <v>3612</v>
      </c>
      <c r="B2273" s="1" t="s">
        <v>3613</v>
      </c>
      <c r="C2273" s="2" t="str">
        <f>IFERROR(__xludf.DUMMYFUNCTION("GoogleTranslate(B2273, ""en"", ""vi"")"),"Âm nhạc này là sự thể hiện chính của phong cách [G1E2N3R4E5] và [ke0y1] bổ sung thêm hương vị độc đáo cho nó. Bản nhạc có độ dài [T1M213] giây, với [te0mp1o2] vừa phải, hoàn toàn phù hợp với thể loại. Cùng với nhau, những yếu tố này tạo nên trải nghiệm âm"&amp;" nhạc gắn kết và thú vị cho người nghe. Cho dù bạn là người hâm mộ phong cách [G1E2N3R4E5] hay chỉ đánh giá cao âm nhạc được chế tác khéo léo thì bản nhạc này chắc chắn sẽ làm bạn thích thú.")</f>
        <v>Âm nhạc này là sự thể hiện chính của phong cách [G1E2N3R4E5] và [ke0y1] bổ sung thêm hương vị độc đáo cho nó. Bản nhạc có độ dài [T1M213] giây, với [te0mp1o2] vừa phải, hoàn toàn phù hợp với thể loại. Cùng với nhau, những yếu tố này tạo nên trải nghiệm âm nhạc gắn kết và thú vị cho người nghe. Cho dù bạn là người hâm mộ phong cách [G1E2N3R4E5] hay chỉ đánh giá cao âm nhạc được chế tác khéo léo thì bản nhạc này chắc chắn sẽ làm bạn thích thú.</v>
      </c>
    </row>
    <row r="2274">
      <c r="A2274" s="1" t="s">
        <v>337</v>
      </c>
      <c r="B2274" s="1" t="s">
        <v>3614</v>
      </c>
      <c r="C2274" s="2" t="str">
        <f>IFERROR(__xludf.DUMMYFUNCTION("GoogleTranslate(B2274, ""en"", ""vi"")"),"Việc sử dụng dải cao độ cụ thể [R1A2N3G4E5] [oc0ta1ve2s3] tạo ra âm thanh gắn kết và thống nhất xuyên suốt bản nhạc. Với việc sử dụng [[K01E12Y23]3 k4ey5], bản nhạc này truyền tải âm thanh độc đáo và vang dội, đồng thời có thời gian chạy là [T1M213] giây."&amp;" Nhịp điệu trong bài hát này rất êm dịu và [I1N2S3T4R5U6M7E8N9T0S1] không phải là một phần nhạc cụ trong bài hát này. Ngoài ra, [ti0me1 s2ig3na4tu5re6] của bài hát này không đạt tiêu chuẩn [T1I2M3E4_5S6I7G8N9A0T1U2R3E4]. Được phát ở tốc độ chậm [te0mp1o2]"&amp;", âm thanh của bài hát bị ảnh hưởng nặng nề bởi thể loại [G1E2N3R4E5] và độ dài của nó khoảng [[N01U12M23_34B45A56R67S78]8 b9ar0s1].")</f>
        <v>Việc sử dụng dải cao độ cụ thể [R1A2N3G4E5] [oc0ta1ve2s3] tạo ra âm thanh gắn kết và thống nhất xuyên suốt bản nhạc. Với việc sử dụng [[K01E12Y23]3 k4ey5], bản nhạc này truyền tải âm thanh độc đáo và vang dội, đồng thời có thời gian chạy là [T1M213] giây. Nhịp điệu trong bài hát này rất êm dịu và [I1N2S3T4R5U6M7E8N9T0S1] không phải là một phần nhạc cụ trong bài hát này. Ngoài ra, [ti0me1 s2ig3na4tu5re6] của bài hát này không đạt tiêu chuẩn [T1I2M3E4_5S6I7G8N9A0T1U2R3E4]. Được phát ở tốc độ chậm [te0mp1o2], âm thanh của bài hát bị ảnh hưởng nặng nề bởi thể loại [G1E2N3R4E5] và độ dài của nó khoảng [[N01U12M23_34B45A56R67S78]8 b9ar0s1].</v>
      </c>
    </row>
    <row r="2275">
      <c r="A2275" s="1" t="s">
        <v>2919</v>
      </c>
      <c r="B2275" s="1" t="s">
        <v>3615</v>
      </c>
      <c r="C2275" s="2" t="str">
        <f>IFERROR(__xludf.DUMMYFUNCTION("GoogleTranslate(B2275, ""en"", ""vi"")"),"Phạm vi cao độ nhỏ gọn của [R1A2N3G4E5] [oc0ta1ve2s3] mang lại màn trình diễn âm nhạc tập trung và có tác động mạnh mẽ, trong khi [[K01E12Y23]3 k4ey5] mang đến cho bản nhạc này chất lượng cảm xúc đặc biệt. Với thời lượng phát [T1M213] giây, bài hát duy tr"&amp;"ì nhịp độ nhanh [te0mp1o2]. [I1N2S3T4R5U6M7E8N9T0S1] không có trong phần nhạc cụ và bài hát có đặc điểm khác thường là [ti0me1 s2ig3na4tu5re6 o7f 8[T91I02M13E24_35S46I57G68N79A80T91U02R13E24]3]. Mặc dù di chuyển với tốc độ chậm nhưng bản nhạc này được xác"&amp;" định bởi [E1M2O3T4I5O6N7] và tiến triển qua [[N01U12M23_34B45A56R67S78]8 b9ar0s1].")</f>
        <v>Phạm vi cao độ nhỏ gọn của [R1A2N3G4E5] [oc0ta1ve2s3] mang lại màn trình diễn âm nhạc tập trung và có tác động mạnh mẽ, trong khi [[K01E12Y23]3 k4ey5] mang đến cho bản nhạc này chất lượng cảm xúc đặc biệt. Với thời lượng phát [T1M213] giây, bài hát duy trì nhịp độ nhanh [te0mp1o2]. [I1N2S3T4R5U6M7E8N9T0S1] không có trong phần nhạc cụ và bài hát có đặc điểm khác thường là [ti0me1 s2ig3na4tu5re6 o7f 8[T91I02M13E24_35S46I57G68N79A80T91U02R13E24]3]. Mặc dù di chuyển với tốc độ chậm nhưng bản nhạc này được xác định bởi [E1M2O3T4I5O6N7] và tiến triển qua [[N01U12M23_34B45A56R67S78]8 b9ar0s1].</v>
      </c>
    </row>
    <row r="2276">
      <c r="A2276" s="1" t="s">
        <v>120</v>
      </c>
      <c r="B2276" s="1" t="s">
        <v>3616</v>
      </c>
      <c r="C2276" s="2" t="str">
        <f>IFERROR(__xludf.DUMMYFUNCTION("GoogleTranslate(B2276, ""en"", ""vi"")"),"Bài hát có nhịp điệu nhất quán và vừa phải xuyên suốt. Tuy nhiên, phần sắp xếp của bài hát đã cố tình bỏ qua việc sử dụng một số nhạc cụ nhất định, tạo ra một khung cảnh âm thanh độc đáo khác với âm thanh đặc trưng của các bài hát tương tự.")</f>
        <v>Bài hát có nhịp điệu nhất quán và vừa phải xuyên suốt. Tuy nhiên, phần sắp xếp của bài hát đã cố tình bỏ qua việc sử dụng một số nhạc cụ nhất định, tạo ra một khung cảnh âm thanh độc đáo khác với âm thanh đặc trưng của các bài hát tương tự.</v>
      </c>
    </row>
    <row r="2277">
      <c r="A2277" s="1" t="s">
        <v>874</v>
      </c>
      <c r="B2277" s="1" t="s">
        <v>3617</v>
      </c>
      <c r="C2277" s="2" t="str">
        <f>IFERROR(__xludf.DUMMYFUNCTION("GoogleTranslate(B2277, ""en"", ""vi"")"),"Bài hát [G1E2N3R4E5] không thể nhầm lẫn này có phần trình diễn âm nhạc tập trung và ấn tượng với dải cao độ nhỏ gọn [R1A2N3G4E5] [oc0ta1ve2s3]. [[K01E12Y23]3 k4ey5] được sử dụng trong bản nhạc này tạo ra âm thanh mạnh mẽ và đáng nhớ, trong khi nhịp điệu c"&amp;"ực kỳ mạnh mẽ. Sự vắng mặt của [I1N2S3T4R5U6M7E8N9T0S1] càng làm tăng thêm sự độc đáo cho bài hát. Ngoài ra, bài hát có [T1I2M3E4_5S6I7G8N9A0T1U2R3E4] không điển hình và chuyển động nhẹ nhàng trong suốt thời lượng [T1M213] giây. Nhìn chung, tác phẩm [G1E2"&amp;"N3R4E5] này là một trải nghiệm âm nhạc có một không hai, kết hợp các yếu tố mạnh mẽ để tạo nên một màn trình diễn đáng nhớ và có tác động mạnh mẽ.")</f>
        <v>Bài hát [G1E2N3R4E5] không thể nhầm lẫn này có phần trình diễn âm nhạc tập trung và ấn tượng với dải cao độ nhỏ gọn [R1A2N3G4E5] [oc0ta1ve2s3]. [[K01E12Y23]3 k4ey5] được sử dụng trong bản nhạc này tạo ra âm thanh mạnh mẽ và đáng nhớ, trong khi nhịp điệu cực kỳ mạnh mẽ. Sự vắng mặt của [I1N2S3T4R5U6M7E8N9T0S1] càng làm tăng thêm sự độc đáo cho bài hát. Ngoài ra, bài hát có [T1I2M3E4_5S6I7G8N9A0T1U2R3E4] không điển hình và chuyển động nhẹ nhàng trong suốt thời lượng [T1M213] giây. Nhìn chung, tác phẩm [G1E2N3R4E5] này là một trải nghiệm âm nhạc có một không hai, kết hợp các yếu tố mạnh mẽ để tạo nên một màn trình diễn đáng nhớ và có tác động mạnh mẽ.</v>
      </c>
    </row>
    <row r="2278">
      <c r="A2278" s="1" t="s">
        <v>1494</v>
      </c>
      <c r="B2278" s="1" t="s">
        <v>3618</v>
      </c>
      <c r="C2278" s="2" t="str">
        <f>IFERROR(__xludf.DUMMYFUNCTION("GoogleTranslate(B2278, ""en"", ""vi"")"),"Phạm vi cao độ của bản nhạc này là [R1A2N3G4E5] [oc0ta1ve2s3] mang đến trải nghiệm nghe độc ​​đáo và đáng nhớ, đồng thời việc sử dụng [[K01E12Y23]3 k4ey5] tạo ra bảng âm thanh phong phú và sống động. Bài hát phát trong [T1M213] giây với nhịp độ nhanh [te0"&amp;"mp1o2], theo nhịp [T1I2M3E4_5S6I7G8N9A0T1U2R3E4]. [I1N2S3T4R5U6M7E8N9T0S1] đóng một vai trò quan trọng trong âm nhạc, đây là một ví dụ hoàn hảo về âm thanh [G1E2N3R4E5].")</f>
        <v>Phạm vi cao độ của bản nhạc này là [R1A2N3G4E5] [oc0ta1ve2s3] mang đến trải nghiệm nghe độc ​​đáo và đáng nhớ, đồng thời việc sử dụng [[K01E12Y23]3 k4ey5] tạo ra bảng âm thanh phong phú và sống động. Bài hát phát trong [T1M213] giây với nhịp độ nhanh [te0mp1o2], theo nhịp [T1I2M3E4_5S6I7G8N9A0T1U2R3E4]. [I1N2S3T4R5U6M7E8N9T0S1] đóng một vai trò quan trọng trong âm nhạc, đây là một ví dụ hoàn hảo về âm thanh [G1E2N3R4E5].</v>
      </c>
    </row>
    <row r="2279">
      <c r="A2279" s="1" t="s">
        <v>3619</v>
      </c>
      <c r="B2279" s="1" t="s">
        <v>3620</v>
      </c>
      <c r="C2279" s="2" t="str">
        <f>IFERROR(__xludf.DUMMYFUNCTION("GoogleTranslate(B2279, ""en"", ""vi"")"),"Âm nhạc mà chúng ta đang thảo luận ở đây có phạm vi cao độ giới hạn là [R1A2N3G4E5] [oc0ta1ve2s3], cho phép nhấn mạnh hơn vào các sắc thái của giai điệu và nhịp điệu. Ngoài ra, nó nằm trong [[K01E12Y23]3 k4ey5], mang lại cho nó chất lượng cảm xúc đặc biệt"&amp;". [te0mp1o2] của bài hát thực sự rất mãnh liệt và nhanh chóng, với [ti0me1 s2ig3na4tu5re6 o7f 8[T91I02M13E24_35S46I57G68N79A80T91U02R13E24]3 khác thường. Độ dài của bài hát được xác định bởi [[N01U12M23_34B45A56R67S78]8 b9ar0s1]. Nhìn chung, những yếu tố "&amp;"này tạo ra trải nghiệm âm nhạc độc đáo thể hiện sự tương tác khéo léo của các tính năng âm nhạc khác nhau và nêu bật tầm quan trọng của độ chính xác và sự chú ý đến từng chi tiết trong âm nhạc.")</f>
        <v>Âm nhạc mà chúng ta đang thảo luận ở đây có phạm vi cao độ giới hạn là [R1A2N3G4E5] [oc0ta1ve2s3], cho phép nhấn mạnh hơn vào các sắc thái của giai điệu và nhịp điệu. Ngoài ra, nó nằm trong [[K01E12Y23]3 k4ey5], mang lại cho nó chất lượng cảm xúc đặc biệt. [te0mp1o2] của bài hát thực sự rất mãnh liệt và nhanh chóng, với [ti0me1 s2ig3na4tu5re6 o7f 8[T91I02M13E24_35S46I57G68N79A80T91U02R13E24]3 khác thường. Độ dài của bài hát được xác định bởi [[N01U12M23_34B45A56R67S78]8 b9ar0s1]. Nhìn chung, những yếu tố này tạo ra trải nghiệm âm nhạc độc đáo thể hiện sự tương tác khéo léo của các tính năng âm nhạc khác nhau và nêu bật tầm quan trọng của độ chính xác và sự chú ý đến từng chi tiết trong âm nhạc.</v>
      </c>
    </row>
    <row r="2280">
      <c r="A2280" s="1" t="s">
        <v>2014</v>
      </c>
      <c r="B2280" s="1" t="s">
        <v>3621</v>
      </c>
      <c r="C2280" s="2" t="str">
        <f>IFERROR(__xludf.DUMMYFUNCTION("GoogleTranslate(B2280, ""en"", ""vi"")"),"Bài hát này mang đến trải nghiệm nghe độc ​​đáo và đáng nhớ với dải cao độ [R1A2N3G4E5] [oc0ta1ve2s3]. Ngoài ra, bài hát bao gồm [[N01U12M23_34B45A56R67S78]8 b9ar0s1] và có thời lượng [T1M213] giây, mang đến trải nghiệm âm nhạc có cấu trúc và xác định cho"&amp;" người nghe.")</f>
        <v>Bài hát này mang đến trải nghiệm nghe độc ​​đáo và đáng nhớ với dải cao độ [R1A2N3G4E5] [oc0ta1ve2s3]. Ngoài ra, bài hát bao gồm [[N01U12M23_34B45A56R67S78]8 b9ar0s1] và có thời lượng [T1M213] giây, mang đến trải nghiệm âm nhạc có cấu trúc và xác định cho người nghe.</v>
      </c>
    </row>
    <row r="2281">
      <c r="A2281" s="1" t="s">
        <v>3622</v>
      </c>
      <c r="B2281" s="1" t="s">
        <v>3623</v>
      </c>
      <c r="C2281" s="2" t="str">
        <f>IFERROR(__xludf.DUMMYFUNCTION("GoogleTranslate(B2281, ""en"", ""vi"")"),"Bài hát dài một giây [T1M213] thuộc thể loại [G1E2N3R4E5] này mang đến trải nghiệm nghe độc ​​đáo và đáng nhớ với dải cao độ [R1A2N3G4E5] [oc0ta1ve2s3]. Nó được cấu tạo trong [[K01E12Y23]3 k4ey5] và có đồng hồ đo [T1I2M3E4_5S6I7G8N9A0T1U2R3E4]. Mặc dù có "&amp;"[te0mp1o2] vừa phải nhưng nhạc rất nhanh và bao phủ [[N01U12M23_34B45A56R67S78]8 b9ar0s1]. Điều thú vị là bài hát đã chọn không kết hợp [I1N2S3T4R5U6M7E8N9T0S1], thể hiện âm thanh khác biệt và nêu bật cách tiếp cận độc đáo của nó đối với thể loại này. Nhì"&amp;"n chung, bài hát này là một ví dụ tuyệt vời về sáng tác âm nhạc sáng tạo thách thức các quy ước truyền thống trong khi vẫn mang lại trải nghiệm nghe thú vị.")</f>
        <v>Bài hát dài một giây [T1M213] thuộc thể loại [G1E2N3R4E5] này mang đến trải nghiệm nghe độc ​​đáo và đáng nhớ với dải cao độ [R1A2N3G4E5] [oc0ta1ve2s3]. Nó được cấu tạo trong [[K01E12Y23]3 k4ey5] và có đồng hồ đo [T1I2M3E4_5S6I7G8N9A0T1U2R3E4]. Mặc dù có [te0mp1o2] vừa phải nhưng nhạc rất nhanh và bao phủ [[N01U12M23_34B45A56R67S78]8 b9ar0s1]. Điều thú vị là bài hát đã chọn không kết hợp [I1N2S3T4R5U6M7E8N9T0S1], thể hiện âm thanh khác biệt và nêu bật cách tiếp cận độc đáo của nó đối với thể loại này. Nhìn chung, bài hát này là một ví dụ tuyệt vời về sáng tác âm nhạc sáng tạo thách thức các quy ước truyền thống trong khi vẫn mang lại trải nghiệm nghe thú vị.</v>
      </c>
    </row>
    <row r="2282">
      <c r="A2282" s="1" t="s">
        <v>108</v>
      </c>
      <c r="B2282" s="1" t="s">
        <v>3624</v>
      </c>
      <c r="C2282" s="2" t="str">
        <f>IFERROR(__xludf.DUMMYFUNCTION("GoogleTranslate(B2282, ""en"", ""vi"")"),"Phạm vi cao độ của [R1A2N3G4E5] [oc0ta1ve2s3] tạo thêm nét đặc biệt cho âm nhạc, nhấn mạnh chiều sâu cảm xúc của nó, trong khi việc sử dụng [[K01E12Y23]3 k4ey5] tạo ra bầu không khí khác biệt. Với độ dài [T1M213] giây, nhịp điệu của bài hát này rất rõ ràn"&amp;"g, chọn không kết hợp [I1N2S3T4R5U6M7E8N9T0S1]. [[T01I12M23E34_45S56I67G78N89A90T01U12R23E34]4 t5im6e 7si8gn9at0ur1e2] càng làm cho nó trở nên khác biệt. Di chuyển với tốc độ nhanh, âm nhạc truyền tải [E1M2O3T4I5O6N7].")</f>
        <v>Phạm vi cao độ của [R1A2N3G4E5] [oc0ta1ve2s3] tạo thêm nét đặc biệt cho âm nhạc, nhấn mạnh chiều sâu cảm xúc của nó, trong khi việc sử dụng [[K01E12Y23]3 k4ey5] tạo ra bầu không khí khác biệt. Với độ dài [T1M213] giây, nhịp điệu của bài hát này rất rõ ràng, chọn không kết hợp [I1N2S3T4R5U6M7E8N9T0S1]. [[T01I12M23E34_45S56I67G78N89A90T01U12R23E34]4 t5im6e 7si8gn9at0ur1e2] càng làm cho nó trở nên khác biệt. Di chuyển với tốc độ nhanh, âm nhạc truyền tải [E1M2O3T4I5O6N7].</v>
      </c>
    </row>
    <row r="2283">
      <c r="A2283" s="1" t="s">
        <v>1713</v>
      </c>
      <c r="B2283" s="1" t="s">
        <v>3625</v>
      </c>
      <c r="C2283" s="2" t="str">
        <f>IFERROR(__xludf.DUMMYFUNCTION("GoogleTranslate(B2283, ""en"", ""vi"")"),"[[K01E12Y23]3 k4ey5] trong bản nhạc này mang đến âm thanh mạnh mẽ và đáng nhớ, với thời lượng là [T1M213] giây. Bài hát có nhịp điệu rất thiền định và cố tình loại trừ [I1N2S3T4R5U6M7E8N9T0S1]. [te0mp1o2] thoải mái của nó tạo nên tâm trạng, trong khi bản "&amp;"nhạc này khác với âm thanh điển hình liên quan đến [G1E2N3R4E5].")</f>
        <v>[[K01E12Y23]3 k4ey5] trong bản nhạc này mang đến âm thanh mạnh mẽ và đáng nhớ, với thời lượng là [T1M213] giây. Bài hát có nhịp điệu rất thiền định và cố tình loại trừ [I1N2S3T4R5U6M7E8N9T0S1]. [te0mp1o2] thoải mái của nó tạo nên tâm trạng, trong khi bản nhạc này khác với âm thanh điển hình liên quan đến [G1E2N3R4E5].</v>
      </c>
    </row>
    <row r="2284">
      <c r="A2284" s="1" t="s">
        <v>3626</v>
      </c>
      <c r="B2284" s="1" t="s">
        <v>3627</v>
      </c>
      <c r="C2284" s="2" t="str">
        <f>IFERROR(__xludf.DUMMYFUNCTION("GoogleTranslate(B2284, ""en"", ""vi"")"),"Phạm vi cao độ của âm nhạc được giới hạn ở [R1A2N3G4E5] [oc0ta1ve2s3], cho phép nhấn mạnh hơn vào các sắc thái của giai điệu và nhịp điệu. Việc sử dụng [[K01E12Y23]3 k4ey5] trong bản nhạc này mang lại âm thanh mạnh mẽ và đáng nhớ. Bài hát này phát trong ["&amp;"T1M213] giây và nhịp điệu của nó rất sống động. Bạn nên thêm [I1N2S3T4R5U6M7E8N9T0S1] vào nhạc để nâng cao chất lượng. Ngoài ra, [ti0me1 s2ig3na4tu5re6] của bài hát không bình thường, được đánh dấu bằng [T1I2M3E4_5S6I7G8N9A0T1U2R3E4] và không thể dễ dàng "&amp;"phân loại thành một phong cách [G1E2N3R4E5] cụ thể. Nhìn chung, bài hát bao gồm [[N01U12M23_34B45A56R67S78]8 b9ar0s1] và mang đến trải nghiệm nghe độc ​​đáo kết hợp nhiều yếu tố âm nhạc khác nhau.")</f>
        <v>Phạm vi cao độ của âm nhạc được giới hạn ở [R1A2N3G4E5] [oc0ta1ve2s3], cho phép nhấn mạnh hơn vào các sắc thái của giai điệu và nhịp điệu. Việc sử dụng [[K01E12Y23]3 k4ey5] trong bản nhạc này mang lại âm thanh mạnh mẽ và đáng nhớ. Bài hát này phát trong [T1M213] giây và nhịp điệu của nó rất sống động. Bạn nên thêm [I1N2S3T4R5U6M7E8N9T0S1] vào nhạc để nâng cao chất lượng. Ngoài ra, [ti0me1 s2ig3na4tu5re6] của bài hát không bình thường, được đánh dấu bằng [T1I2M3E4_5S6I7G8N9A0T1U2R3E4] và không thể dễ dàng phân loại thành một phong cách [G1E2N3R4E5] cụ thể. Nhìn chung, bài hát bao gồm [[N01U12M23_34B45A56R67S78]8 b9ar0s1] và mang đến trải nghiệm nghe độc ​​đáo kết hợp nhiều yếu tố âm nhạc khác nhau.</v>
      </c>
    </row>
    <row r="2285">
      <c r="A2285" s="1" t="s">
        <v>1007</v>
      </c>
      <c r="B2285" s="1" t="s">
        <v>3628</v>
      </c>
      <c r="C2285" s="2" t="str">
        <f>IFERROR(__xludf.DUMMYFUNCTION("GoogleTranslate(B2285, ""en"", ""vi"")"),"Bài hát thứ hai [T1M213] có hương vị độc đáo nhờ có thêm [ke0y1]. [te0mp1o2] của âm nhạc được cân bằng hoàn hảo, mang lại trải nghiệm nghe thú vị.")</f>
        <v>Bài hát thứ hai [T1M213] có hương vị độc đáo nhờ có thêm [ke0y1]. [te0mp1o2] của âm nhạc được cân bằng hoàn hảo, mang lại trải nghiệm nghe thú vị.</v>
      </c>
    </row>
    <row r="2286">
      <c r="A2286" s="1" t="s">
        <v>3629</v>
      </c>
      <c r="B2286" s="1" t="s">
        <v>3630</v>
      </c>
      <c r="C2286" s="2" t="str">
        <f>IFERROR(__xludf.DUMMYFUNCTION("GoogleTranslate(B2286, ""en"", ""vi"")"),"Bản nhạc thể hiện phạm vi cao độ trong [R1A2N3G4E5] [oc0ta1ve2s3] và sử dụng [[K01E12Y23]3 k4ey5] để truyền tải âm thanh cộng hưởng và độc đáo. Bài hát kéo dài [T1M213] giây, có nhịp điệu vô cùng kích thích và sử dụng [I1N2S3T4R5U6M7E8N9T0S1] trong phần t"&amp;"rình diễn âm nhạc. Mặc dù bản nhạc này không hoàn toàn tuân theo các quy ước của âm thanh [G1E2N3R4E5] nhưng nó bắt chước phong cách của [A1R2T3I4S5T6], bổ sung thêm nét đặc biệt và độc đáo cho bố cục.")</f>
        <v>Bản nhạc thể hiện phạm vi cao độ trong [R1A2N3G4E5] [oc0ta1ve2s3] và sử dụng [[K01E12Y23]3 k4ey5] để truyền tải âm thanh cộng hưởng và độc đáo. Bài hát kéo dài [T1M213] giây, có nhịp điệu vô cùng kích thích và sử dụng [I1N2S3T4R5U6M7E8N9T0S1] trong phần trình diễn âm nhạc. Mặc dù bản nhạc này không hoàn toàn tuân theo các quy ước của âm thanh [G1E2N3R4E5] nhưng nó bắt chước phong cách của [A1R2T3I4S5T6], bổ sung thêm nét đặc biệt và độc đáo cho bố cục.</v>
      </c>
    </row>
    <row r="2287">
      <c r="A2287" s="1" t="s">
        <v>108</v>
      </c>
      <c r="B2287" s="1" t="s">
        <v>3631</v>
      </c>
      <c r="C2287" s="2" t="str">
        <f>IFERROR(__xludf.DUMMYFUNCTION("GoogleTranslate(B2287, ""en"", ""vi"")"),"Phạm vi cao độ giới hạn của âm nhạc là [R1A2N3G4E5] [oc0ta1ve2s3] cho phép nhấn mạnh hơn vào các sắc thái của giai điệu và nhịp điệu, trong khi việc lựa chọn [[K01E12Y23]3 k4ey5] mang lại trải nghiệm quyến rũ và đáng nhớ. Bài hát dài một giây [T1M213] này"&amp;" có nhịp điệu đặc biệt tràn đầy năng lượng, đặc biệt là sự vắng mặt của [I1N2S3T4R5U6M7E8N9T0S1]. Một [ti0me1 s2ig3na4tu5re6 o7f 8[T91I02M13E24_35S46I57G68N79A80T91U02R13E24]3] không phổ biến được sử dụng, cùng với [te0mp1o2] nhanh, xác định âm nhạc theo "&amp;"[E1M2O3T4I5O6N7] của nó.")</f>
        <v>Phạm vi cao độ giới hạn của âm nhạc là [R1A2N3G4E5] [oc0ta1ve2s3] cho phép nhấn mạnh hơn vào các sắc thái của giai điệu và nhịp điệu, trong khi việc lựa chọn [[K01E12Y23]3 k4ey5] mang lại trải nghiệm quyến rũ và đáng nhớ. Bài hát dài một giây [T1M213] này có nhịp điệu đặc biệt tràn đầy năng lượng, đặc biệt là sự vắng mặt của [I1N2S3T4R5U6M7E8N9T0S1]. Một [ti0me1 s2ig3na4tu5re6 o7f 8[T91I02M13E24_35S46I57G68N79A80T91U02R13E24]3] không phổ biến được sử dụng, cùng với [te0mp1o2] nhanh, xác định âm nhạc theo [E1M2O3T4I5O6N7] của nó.</v>
      </c>
    </row>
    <row r="2288">
      <c r="A2288" s="1" t="s">
        <v>956</v>
      </c>
      <c r="B2288" s="1" t="s">
        <v>3632</v>
      </c>
      <c r="C2288" s="2" t="str">
        <f>IFERROR(__xludf.DUMMYFUNCTION("GoogleTranslate(B2288, ""en"", ""vi"")"),"Việc sử dụng dải cao độ cụ thể [R1A2N3G4E5] [oc0ta1ve2s3] tạo ra âm thanh gắn kết và thống nhất xuyên suốt bản nhạc, trong khi [[K01E12Y23]3 k4ey5] tăng thêm sự phong phú và đa dạng sống động cho bảng âm thanh của nó. Với thời lượng [T1M213] giây, bài hát"&amp;" nắm bắt được nhịp điệu sôi động, tiếp thêm sinh lực cho người nghe. Không có [I1N2S3T4R5U6M7E8N9T0S1], bố cục này đi chệch khỏi chuẩn mực và [ti0me1 s2ig3na4tu5re6] [T1I2M3E4_5S6I7G8N9A0T1U2R3E4] độc đáo của nó. Với [te0mp1o2] tốc độ thấp, nó gợi lên cảm"&amp;" giác [E1M2O3T4I5O6N7], khiến khán giả đắm chìm trong khung cảnh âm nhạc độc đáo của nó.")</f>
        <v>Việc sử dụng dải cao độ cụ thể [R1A2N3G4E5] [oc0ta1ve2s3] tạo ra âm thanh gắn kết và thống nhất xuyên suốt bản nhạc, trong khi [[K01E12Y23]3 k4ey5] tăng thêm sự phong phú và đa dạng sống động cho bảng âm thanh của nó. Với thời lượng [T1M213] giây, bài hát nắm bắt được nhịp điệu sôi động, tiếp thêm sinh lực cho người nghe. Không có [I1N2S3T4R5U6M7E8N9T0S1], bố cục này đi chệch khỏi chuẩn mực và [ti0me1 s2ig3na4tu5re6] [T1I2M3E4_5S6I7G8N9A0T1U2R3E4] độc đáo của nó. Với [te0mp1o2] tốc độ thấp, nó gợi lên cảm giác [E1M2O3T4I5O6N7], khiến khán giả đắm chìm trong khung cảnh âm nhạc độc đáo của nó.</v>
      </c>
    </row>
    <row r="2289">
      <c r="A2289" s="1" t="s">
        <v>3633</v>
      </c>
      <c r="B2289" s="1" t="s">
        <v>3634</v>
      </c>
      <c r="C2289" s="2" t="str">
        <f>IFERROR(__xludf.DUMMYFUNCTION("GoogleTranslate(B2289, ""en"", ""vi"")"),"Loại nhạc này mang đến trải nghiệm nghe đa dạng và sống động với dải cao độ trải dài [R1A2N3G4E5] [oc0ta1ve2s3]. Nó cung cấp âm thanh mạnh mẽ và đáng nhớ trong [[K01E12Y23]3 k4ey5] và có thời lượng [T1M213] giây với [te0mp1o2] không quá nhanh hoặc quá chậ"&amp;"m. [I1N2S3T4R5U6M7E8N9T0S1] được đưa vào nhạc và [ti0me1 s2ig3na4tu5re6] trong bài hát này không phải là thông thường mà sử dụng [T1I2M3E4_5S6I7G8N9A0T1U2R3E4]. Thuộc thể loại [G1E2N3R4E5], bài hát không bắt nguồn từ truyền thống âm nhạc của [A1R2T3I4S5T6"&amp;"].")</f>
        <v>Loại nhạc này mang đến trải nghiệm nghe đa dạng và sống động với dải cao độ trải dài [R1A2N3G4E5] [oc0ta1ve2s3]. Nó cung cấp âm thanh mạnh mẽ và đáng nhớ trong [[K01E12Y23]3 k4ey5] và có thời lượng [T1M213] giây với [te0mp1o2] không quá nhanh hoặc quá chậm. [I1N2S3T4R5U6M7E8N9T0S1] được đưa vào nhạc và [ti0me1 s2ig3na4tu5re6] trong bài hát này không phải là thông thường mà sử dụng [T1I2M3E4_5S6I7G8N9A0T1U2R3E4]. Thuộc thể loại [G1E2N3R4E5], bài hát không bắt nguồn từ truyền thống âm nhạc của [A1R2T3I4S5T6].</v>
      </c>
    </row>
    <row r="2290">
      <c r="A2290" s="1" t="s">
        <v>889</v>
      </c>
      <c r="B2290" s="1" t="s">
        <v>3635</v>
      </c>
      <c r="C2290" s="2" t="str">
        <f>IFERROR(__xludf.DUMMYFUNCTION("GoogleTranslate(B2290, ""en"", ""vi"")"),"Bài hát có nhịp điệu đều đặn và vừa phải. Điều này có nghĩa là [te0mp1o2] của bài hát vẫn tương đối ổn định xuyên suốt. Nhịp điệu ổn định có thể mang lại cảm giác ổn định và nhất quán cho âm nhạc, giúp người nghe dễ dàng gõ chân hoặc gật đầu theo nhịp. Đồ"&amp;"ng thời, [te0mp1o2] vừa phải cho phép tạo ra nhịp độ thoải mái, không quá nhanh hoặc quá chậm, giúp bài hát dễ tiếp cận và thú vị đối với nhiều đối tượng người nghe. Nhìn chung, nhịp điệu đều đặn và vừa phải của bài hát góp phần tạo nên sức hấp dẫn và có "&amp;"thể khiến nó trở thành sự lựa chọn phổ biến của người hâm mộ âm nhạc.")</f>
        <v>Bài hát có nhịp điệu đều đặn và vừa phải. Điều này có nghĩa là [te0mp1o2] của bài hát vẫn tương đối ổn định xuyên suốt. Nhịp điệu ổn định có thể mang lại cảm giác ổn định và nhất quán cho âm nhạc, giúp người nghe dễ dàng gõ chân hoặc gật đầu theo nhịp. Đồng thời, [te0mp1o2] vừa phải cho phép tạo ra nhịp độ thoải mái, không quá nhanh hoặc quá chậm, giúp bài hát dễ tiếp cận và thú vị đối với nhiều đối tượng người nghe. Nhìn chung, nhịp điệu đều đặn và vừa phải của bài hát góp phần tạo nên sức hấp dẫn và có thể khiến nó trở thành sự lựa chọn phổ biến của người hâm mộ âm nhạc.</v>
      </c>
    </row>
    <row r="2291">
      <c r="A2291" s="1" t="s">
        <v>118</v>
      </c>
      <c r="B2291" s="1" t="s">
        <v>3636</v>
      </c>
      <c r="C2291" s="2" t="str">
        <f>IFERROR(__xludf.DUMMYFUNCTION("GoogleTranslate(B2291, ""en"", ""vi"")"),"Với dải cao độ trải dài [R1A2N3G4E5] [oc0ta1ve2s3], bản nhạc này mang đến trải nghiệm nghe đa dạng và sống động. Việc sử dụng [[K01E12Y23]3 k4ey5] tạo ra bầu không khí khác biệt, trong khi độ dài của bản nhạc là [T1M213] giây với nhịp điệu vừa phải. Âm nh"&amp;"ạc trở nên sống động hơn nhờ sử dụng [I1N2S3T4R5U6M7E8N9T0S1] và có nhịp [te0mp1o2] nhanh với đồng hồ đo [T1I2M3E4_5S6I7G8N9A0T1U2R3E4]. Bài hát này không phù hợp với những quy ước của phong cách [G1E2N3R4E5] và được chia thành [[N01U12M23_34B45A56R67S78]"&amp;"8 b9ar0s1], thể hiện tính chất độc đáo và khác lạ của nó.")</f>
        <v>Với dải cao độ trải dài [R1A2N3G4E5] [oc0ta1ve2s3], bản nhạc này mang đến trải nghiệm nghe đa dạng và sống động. Việc sử dụng [[K01E12Y23]3 k4ey5] tạo ra bầu không khí khác biệt, trong khi độ dài của bản nhạc là [T1M213] giây với nhịp điệu vừa phải. Âm nhạc trở nên sống động hơn nhờ sử dụng [I1N2S3T4R5U6M7E8N9T0S1] và có nhịp [te0mp1o2] nhanh với đồng hồ đo [T1I2M3E4_5S6I7G8N9A0T1U2R3E4]. Bài hát này không phù hợp với những quy ước của phong cách [G1E2N3R4E5] và được chia thành [[N01U12M23_34B45A56R67S78]8 b9ar0s1], thể hiện tính chất độc đáo và khác lạ của nó.</v>
      </c>
    </row>
    <row r="2292">
      <c r="A2292" s="1" t="s">
        <v>3637</v>
      </c>
      <c r="B2292" s="1" t="s">
        <v>3638</v>
      </c>
      <c r="C2292" s="2" t="str">
        <f>IFERROR(__xludf.DUMMYFUNCTION("GoogleTranslate(B2292, ""en"", ""vi"")"),"Bài hát này có nét đặc biệt nhờ dải cao độ [R1A2N3G4E5] [oc0ta1ve2s3] nhấn mạnh chiều sâu cảm xúc của nó. Nhịp điệu của âm nhạc vô cùng kích thích và tổng cộng [[N01U12M23_34B45A56R67S78]8 b9ar0s1] đã làm tăng thêm độ phức tạp của bản nhạc. Ngoài ra, thướ"&amp;"c đo của âm nhạc là [T1I2M3E4_5S6I7G8N9A0T1U2R3E4], điều này càng góp phần tạo nên âm thanh và cảm giác độc đáo của bản sáng tác. Nhìn chung, những yếu tố âm nhạc này kết hợp với nhau để tạo nên một bản nhạc năng động và hấp dẫn.")</f>
        <v>Bài hát này có nét đặc biệt nhờ dải cao độ [R1A2N3G4E5] [oc0ta1ve2s3] nhấn mạnh chiều sâu cảm xúc của nó. Nhịp điệu của âm nhạc vô cùng kích thích và tổng cộng [[N01U12M23_34B45A56R67S78]8 b9ar0s1] đã làm tăng thêm độ phức tạp của bản nhạc. Ngoài ra, thước đo của âm nhạc là [T1I2M3E4_5S6I7G8N9A0T1U2R3E4], điều này càng góp phần tạo nên âm thanh và cảm giác độc đáo của bản sáng tác. Nhìn chung, những yếu tố âm nhạc này kết hợp với nhau để tạo nên một bản nhạc năng động và hấp dẫn.</v>
      </c>
    </row>
    <row r="2293">
      <c r="A2293" s="1" t="s">
        <v>3639</v>
      </c>
      <c r="B2293" s="1" t="s">
        <v>3640</v>
      </c>
      <c r="C2293" s="2" t="str">
        <f>IFERROR(__xludf.DUMMYFUNCTION("GoogleTranslate(B2293, ""en"", ""vi"")"),"Âm nhạc đang được chơi di chuyển với tốc độ cân bằng, đồng thời tỏa ra cảm xúc mạnh mẽ. Các nhạc cụ được sử dụng để tạo ra âm nhạc này góp phần tạo nên âm thanh và hiệu ứng tổng thể của nó.")</f>
        <v>Âm nhạc đang được chơi di chuyển với tốc độ cân bằng, đồng thời tỏa ra cảm xúc mạnh mẽ. Các nhạc cụ được sử dụng để tạo ra âm nhạc này góp phần tạo nên âm thanh và hiệu ứng tổng thể của nó.</v>
      </c>
    </row>
    <row r="2294">
      <c r="A2294" s="1" t="s">
        <v>2014</v>
      </c>
      <c r="B2294" s="1" t="s">
        <v>3641</v>
      </c>
      <c r="C2294" s="2" t="str">
        <f>IFERROR(__xludf.DUMMYFUNCTION("GoogleTranslate(B2294, ""en"", ""vi"")"),"Trong bài hát này, phạm vi cao độ giới hạn của [R1A2N3G4E5] [oc0ta1ve2s3] trong âm nhạc cho phép nhấn mạnh hơn vào các sắc thái của giai điệu và nhịp điệu. Bài hát bao gồm [[N01U12M23_34B45A56R67S78]8 b9ar0s1] và có thời gian chạy là [T1M213] giây.")</f>
        <v>Trong bài hát này, phạm vi cao độ giới hạn của [R1A2N3G4E5] [oc0ta1ve2s3] trong âm nhạc cho phép nhấn mạnh hơn vào các sắc thái của giai điệu và nhịp điệu. Bài hát bao gồm [[N01U12M23_34B45A56R67S78]8 b9ar0s1] và có thời gian chạy là [T1M213] giây.</v>
      </c>
    </row>
    <row r="2295">
      <c r="A2295" s="1" t="s">
        <v>1025</v>
      </c>
      <c r="B2295" s="1" t="s">
        <v>3642</v>
      </c>
      <c r="C2295" s="2" t="str">
        <f>IFERROR(__xludf.DUMMYFUNCTION("GoogleTranslate(B2295, ""en"", ""vi"")"),"Bài hát này có nhịp điệu rất êm dịu và nhẹ nhàng, thời gian chạy là [T1M213] giây.")</f>
        <v>Bài hát này có nhịp điệu rất êm dịu và nhẹ nhàng, thời gian chạy là [T1M213] giây.</v>
      </c>
    </row>
    <row r="2296">
      <c r="A2296" s="1" t="s">
        <v>2007</v>
      </c>
      <c r="B2296" s="1" t="s">
        <v>3643</v>
      </c>
      <c r="C2296" s="2" t="str">
        <f>IFERROR(__xludf.DUMMYFUNCTION("GoogleTranslate(B2296, ""en"", ""vi"")"),"Loại nhạc này mang đến trải nghiệm nghe đa dạng và sống động với dải cao độ trải dài [R1A2N3G4E5] [oc0ta1ve2s3]. Nhịp điệu trong bài hát này thực sự mang tính điện khí hóa, tăng thêm sự phấn khích cho âm thanh vốn đã hấp dẫn. Cùng với nhau, nhiều cao độ v"&amp;"à nhịp điệu sống động tạo nên trải nghiệm âm nhạc độc đáo và quyến rũ cho người nghe.")</f>
        <v>Loại nhạc này mang đến trải nghiệm nghe đa dạng và sống động với dải cao độ trải dài [R1A2N3G4E5] [oc0ta1ve2s3]. Nhịp điệu trong bài hát này thực sự mang tính điện khí hóa, tăng thêm sự phấn khích cho âm thanh vốn đã hấp dẫn. Cùng với nhau, nhiều cao độ và nhịp điệu sống động tạo nên trải nghiệm âm nhạc độc đáo và quyến rũ cho người nghe.</v>
      </c>
    </row>
    <row r="2297">
      <c r="A2297" s="1" t="s">
        <v>301</v>
      </c>
      <c r="B2297" s="1" t="s">
        <v>3644</v>
      </c>
      <c r="C2297" s="2" t="str">
        <f>IFERROR(__xludf.DUMMYFUNCTION("GoogleTranslate(B2297, ""en"", ""vi"")"),"Bản nhạc là một ví dụ điển hình của phong cách [G1E2N3R4E5], thể hiện phạm vi cao độ trong [R1A2N3G4E5] [oc0ta1ve2s3]. Nó truyền tải âm thanh độc đáo và cộng hưởng bằng cách sử dụng [[K01E12Y23]3 k4ey5]. Thời lượng của bài hát là [T1M213] giây, có nhịp đi"&amp;"ệu nhẹ nhàng, dễ nghe. Phần trình diễn âm nhạc sử dụng [I1N2S3T4R5U6M7E8N9T0S1] và dựa trên [[T01I12M23E34_45S56I67G78N89A90T01U12R23E34]4 t5im6e 7si8gn9at0ur1e2] với nhịp nhanh. Nhìn chung, bài hát này mang lại trải nghiệm nghe hấp dẫn nhờ sự kết hợp giữ"&amp;"a quãng giọng, [ke0y1], thời lượng, nhịp điệu, nhạc cụ, [ti0me1 s2ig3na4tu5re6] và thể loại.")</f>
        <v>Bản nhạc là một ví dụ điển hình của phong cách [G1E2N3R4E5], thể hiện phạm vi cao độ trong [R1A2N3G4E5] [oc0ta1ve2s3]. Nó truyền tải âm thanh độc đáo và cộng hưởng bằng cách sử dụng [[K01E12Y23]3 k4ey5]. Thời lượng của bài hát là [T1M213] giây, có nhịp điệu nhẹ nhàng, dễ nghe. Phần trình diễn âm nhạc sử dụng [I1N2S3T4R5U6M7E8N9T0S1] và dựa trên [[T01I12M23E34_45S56I67G78N89A90T01U12R23E34]4 t5im6e 7si8gn9at0ur1e2] với nhịp nhanh. Nhìn chung, bài hát này mang lại trải nghiệm nghe hấp dẫn nhờ sự kết hợp giữa quãng giọng, [ke0y1], thời lượng, nhịp điệu, nhạc cụ, [ti0me1 s2ig3na4tu5re6] và thể loại.</v>
      </c>
    </row>
    <row r="2298">
      <c r="A2298" s="1" t="s">
        <v>3645</v>
      </c>
      <c r="B2298" s="1" t="s">
        <v>3646</v>
      </c>
      <c r="C2298" s="2" t="str">
        <f>IFERROR(__xludf.DUMMYFUNCTION("GoogleTranslate(B2298, ""en"", ""vi"")"),"Đoạn nhạc này là một bản nhạc có nhịp độ chậm, phát triển dần dần qua [[N01U12M23_34B45A56R67S78]8 b9ar0s1], thể hiện phạm vi cao độ trong [R1A2N3G4E5] [oc0ta1ve2s3]. Nó được chơi ở [[K01E12Y23]3 k4ey5], mang lại âm thanh mạnh mẽ và đáng nhớ, với nhịp điệ"&amp;"u rất dễ nghe. Âm nhạc phải bao gồm [I1N2S3T4R5U6M7E8N9T0S1] và chạy trong [T1M213] giây, cho phép người nghe đắm mình trong giai điệu và đánh giá cao toàn bộ phạm vi của các nhạc cụ được sử dụng. Nhìn chung, bài hát này mang lại trải nghiệm nghe thư giãn"&amp;" và thú vị mà những người yêu âm nhạc thuộc mọi thể loại đều có thể đánh giá cao.")</f>
        <v>Đoạn nhạc này là một bản nhạc có nhịp độ chậm, phát triển dần dần qua [[N01U12M23_34B45A56R67S78]8 b9ar0s1], thể hiện phạm vi cao độ trong [R1A2N3G4E5] [oc0ta1ve2s3]. Nó được chơi ở [[K01E12Y23]3 k4ey5], mang lại âm thanh mạnh mẽ và đáng nhớ, với nhịp điệu rất dễ nghe. Âm nhạc phải bao gồm [I1N2S3T4R5U6M7E8N9T0S1] và chạy trong [T1M213] giây, cho phép người nghe đắm mình trong giai điệu và đánh giá cao toàn bộ phạm vi của các nhạc cụ được sử dụng. Nhìn chung, bài hát này mang lại trải nghiệm nghe thư giãn và thú vị mà những người yêu âm nhạc thuộc mọi thể loại đều có thể đánh giá cao.</v>
      </c>
    </row>
    <row r="2299">
      <c r="A2299" s="1" t="s">
        <v>100</v>
      </c>
      <c r="B2299" s="1" t="s">
        <v>3647</v>
      </c>
      <c r="C2299" s="2" t="str">
        <f>IFERROR(__xludf.DUMMYFUNCTION("GoogleTranslate(B2299, ""en"", ""vi"")"),"Dải cao độ của [R1A2N3G4E5] [oc0ta1ve2s3] tạo thêm nét đặc biệt cho âm nhạc, nhấn mạnh chiều sâu cảm xúc của nó, trong khi việc sử dụng [[K01E12Y23]3 k4ey5] truyền tải âm thanh độc đáo và vang dội. Với độ dài [T1M213] giây, bản nhạc này duy trì nhịp điệu "&amp;"nhất quán và vừa phải. Nó cũng nổi bật vì có chủ ý bỏ qua [I1N2S3T4R5U6M7E8N9T0S1] trong sự sắp xếp của nó và [[T01I12M23E34_45S56I67G78N89A90T01U12R23E34]4 t5im6e 7si8gn9at0ur1e2] không điển hình. Được phát ở tốc độ nhanh, bản nhạc này sẽ phát ra [E1M2O3"&amp;"T4I5O6N7].")</f>
        <v>Dải cao độ của [R1A2N3G4E5] [oc0ta1ve2s3] tạo thêm nét đặc biệt cho âm nhạc, nhấn mạnh chiều sâu cảm xúc của nó, trong khi việc sử dụng [[K01E12Y23]3 k4ey5] truyền tải âm thanh độc đáo và vang dội. Với độ dài [T1M213] giây, bản nhạc này duy trì nhịp điệu nhất quán và vừa phải. Nó cũng nổi bật vì có chủ ý bỏ qua [I1N2S3T4R5U6M7E8N9T0S1] trong sự sắp xếp của nó và [[T01I12M23E34_45S56I67G78N89A90T01U12R23E34]4 t5im6e 7si8gn9at0ur1e2] không điển hình. Được phát ở tốc độ nhanh, bản nhạc này sẽ phát ra [E1M2O3T4I5O6N7].</v>
      </c>
    </row>
    <row r="2300">
      <c r="A2300" s="1" t="s">
        <v>11</v>
      </c>
      <c r="B2300" s="1" t="s">
        <v>3648</v>
      </c>
      <c r="C2300" s="2" t="str">
        <f>IFERROR(__xludf.DUMMYFUNCTION("GoogleTranslate(B2300, ""en"", ""vi"")"),"Đoạn [te0mp1o2] trong bài hát này rất nhẹ nhàng và yên bình, được chơi trong mét [T1I2M3E4_5S6I7G8N9A0T1U2R3E4]. Nhịp điệu và nhịp độ nhất quán của bộ đếm [T1I2M3E4_5S6I7G8N9A0T1U2R3E4] góp phần tạo nên hiệu ứng êm dịu cho âm nhạc, tạo ra bầu không khí yê"&amp;"n tĩnh và thư giãn cho người nghe. Nhìn chung, sự kết hợp giữa [te0mp1o2] và nhịp trong bài hát này tạo nên một trải nghiệm âm nhạc đẹp và hài hòa.")</f>
        <v>Đoạn [te0mp1o2] trong bài hát này rất nhẹ nhàng và yên bình, được chơi trong mét [T1I2M3E4_5S6I7G8N9A0T1U2R3E4]. Nhịp điệu và nhịp độ nhất quán của bộ đếm [T1I2M3E4_5S6I7G8N9A0T1U2R3E4] góp phần tạo nên hiệu ứng êm dịu cho âm nhạc, tạo ra bầu không khí yên tĩnh và thư giãn cho người nghe. Nhìn chung, sự kết hợp giữa [te0mp1o2] và nhịp trong bài hát này tạo nên một trải nghiệm âm nhạc đẹp và hài hòa.</v>
      </c>
    </row>
    <row r="2301">
      <c r="A2301" s="1" t="s">
        <v>3649</v>
      </c>
      <c r="B2301" s="1" t="s">
        <v>3650</v>
      </c>
      <c r="C2301" s="2" t="str">
        <f>IFERROR(__xludf.DUMMYFUNCTION("GoogleTranslate(B2301, ""en"", ""vi"")"),"Bản nhạc thể hiện phạm vi cao độ trong [R1A2N3G4E5] [oc0ta1ve2s3] và việc lựa chọn [[K01E12Y23]3 k4ey5] mang lại trải nghiệm quyến rũ và đáng nhớ. Với thời lượng [T1M213] giây, bản nhạc mang âm hưởng [te0mp1o2] nhẹ nhàng và yên bình. Việc đưa vào [I1N2S3T"&amp;"4R5U6M7E8N9T0S1] tạo thêm chiều sâu cho âm nhạc, trong khi [[T01I12M23E34_45S56I67G78N89A90T01U12R23E34]4 t5im6e 7si8gn9at0ur1e2] độc đáo sẽ nâng cao tính độc đáo của nó. Di chuyển với tốc độ vừa phải, bài hát chứa đựng truyền thống của phong cách [G1E2N3"&amp;"R4E5], tạo nên một hành trình âm nhạc thực sự đắm chìm.")</f>
        <v>Bản nhạc thể hiện phạm vi cao độ trong [R1A2N3G4E5] [oc0ta1ve2s3] và việc lựa chọn [[K01E12Y23]3 k4ey5] mang lại trải nghiệm quyến rũ và đáng nhớ. Với thời lượng [T1M213] giây, bản nhạc mang âm hưởng [te0mp1o2] nhẹ nhàng và yên bình. Việc đưa vào [I1N2S3T4R5U6M7E8N9T0S1] tạo thêm chiều sâu cho âm nhạc, trong khi [[T01I12M23E34_45S56I67G78N89A90T01U12R23E34]4 t5im6e 7si8gn9at0ur1e2] độc đáo sẽ nâng cao tính độc đáo của nó. Di chuyển với tốc độ vừa phải, bài hát chứa đựng truyền thống của phong cách [G1E2N3R4E5], tạo nên một hành trình âm nhạc thực sự đắm chìm.</v>
      </c>
    </row>
    <row r="2302">
      <c r="A2302" s="1" t="s">
        <v>398</v>
      </c>
      <c r="B2302" s="1" t="s">
        <v>3651</v>
      </c>
      <c r="C2302" s="2" t="str">
        <f>IFERROR(__xludf.DUMMYFUNCTION("GoogleTranslate(B2302, ""en"", ""vi"")"),"Thời lượng của bài hát là [T1M213] giây và [ti0me1 s2ig3na4tu5re6] của nó là [T1I2M3E4_5S6I7G8N9A0T1U2R3E4]. Hai thông tin này là những khía cạnh quan trọng của âm nhạc, góp phần tạo nên cấu trúc và cảm nhận tổng thể của nó. Thời lượng, được tính bằng giâ"&amp;"y, cho biết bài hát sẽ kéo dài bao lâu, trong khi [ti0me1 s2ig3na4tu5re6] cho chúng ta biết có bao nhiêu nhịp trong mỗi ô nhịp và loại nốt nào có nhịp. Cùng với nhau, những yếu tố này giúp tạo ra nhịp điệu và nhịp độ của âm nhạc, khiến nó trở thành một ph"&amp;"ần thiết yếu của bất kỳ tác phẩm âm nhạc nào.")</f>
        <v>Thời lượng của bài hát là [T1M213] giây và [ti0me1 s2ig3na4tu5re6] của nó là [T1I2M3E4_5S6I7G8N9A0T1U2R3E4]. Hai thông tin này là những khía cạnh quan trọng của âm nhạc, góp phần tạo nên cấu trúc và cảm nhận tổng thể của nó. Thời lượng, được tính bằng giây, cho biết bài hát sẽ kéo dài bao lâu, trong khi [ti0me1 s2ig3na4tu5re6] cho chúng ta biết có bao nhiêu nhịp trong mỗi ô nhịp và loại nốt nào có nhịp. Cùng với nhau, những yếu tố này giúp tạo ra nhịp điệu và nhịp độ của âm nhạc, khiến nó trở thành một phần thiết yếu của bất kỳ tác phẩm âm nhạc nào.</v>
      </c>
    </row>
    <row r="2303">
      <c r="A2303" s="1" t="s">
        <v>273</v>
      </c>
      <c r="B2303" s="1" t="s">
        <v>3652</v>
      </c>
      <c r="C2303" s="2" t="str">
        <f>IFERROR(__xludf.DUMMYFUNCTION("GoogleTranslate(B2303, ""en"", ""vi"")"),"
[ti0me1 s2ig3na4tu5re6] là một ký hiệu âm nhạc cho biết số nhịp trong mỗi ô nhịp và giá trị của từng nhịp. Một [ti0me1 s2ig3na4tu5re6] chung là 4/4, còn được gọi là ""giờ chung"". Tuy nhiên, có nhiều [ti0me1 s2ig3na4tu5re6] khác được sử dụng trong âm nh"&amp;"ạc, chẳng hạn như 3/4, 6/8 và 5/4. Một ví dụ về [ti0me1 s2ig3na4tu5re6] ít phổ biến hơn là [T1I2M3E4_5S6I7G8N9A0T1U2R3E4], được sử dụng trong một số loại nhạc nhất định để tạo cảm giác nhịp điệu độc đáo.")</f>
        <v>
[ti0me1 s2ig3na4tu5re6] là một ký hiệu âm nhạc cho biết số nhịp trong mỗi ô nhịp và giá trị của từng nhịp. Một [ti0me1 s2ig3na4tu5re6] chung là 4/4, còn được gọi là "giờ chung". Tuy nhiên, có nhiều [ti0me1 s2ig3na4tu5re6] khác được sử dụng trong âm nhạc, chẳng hạn như 3/4, 6/8 và 5/4. Một ví dụ về [ti0me1 s2ig3na4tu5re6] ít phổ biến hơn là [T1I2M3E4_5S6I7G8N9A0T1U2R3E4], được sử dụng trong một số loại nhạc nhất định để tạo cảm giác nhịp điệu độc đáo.</v>
      </c>
    </row>
    <row r="2304">
      <c r="A2304" s="1" t="s">
        <v>53</v>
      </c>
      <c r="B2304" s="1" t="s">
        <v>3653</v>
      </c>
      <c r="C2304" s="2" t="str">
        <f>IFERROR(__xludf.DUMMYFUNCTION("GoogleTranslate(B2304, ""en"", ""vi"")"),"Phạm vi cao độ cụ thể của [R1A2N3G4E5] [oc0ta1ve2s3] được sử dụng trong một bản nhạc có thể góp phần tạo ra âm thanh gắn kết và thống nhất. Cùng với đó, việc sử dụng [[K01E12Y23]3 k4ey5] có thể tăng thêm chất lượng cộng hưởng và độc đáo cho âm nhạc. Khi đ"&amp;"ược kết hợp, những yếu tố âm nhạc này có thể phối hợp với nhau để tạo ra trải nghiệm âm nhạc khác biệt và đáng nhớ cho người nghe.")</f>
        <v>Phạm vi cao độ cụ thể của [R1A2N3G4E5] [oc0ta1ve2s3] được sử dụng trong một bản nhạc có thể góp phần tạo ra âm thanh gắn kết và thống nhất. Cùng với đó, việc sử dụng [[K01E12Y23]3 k4ey5] có thể tăng thêm chất lượng cộng hưởng và độc đáo cho âm nhạc. Khi được kết hợp, những yếu tố âm nhạc này có thể phối hợp với nhau để tạo ra trải nghiệm âm nhạc khác biệt và đáng nhớ cho người nghe.</v>
      </c>
    </row>
    <row r="2305">
      <c r="A2305" s="1" t="s">
        <v>563</v>
      </c>
      <c r="B2305" s="1" t="s">
        <v>3654</v>
      </c>
      <c r="C2305" s="2" t="str">
        <f>IFERROR(__xludf.DUMMYFUNCTION("GoogleTranslate(B2305, ""en"", ""vi"")"),"Phần nhạc cụ của bài hát không bao gồm [I1N2S3T4R5U6M7E8N9T0S1], nhưng nó có tính năng sáng tác nhạc với phạm vi cao độ giới hạn là [R1A2N3G4E5] [oc0ta1ve2s3]. Hạn chế này cho phép nhấn mạnh hơn vào các sắc thái của giai điệu và nhịp điệu trong âm nhạc. N"&amp;"goài ra, bài hát có thời lượng chạy là [T1M213] giây.")</f>
        <v>Phần nhạc cụ của bài hát không bao gồm [I1N2S3T4R5U6M7E8N9T0S1], nhưng nó có tính năng sáng tác nhạc với phạm vi cao độ giới hạn là [R1A2N3G4E5] [oc0ta1ve2s3]. Hạn chế này cho phép nhấn mạnh hơn vào các sắc thái của giai điệu và nhịp điệu trong âm nhạc. Ngoài ra, bài hát có thời lượng chạy là [T1M213] giây.</v>
      </c>
    </row>
    <row r="2306">
      <c r="A2306" s="1" t="s">
        <v>3655</v>
      </c>
      <c r="B2306" s="1" t="s">
        <v>3656</v>
      </c>
      <c r="C2306" s="2" t="str">
        <f>IFERROR(__xludf.DUMMYFUNCTION("GoogleTranslate(B2306, ""en"", ""vi"")"),"Giai điệu trong bản nhạc này được tạo bằng [I1N2S3T4R5U6M7E8N9T0], đây là nhạc cụ chính được sử dụng xuyên suốt [[N01U12M23_34B45A56R67S78]8 b9ar0s1] của bản nhạc. Bài hát có nhịp điệu cực kỳ mãnh liệt, mang lại âm thanh đặc biệt thông qua việc sử dụng nh"&amp;"iều [I1N2S3T4R5U6M7E8N9T0S1]. Nhìn chung, sự kết hợp giữa [I1N2S3T4R5U6M7E8N9T0] và các nhạc cụ khác được sử dụng trong bài hát này giúp tạo ra trải nghiệm âm nhạc mạnh mẽ và đáng nhớ cho người nghe.")</f>
        <v>Giai điệu trong bản nhạc này được tạo bằng [I1N2S3T4R5U6M7E8N9T0], đây là nhạc cụ chính được sử dụng xuyên suốt [[N01U12M23_34B45A56R67S78]8 b9ar0s1] của bản nhạc. Bài hát có nhịp điệu cực kỳ mãnh liệt, mang lại âm thanh đặc biệt thông qua việc sử dụng nhiều [I1N2S3T4R5U6M7E8N9T0S1]. Nhìn chung, sự kết hợp giữa [I1N2S3T4R5U6M7E8N9T0] và các nhạc cụ khác được sử dụng trong bài hát này giúp tạo ra trải nghiệm âm nhạc mạnh mẽ và đáng nhớ cho người nghe.</v>
      </c>
    </row>
    <row r="2307">
      <c r="A2307" s="1" t="s">
        <v>3657</v>
      </c>
      <c r="B2307" s="1" t="s">
        <v>3658</v>
      </c>
      <c r="C2307" s="2" t="str">
        <f>IFERROR(__xludf.DUMMYFUNCTION("GoogleTranslate(B2307, ""en"", ""vi"")"),"Phạm vi cao độ của bản nhạc này là [R1A2N3G4E5] [oc0ta1ve2s3] mang đến trải nghiệm nghe độc ​​đáo và đáng nhớ. Được sáng tác trong [[K01E12Y23]3 k4ey5], bài hát có nhịp điệu rất êm dịu và có nhịp [T1I2M3E4_5S6I7G8N9A0T1U2R3E4]. Không thể nhầm lẫn về phong"&amp;" cách [G1E2N3R4E5], bài hát này có thời lượng [[N01U12M23_34B45A56R67S78]8 b9ar0s1].")</f>
        <v>Phạm vi cao độ của bản nhạc này là [R1A2N3G4E5] [oc0ta1ve2s3] mang đến trải nghiệm nghe độc ​​đáo và đáng nhớ. Được sáng tác trong [[K01E12Y23]3 k4ey5], bài hát có nhịp điệu rất êm dịu và có nhịp [T1I2M3E4_5S6I7G8N9A0T1U2R3E4]. Không thể nhầm lẫn về phong cách [G1E2N3R4E5], bài hát này có thời lượng [[N01U12M23_34B45A56R67S78]8 b9ar0s1].</v>
      </c>
    </row>
    <row r="2308">
      <c r="A2308" s="1" t="s">
        <v>3659</v>
      </c>
      <c r="B2308" s="1" t="s">
        <v>3660</v>
      </c>
      <c r="C2308" s="2" t="str">
        <f>IFERROR(__xludf.DUMMYFUNCTION("GoogleTranslate(B2308, ""en"", ""vi"")"),"Với phạm vi cao độ trải dài [R1A2N3G4E5] [oc0ta1ve2s3], bản nhạc này mang lại trải nghiệm nghe đa dạng và sống động, trong khi [[K01E12Y23]3 k4ey5] mang lại hương vị độc đáo cho sáng tác. Chạy trong [T1M213] giây, bài hát chinh phục người nghe bằng nhịp đ"&amp;"iệu thư giãn và tĩnh lặng. Đáng chú ý là sự vắng mặt của [I1N2S3T4R5U6M7E8N9T0S1], cho phép âm thanh [G1E2N3R4E5] tỏa sáng. Theo mạch của [A1R2T3I4S5T6], bài hát này nổi bật bởi phong cách đặc biệt. Trong toàn bộ bố cục, có thể đếm được khoảng [[N01U12M23"&amp;"_34B45A56R67S78]8 b9ar0s1].")</f>
        <v>Với phạm vi cao độ trải dài [R1A2N3G4E5] [oc0ta1ve2s3], bản nhạc này mang lại trải nghiệm nghe đa dạng và sống động, trong khi [[K01E12Y23]3 k4ey5] mang lại hương vị độc đáo cho sáng tác. Chạy trong [T1M213] giây, bài hát chinh phục người nghe bằng nhịp điệu thư giãn và tĩnh lặng. Đáng chú ý là sự vắng mặt của [I1N2S3T4R5U6M7E8N9T0S1], cho phép âm thanh [G1E2N3R4E5] tỏa sáng. Theo mạch của [A1R2T3I4S5T6], bài hát này nổi bật bởi phong cách đặc biệt. Trong toàn bộ bố cục, có thể đếm được khoảng [[N01U12M23_34B45A56R67S78]8 b9ar0s1].</v>
      </c>
    </row>
    <row r="2309">
      <c r="A2309" s="1" t="s">
        <v>891</v>
      </c>
      <c r="B2309" s="1" t="s">
        <v>3661</v>
      </c>
      <c r="C2309" s="2" t="str">
        <f>IFERROR(__xludf.DUMMYFUNCTION("GoogleTranslate(B2309, ""en"", ""vi"")"),"Nó không nắm bắt được các tính năng đặc trưng xác định [G1E2N3R4E5]. Nhạc cụ, nhịp điệu, giai điệu và hòa âm đều không đạt được những gì được mong đợi trong âm nhạc [G1E2N3R4E5]. Âm thanh tổng thể không chân thực và thiếu những phẩm chất độc đáo khiến âm "&amp;"nhạc [G1E2N3R4E5] trở nên khác biệt. Nhìn chung, phần này không thể hiện chính xác bản chất của [G1E2N3R4E5].")</f>
        <v>Nó không nắm bắt được các tính năng đặc trưng xác định [G1E2N3R4E5]. Nhạc cụ, nhịp điệu, giai điệu và hòa âm đều không đạt được những gì được mong đợi trong âm nhạc [G1E2N3R4E5]. Âm thanh tổng thể không chân thực và thiếu những phẩm chất độc đáo khiến âm nhạc [G1E2N3R4E5] trở nên khác biệt. Nhìn chung, phần này không thể hiện chính xác bản chất của [G1E2N3R4E5].</v>
      </c>
    </row>
    <row r="2310">
      <c r="A2310" s="1" t="s">
        <v>3662</v>
      </c>
      <c r="B2310" s="1" t="s">
        <v>3663</v>
      </c>
      <c r="C2310" s="2" t="str">
        <f>IFERROR(__xludf.DUMMYFUNCTION("GoogleTranslate(B2310, ""en"", ""vi"")"),"Với dải cao độ trải dài [R1A2N3G4E5] [oc0ta1ve2s3], bản nhạc này mang đến trải nghiệm nghe đa dạng và sống động, trong khi [[K01E12Y23]3 k4ey5] mang lại hương vị độc đáo. Đồng hồ đo của âm nhạc là [T1I2M3E4_5S6I7G8N9A0T1U2R3E4], và bài hát này cố tình bỏ "&amp;"qua việc kết hợp [I1N2S3T4R5U6M7E8N9T0S1]. Được phát ở mức trung bình [te0mp1o2], độ dài của bài hát được xác định bởi [[N01U12M23_34B45A56R67S78]8 b9ar0s1].")</f>
        <v>Với dải cao độ trải dài [R1A2N3G4E5] [oc0ta1ve2s3], bản nhạc này mang đến trải nghiệm nghe đa dạng và sống động, trong khi [[K01E12Y23]3 k4ey5] mang lại hương vị độc đáo. Đồng hồ đo của âm nhạc là [T1I2M3E4_5S6I7G8N9A0T1U2R3E4], và bài hát này cố tình bỏ qua việc kết hợp [I1N2S3T4R5U6M7E8N9T0S1]. Được phát ở mức trung bình [te0mp1o2], độ dài của bài hát được xác định bởi [[N01U12M23_34B45A56R67S78]8 b9ar0s1].</v>
      </c>
    </row>
    <row r="2311">
      <c r="A2311" s="1" t="s">
        <v>3664</v>
      </c>
      <c r="B2311" s="1" t="s">
        <v>3665</v>
      </c>
      <c r="C2311" s="2" t="str">
        <f>IFERROR(__xludf.DUMMYFUNCTION("GoogleTranslate(B2311, ""en"", ""vi"")"),"Độ dài của bản nhạc là [T1M213] giây và có nhịp điệu rất nhanh và sống động, cùng với [ti0me1 s2ig3na4tu5re6 o7f 8[T91I02M13E24_35S46I57G68N79A80T91U02R13E24]3 khác thường. Âm nhạc thấm đẫm [E1M2O3T4I5O6N7] và phần sáng tác của bài hát bao gồm [[N01U12M23"&amp;"_34B45A56R67S78]8 b9ar0s1]. Nhìn chung, bài hát này là sự pha trộn độc đáo giữa nhịp điệu tràn đầy năng lượng, [ti0me1 s2ig3na4tu5re6] độc đáo và chiều sâu cảm xúc, khiến nó trở thành một trải nghiệm âm nhạc đáng nhớ và quyến rũ.")</f>
        <v>Độ dài của bản nhạc là [T1M213] giây và có nhịp điệu rất nhanh và sống động, cùng với [ti0me1 s2ig3na4tu5re6 o7f 8[T91I02M13E24_35S46I57G68N79A80T91U02R13E24]3 khác thường. Âm nhạc thấm đẫm [E1M2O3T4I5O6N7] và phần sáng tác của bài hát bao gồm [[N01U12M23_34B45A56R67S78]8 b9ar0s1]. Nhìn chung, bài hát này là sự pha trộn độc đáo giữa nhịp điệu tràn đầy năng lượng, [ti0me1 s2ig3na4tu5re6] độc đáo và chiều sâu cảm xúc, khiến nó trở thành một trải nghiệm âm nhạc đáng nhớ và quyến rũ.</v>
      </c>
    </row>
    <row r="2312">
      <c r="A2312" s="1" t="s">
        <v>3666</v>
      </c>
      <c r="B2312" s="1" t="s">
        <v>3667</v>
      </c>
      <c r="C2312" s="2" t="str">
        <f>IFERROR(__xludf.DUMMYFUNCTION("GoogleTranslate(B2312, ""en"", ""vi"")"),"Bài hát này có nhịp điệu mượt mà và đều đặn, tương tự như phong cách âm nhạc của [A1R2T3I4S5T6].")</f>
        <v>Bài hát này có nhịp điệu mượt mà và đều đặn, tương tự như phong cách âm nhạc của [A1R2T3I4S5T6].</v>
      </c>
    </row>
    <row r="2313">
      <c r="A2313" s="1" t="s">
        <v>3668</v>
      </c>
      <c r="B2313" s="1" t="s">
        <v>3669</v>
      </c>
      <c r="C2313" s="2" t="str">
        <f>IFERROR(__xludf.DUMMYFUNCTION("GoogleTranslate(B2313, ""en"", ""vi"")"),"Loại nhạc này mang đến trải nghiệm nghe đa dạng và sống động với dải cao độ trải dài [R1A2N3G4E5] [oc0ta1ve2s3]. [[K01E12Y23]3 k4ey5] thêm hương vị độc đáo và thời gian phát của bài hát là [T1M213] giây với nhịp điệu vừa phải và dễ theo dõi. Âm thanh của "&amp;"bản nhạc được tạo ra thông qua [I1N2S3T4R5U6M7E8N9T0S1] và [ti0me1 s2ig3na4tu5re6] là [T1I2M3E4_5S6I7G8N9A0T1U2R3E4]. Âm nhạc tuy chậm rãi nhưng không thể hiện được nét đặc trưng của phong cách [G1E2N3R4E5]. Độ dài của bài hát được xác định bởi [[N01U12M2"&amp;"3_34B45A56R67S78]8 b9ar0s1].")</f>
        <v>Loại nhạc này mang đến trải nghiệm nghe đa dạng và sống động với dải cao độ trải dài [R1A2N3G4E5] [oc0ta1ve2s3]. [[K01E12Y23]3 k4ey5] thêm hương vị độc đáo và thời gian phát của bài hát là [T1M213] giây với nhịp điệu vừa phải và dễ theo dõi. Âm thanh của bản nhạc được tạo ra thông qua [I1N2S3T4R5U6M7E8N9T0S1] và [ti0me1 s2ig3na4tu5re6] là [T1I2M3E4_5S6I7G8N9A0T1U2R3E4]. Âm nhạc tuy chậm rãi nhưng không thể hiện được nét đặc trưng của phong cách [G1E2N3R4E5]. Độ dài của bài hát được xác định bởi [[N01U12M23_34B45A56R67S78]8 b9ar0s1].</v>
      </c>
    </row>
    <row r="2314">
      <c r="A2314" s="1" t="s">
        <v>771</v>
      </c>
      <c r="B2314" s="1" t="s">
        <v>3670</v>
      </c>
      <c r="C2314" s="2" t="str">
        <f>IFERROR(__xludf.DUMMYFUNCTION("GoogleTranslate(B2314, ""en"", ""vi"")"),"Bản nhạc này là sự thể hiện chân thực của phong cách [G1E2N3R4E5] cổ điển, thể hiện phạm vi cao độ trong [R1A2N3G4E5] [oc0ta1ve2s3]. [[K01E12Y23]3 k4ey5] thêm hương vị độc đáo cho âm nhạc, trong khi thời lượng [T1M213] giây của bài hát cho phép khám phá đ"&amp;"ầy đủ nhịp điệu thiền định của nó. Buổi biểu diễn sử dụng [I1N2S3T4R5U6M7E8N9T0S1] và âm nhạc tuân theo nhịp điệu [T1I2M3E4_5S6I7G8N9A0T1U2R3E4], với [te0mp1o2] nhẹ nhàng khuyến khích cảm giác thư giãn và chiêm nghiệm sâu sắc. Nhìn chung, tác phẩm âm nhạc"&amp;" này là một ví dụ điển hình và biểu cảm về thể loại của nó, mang đến cho người nghe cơ hội đắm mình trong những âm thanh êm dịu và nội tâm của nó.")</f>
        <v>Bản nhạc này là sự thể hiện chân thực của phong cách [G1E2N3R4E5] cổ điển, thể hiện phạm vi cao độ trong [R1A2N3G4E5] [oc0ta1ve2s3]. [[K01E12Y23]3 k4ey5] thêm hương vị độc đáo cho âm nhạc, trong khi thời lượng [T1M213] giây của bài hát cho phép khám phá đầy đủ nhịp điệu thiền định của nó. Buổi biểu diễn sử dụng [I1N2S3T4R5U6M7E8N9T0S1] và âm nhạc tuân theo nhịp điệu [T1I2M3E4_5S6I7G8N9A0T1U2R3E4], với [te0mp1o2] nhẹ nhàng khuyến khích cảm giác thư giãn và chiêm nghiệm sâu sắc. Nhìn chung, tác phẩm âm nhạc này là một ví dụ điển hình và biểu cảm về thể loại của nó, mang đến cho người nghe cơ hội đắm mình trong những âm thanh êm dịu và nội tâm của nó.</v>
      </c>
    </row>
    <row r="2315">
      <c r="A2315" s="1" t="s">
        <v>3671</v>
      </c>
      <c r="B2315" s="1" t="s">
        <v>3672</v>
      </c>
      <c r="C2315" s="2" t="str">
        <f>IFERROR(__xludf.DUMMYFUNCTION("GoogleTranslate(B2315, ""en"", ""vi"")"),"Phạm vi cao độ của bản nhạc này là [R1A2N3G4E5] [oc0ta1ve2s3] mang đến trải nghiệm nghe độc ​​đáo và đáng nhớ, được nâng cao bằng cách sử dụng [[K01E12Y23]3 k4ey5] để tạo ra bầu không khí khác biệt. Với [te0mp1o2] vừa phải và ở [T1I2M3E4_5S6I7G8N9A0T1U2R3"&amp;"E4], bài hát được trình diễn chậm rãi, làm tăng thêm sức hấp dẫn tổng thể của nó.")</f>
        <v>Phạm vi cao độ của bản nhạc này là [R1A2N3G4E5] [oc0ta1ve2s3] mang đến trải nghiệm nghe độc ​​đáo và đáng nhớ, được nâng cao bằng cách sử dụng [[K01E12Y23]3 k4ey5] để tạo ra bầu không khí khác biệt. Với [te0mp1o2] vừa phải và ở [T1I2M3E4_5S6I7G8N9A0T1U2R3E4], bài hát được trình diễn chậm rãi, làm tăng thêm sức hấp dẫn tổng thể của nó.</v>
      </c>
    </row>
    <row r="2316">
      <c r="A2316" s="1" t="s">
        <v>301</v>
      </c>
      <c r="B2316" s="1" t="s">
        <v>3673</v>
      </c>
      <c r="C2316" s="2" t="str">
        <f>IFERROR(__xludf.DUMMYFUNCTION("GoogleTranslate(B2316, ""en"", ""vi"")"),"Dải cao độ của [R1A2N3G4E5] [oc0ta1ve2s3] tạo thêm nét đặc biệt cho âm nhạc, nhấn mạnh chiều sâu cảm xúc của nó, đồng thời việc sử dụng [[K01E12Y23]3 k4ey5] truyền tải âm thanh vang và độc đáo. Thời lượng của bản nhạc là [T1M213] giây và [te0mp1o2] trong "&amp;"bài hát này rất nhẹ nhàng và yên bình. Âm nhạc được phát ra âm thanh thông qua [I1N2S3T4R5U6M7E8N9T0S1] và đồng hồ đo của âm nhạc là [T1I2M3E4_5S6I7G8N9A0T1U2R3E4]. Bài hát này được đặc trưng bởi âm thanh [te0mp1o2] và [G1E2N3R4E5] nhanh.")</f>
        <v>Dải cao độ của [R1A2N3G4E5] [oc0ta1ve2s3] tạo thêm nét đặc biệt cho âm nhạc, nhấn mạnh chiều sâu cảm xúc của nó, đồng thời việc sử dụng [[K01E12Y23]3 k4ey5] truyền tải âm thanh vang và độc đáo. Thời lượng của bản nhạc là [T1M213] giây và [te0mp1o2] trong bài hát này rất nhẹ nhàng và yên bình. Âm nhạc được phát ra âm thanh thông qua [I1N2S3T4R5U6M7E8N9T0S1] và đồng hồ đo của âm nhạc là [T1I2M3E4_5S6I7G8N9A0T1U2R3E4]. Bài hát này được đặc trưng bởi âm thanh [te0mp1o2] và [G1E2N3R4E5] nhanh.</v>
      </c>
    </row>
    <row r="2317">
      <c r="A2317" s="1" t="s">
        <v>1812</v>
      </c>
      <c r="B2317" s="1" t="s">
        <v>3674</v>
      </c>
      <c r="C2317" s="2" t="str">
        <f>IFERROR(__xludf.DUMMYFUNCTION("GoogleTranslate(B2317, ""en"", ""vi"")"),"Phạm vi cao độ nhỏ gọn của [R1A2N3G4E5] [oc0ta1ve2s3] mang lại màn trình diễn âm nhạc tập trung và có tác động mạnh mẽ được sáng tác trong [[K01E12Y23]3 k4ey5], gợi lên cảm giác [E1M2O3T4I5O6N7]. Bài hát kéo dài [T1M213] giây.")</f>
        <v>Phạm vi cao độ nhỏ gọn của [R1A2N3G4E5] [oc0ta1ve2s3] mang lại màn trình diễn âm nhạc tập trung và có tác động mạnh mẽ được sáng tác trong [[K01E12Y23]3 k4ey5], gợi lên cảm giác [E1M2O3T4I5O6N7]. Bài hát kéo dài [T1M213] giây.</v>
      </c>
    </row>
    <row r="2318">
      <c r="A2318" s="1" t="s">
        <v>188</v>
      </c>
      <c r="B2318" s="1" t="s">
        <v>3675</v>
      </c>
      <c r="C2318" s="2" t="str">
        <f>IFERROR(__xludf.DUMMYFUNCTION("GoogleTranslate(B2318, ""en"", ""vi"")"),"Loại nhạc này mang lại trải nghiệm nghe độc ​​đáo và đáng nhớ với dải cao độ [R1A2N3G4E5] [oc0ta1ve2s3]. Việc sử dụng [[K01E12Y23]3 k4ey5] tạo ra bảng âm thanh phong phú và sống động trong khi chạy trong [T1M213] giây. Với nhịp điệu mượt mà và đều đặn, bà"&amp;"i hát này có [te0mp1o2] thoải mái và đã chọn không kết hợp [I1N2S3T4R5U6M7E8N9T0S1]. [ti0me1 s2ig3na4tu5re6] của âm nhạc là [T1I2M3E4_5S6I7G8N9A0T1U2R3E4], cho phép nó thể hiện [E1M2O3T4I5O6N7].")</f>
        <v>Loại nhạc này mang lại trải nghiệm nghe độc ​​đáo và đáng nhớ với dải cao độ [R1A2N3G4E5] [oc0ta1ve2s3]. Việc sử dụng [[K01E12Y23]3 k4ey5] tạo ra bảng âm thanh phong phú và sống động trong khi chạy trong [T1M213] giây. Với nhịp điệu mượt mà và đều đặn, bài hát này có [te0mp1o2] thoải mái và đã chọn không kết hợp [I1N2S3T4R5U6M7E8N9T0S1]. [ti0me1 s2ig3na4tu5re6] của âm nhạc là [T1I2M3E4_5S6I7G8N9A0T1U2R3E4], cho phép nó thể hiện [E1M2O3T4I5O6N7].</v>
      </c>
    </row>
    <row r="2319">
      <c r="A2319" s="1" t="s">
        <v>100</v>
      </c>
      <c r="B2319" s="1" t="s">
        <v>3676</v>
      </c>
      <c r="C2319" s="2" t="str">
        <f>IFERROR(__xludf.DUMMYFUNCTION("GoogleTranslate(B2319, ""en"", ""vi"")"),"Âm nhạc được đề cập có phạm vi cao độ giới hạn là [R1A2N3G4E5] [oc0ta1ve2s3], cho phép nhấn mạnh hơn vào các sắc thái của giai điệu và nhịp điệu. Ngoài ra, việc sử dụng [[K01E12Y23]3 k4ey5] tạo ra bảng âm thanh phong phú và sống động. Nhịp điệu vừa phải c"&amp;"ủa bài hát rất dễ theo dõi và mặc dù đã cố tình loại trừ [I1N2S3T4R5U6M7E8N9T0S1] nhưng bản chất âm nhạc vẫn là [E1M2O3T4I5O6N7]. Nhịp điệu nhanh và không đều của bài hát [ti0me1 s2ig3na4tu5re6 o7f 8[T91I02M13E24_35S46I57G68N79A80T91U02R13E24]3] góp phần "&amp;"tạo nên nét độc đáo của bài hát. Với độ dài [T1M213] giây, bài hát mang đến trải nghiệm nghe nhỏ gọn nhưng sống động.")</f>
        <v>Âm nhạc được đề cập có phạm vi cao độ giới hạn là [R1A2N3G4E5] [oc0ta1ve2s3], cho phép nhấn mạnh hơn vào các sắc thái của giai điệu và nhịp điệu. Ngoài ra, việc sử dụng [[K01E12Y23]3 k4ey5] tạo ra bảng âm thanh phong phú và sống động. Nhịp điệu vừa phải của bài hát rất dễ theo dõi và mặc dù đã cố tình loại trừ [I1N2S3T4R5U6M7E8N9T0S1] nhưng bản chất âm nhạc vẫn là [E1M2O3T4I5O6N7]. Nhịp điệu nhanh và không đều của bài hát [ti0me1 s2ig3na4tu5re6 o7f 8[T91I02M13E24_35S46I57G68N79A80T91U02R13E24]3] góp phần tạo nên nét độc đáo của bài hát. Với độ dài [T1M213] giây, bài hát mang đến trải nghiệm nghe nhỏ gọn nhưng sống động.</v>
      </c>
    </row>
    <row r="2320">
      <c r="A2320" s="1" t="s">
        <v>3677</v>
      </c>
      <c r="B2320" s="1" t="s">
        <v>3678</v>
      </c>
      <c r="C2320" s="2" t="str">
        <f>IFERROR(__xludf.DUMMYFUNCTION("GoogleTranslate(B2320, ""en"", ""vi"")"),"Việc sử dụng dải cao độ cụ thể [R1A2N3G4E5] [oc0ta1ve2s3] tạo ra âm thanh gắn kết và thống nhất xuyên suốt bản nhạc, trong khi [[K01E12Y23]3 k4ey5] tạo thêm bầu không khí khác biệt. Với thời lượng [T1M213] giây, bài hát vẫn duy trì nhịp điệu [te0mp1o2] số"&amp;"ng động và lạc quan. Âm thanh của nhạc chủ yếu được tạo ra bởi [I1N2S3T4R5U6M7E8N9T0S1] và tuân theo [ti0me1 s2ig3na4tu5re6 o7f 8[T91I02M13E24_35S46I57G68N79A80T91U02R13E24]3]. Được phát ở tốc độ nhanh, bản nhạc này hoàn toàn thuộc thể loại [G1E2N3R4E5].")</f>
        <v>Việc sử dụng dải cao độ cụ thể [R1A2N3G4E5] [oc0ta1ve2s3] tạo ra âm thanh gắn kết và thống nhất xuyên suốt bản nhạc, trong khi [[K01E12Y23]3 k4ey5] tạo thêm bầu không khí khác biệt. Với thời lượng [T1M213] giây, bài hát vẫn duy trì nhịp điệu [te0mp1o2] sống động và lạc quan. Âm thanh của nhạc chủ yếu được tạo ra bởi [I1N2S3T4R5U6M7E8N9T0S1] và tuân theo [ti0me1 s2ig3na4tu5re6 o7f 8[T91I02M13E24_35S46I57G68N79A80T91U02R13E24]3]. Được phát ở tốc độ nhanh, bản nhạc này hoàn toàn thuộc thể loại [G1E2N3R4E5].</v>
      </c>
    </row>
    <row r="2321">
      <c r="A2321" s="1" t="s">
        <v>821</v>
      </c>
      <c r="B2321" s="1" t="s">
        <v>3679</v>
      </c>
      <c r="C2321" s="2" t="str">
        <f>IFERROR(__xludf.DUMMYFUNCTION("GoogleTranslate(B2321, ""en"", ""vi"")"),"Dải cao độ [R1A2N3G4E5]-[oc0ta1ve2] của bản nhạc [G1E2N3R4E5] này tạo ra màn trình diễn âm nhạc tập trung và có tác động mạnh mẽ, trong khi việc sử dụng [[K01E12Y23]3 k4ey5] sẽ tăng thêm chất lượng cảm xúc đặc biệt. Với thời lượng chạy [T1M213] giây, bài "&amp;"hát có nhịp điệu mượt mà, đều đặn và [te0mp1o2] nhanh. Mặc dù không có [I1N2S3T4R5U6M7E8N9T0S1] trong nhạc cụ, âm nhạc vẫn thể hiện âm thanh [G1E2N3R4E5]. Đáng chú ý, bài hát [ti0me1 s2ig3na4tu5re6] tuy không chuẩn nhưng bố cục tổng thể lại mang đến trải "&amp;"nghiệm âm nhạc gắn kết và lôi cuốn.")</f>
        <v>Dải cao độ [R1A2N3G4E5]-[oc0ta1ve2] của bản nhạc [G1E2N3R4E5] này tạo ra màn trình diễn âm nhạc tập trung và có tác động mạnh mẽ, trong khi việc sử dụng [[K01E12Y23]3 k4ey5] sẽ tăng thêm chất lượng cảm xúc đặc biệt. Với thời lượng chạy [T1M213] giây, bài hát có nhịp điệu mượt mà, đều đặn và [te0mp1o2] nhanh. Mặc dù không có [I1N2S3T4R5U6M7E8N9T0S1] trong nhạc cụ, âm nhạc vẫn thể hiện âm thanh [G1E2N3R4E5]. Đáng chú ý, bài hát [ti0me1 s2ig3na4tu5re6] tuy không chuẩn nhưng bố cục tổng thể lại mang đến trải nghiệm âm nhạc gắn kết và lôi cuốn.</v>
      </c>
    </row>
    <row r="2322">
      <c r="A2322" s="1" t="s">
        <v>1961</v>
      </c>
      <c r="B2322" s="1" t="s">
        <v>3680</v>
      </c>
      <c r="C2322" s="2" t="str">
        <f>IFERROR(__xludf.DUMMYFUNCTION("GoogleTranslate(B2322, ""en"", ""vi"")"),"Nhịp điệu trong bài hát này rất thoải mái và âm nhạc di chuyển với tốc độ cân bằng. Đồng hồ đo của âm nhạc là [T1I2M3E4_5S6I7G8N9A0T1U2R3E4], được làm phong phú bởi [I1N2S3T4R5U6M7E8N9T0S1]. Ngoài ra, [ke0y1] còn bổ sung thêm hương vị độc đáo cho bản nhạc"&amp;" này, khiến nó càng trở nên đặc biệt và đáng nhớ hơn. Nhìn chung, sự kết hợp của những yếu tố này tạo ra trải nghiệm nghe dễ chịu và thú vị, chắc chắn sẽ làm say lòng bất kỳ ai yêu thích âm nhạc tuyệt vời.")</f>
        <v>Nhịp điệu trong bài hát này rất thoải mái và âm nhạc di chuyển với tốc độ cân bằng. Đồng hồ đo của âm nhạc là [T1I2M3E4_5S6I7G8N9A0T1U2R3E4], được làm phong phú bởi [I1N2S3T4R5U6M7E8N9T0S1]. Ngoài ra, [ke0y1] còn bổ sung thêm hương vị độc đáo cho bản nhạc này, khiến nó càng trở nên đặc biệt và đáng nhớ hơn. Nhìn chung, sự kết hợp của những yếu tố này tạo ra trải nghiệm nghe dễ chịu và thú vị, chắc chắn sẽ làm say lòng bất kỳ ai yêu thích âm nhạc tuyệt vời.</v>
      </c>
    </row>
    <row r="2323">
      <c r="A2323" s="1" t="s">
        <v>3681</v>
      </c>
      <c r="B2323" s="1" t="s">
        <v>3682</v>
      </c>
      <c r="C2323" s="2" t="str">
        <f>IFERROR(__xludf.DUMMYFUNCTION("GoogleTranslate(B2323, ""en"", ""vi"")"),"Bài hát này tuy có nhịp điệu vừa phải thoải mái nhưng không phải là một ví dụ điển hình của phong cách [G1E2N3R4E5] và không có [I1N2S3T4R5U6M7E8N9T0S1].")</f>
        <v>Bài hát này tuy có nhịp điệu vừa phải thoải mái nhưng không phải là một ví dụ điển hình của phong cách [G1E2N3R4E5] và không có [I1N2S3T4R5U6M7E8N9T0S1].</v>
      </c>
    </row>
    <row r="2324">
      <c r="A2324" s="1" t="s">
        <v>1177</v>
      </c>
      <c r="B2324" s="1" t="s">
        <v>3683</v>
      </c>
      <c r="C2324" s="2" t="str">
        <f>IFERROR(__xludf.DUMMYFUNCTION("GoogleTranslate(B2324, ""en"", ""vi"")"),"Bài hát có nhịp điệu rất mãnh liệt và thời gian chạy là [T1M213] giây, trong đó việc sử dụng [I1N2S3T4R5U6M7E8N9T0S1] rất quan trọng đối với âm nhạc.")</f>
        <v>Bài hát có nhịp điệu rất mãnh liệt và thời gian chạy là [T1M213] giây, trong đó việc sử dụng [I1N2S3T4R5U6M7E8N9T0S1] rất quan trọng đối với âm nhạc.</v>
      </c>
    </row>
    <row r="2325">
      <c r="A2325" s="1" t="s">
        <v>136</v>
      </c>
      <c r="B2325" s="1" t="s">
        <v>3684</v>
      </c>
      <c r="C2325" s="2" t="str">
        <f>IFERROR(__xludf.DUMMYFUNCTION("GoogleTranslate(B2325, ""en"", ""vi"")"),"Với dải cao độ trải dài [R1A2N3G4E5] [oc0ta1ve2s3], bản nhạc này mang đến trải nghiệm nghe đa dạng và sống động. [[K01E12Y23]3 k4ey5] trong bài hát này mang đến âm thanh mạnh mẽ và đáng nhớ, trong khi nhịp điệu lại rất nhẹ nhàng và thư thái. [I1N2S3T4R5U6"&amp;"M7E8N9T0S1] phải được đưa vào nhạc có [ti0me1 s2ig3na4tu5re6 o7f 8[T91I02M13E24_35S46I57G68N79A80T91U02R13E24]3] và được phát ở tốc độ chậm [te0mp1o2]. Với thời lượng [T1M213] giây, bản nhạc này gợi lên bản chất [E1M2O3T4I5O6N7].")</f>
        <v>Với dải cao độ trải dài [R1A2N3G4E5] [oc0ta1ve2s3], bản nhạc này mang đến trải nghiệm nghe đa dạng và sống động. [[K01E12Y23]3 k4ey5] trong bài hát này mang đến âm thanh mạnh mẽ và đáng nhớ, trong khi nhịp điệu lại rất nhẹ nhàng và thư thái. [I1N2S3T4R5U6M7E8N9T0S1] phải được đưa vào nhạc có [ti0me1 s2ig3na4tu5re6 o7f 8[T91I02M13E24_35S46I57G68N79A80T91U02R13E24]3] và được phát ở tốc độ chậm [te0mp1o2]. Với thời lượng [T1M213] giây, bản nhạc này gợi lên bản chất [E1M2O3T4I5O6N7].</v>
      </c>
    </row>
    <row r="2326">
      <c r="A2326" s="1" t="s">
        <v>3685</v>
      </c>
      <c r="B2326" s="1" t="s">
        <v>3686</v>
      </c>
      <c r="C2326" s="2" t="str">
        <f>IFERROR(__xludf.DUMMYFUNCTION("GoogleTranslate(B2326, ""en"", ""vi"")"),"Buổi biểu diễn âm nhạc sử dụng [I1N2S3T4R5U6M7E8N9T0S1] và mang lại trải nghiệm nghe độc ​​đáo và đáng nhớ với dải cao độ [R1A2N3G4E5] [oc0ta1ve2s3]. Âm nhạc này phá vỡ truyền thống của phong cách [G1E2N3R4E5], tạo ra âm thanh riêng biệt khiến nó trở nên "&amp;"khác biệt. Cho dù đó là cách sử dụng nhạc cụ độc đáo hay cách tiếp cận sáng tác đầy sáng tạo, âm nhạc này chắc chắn sẽ thu hút những người nghe đang tìm kiếm thứ gì đó mới mẻ và độc đáo.")</f>
        <v>Buổi biểu diễn âm nhạc sử dụng [I1N2S3T4R5U6M7E8N9T0S1] và mang lại trải nghiệm nghe độc ​​đáo và đáng nhớ với dải cao độ [R1A2N3G4E5] [oc0ta1ve2s3]. Âm nhạc này phá vỡ truyền thống của phong cách [G1E2N3R4E5], tạo ra âm thanh riêng biệt khiến nó trở nên khác biệt. Cho dù đó là cách sử dụng nhạc cụ độc đáo hay cách tiếp cận sáng tác đầy sáng tạo, âm nhạc này chắc chắn sẽ thu hút những người nghe đang tìm kiếm thứ gì đó mới mẻ và độc đáo.</v>
      </c>
    </row>
    <row r="2327">
      <c r="A2327" s="1" t="s">
        <v>3687</v>
      </c>
      <c r="B2327" s="1" t="s">
        <v>3688</v>
      </c>
      <c r="C2327" s="2" t="str">
        <f>IFERROR(__xludf.DUMMYFUNCTION("GoogleTranslate(B2327, ""en"", ""vi"")"),"Âm nhạc được sáng tác trong [[K01E12Y23]3 k4ey5] và có phạm vi cao độ giới hạn là [R1A2N3G4E5] [oc0ta1ve2s3], cho phép nhấn mạnh hơn vào các sắc thái của giai điệu và nhịp điệu. Bài hát này có [ti0me1 s2ig3na4tu5re6 o7f 8[T91I02M13E24_35S46I57G68N79A80T91"&amp;"U02R13E24]3] độc đáo và giai điệu không được tạo bằng [I1N2S3T4R5U6M7E8N9T0]. [te0mp1o2] của bài hát ở mức vừa phải, người nghe có thể nghe thấy [[N01U12M23_34B45A56R67S78]8 b9ar0s1] xuyên suốt bản nhạc. Cùng với nhau, những yếu tố này tạo nên trải nghiệm"&amp;" âm nhạc độc đáo thể hiện sự sáng tạo và tính nghệ thuật của nhà soạn nhạc.")</f>
        <v>Âm nhạc được sáng tác trong [[K01E12Y23]3 k4ey5] và có phạm vi cao độ giới hạn là [R1A2N3G4E5] [oc0ta1ve2s3], cho phép nhấn mạnh hơn vào các sắc thái của giai điệu và nhịp điệu. Bài hát này có [ti0me1 s2ig3na4tu5re6 o7f 8[T91I02M13E24_35S46I57G68N79A80T91U02R13E24]3] độc đáo và giai điệu không được tạo bằng [I1N2S3T4R5U6M7E8N9T0]. [te0mp1o2] của bài hát ở mức vừa phải, người nghe có thể nghe thấy [[N01U12M23_34B45A56R67S78]8 b9ar0s1] xuyên suốt bản nhạc. Cùng với nhau, những yếu tố này tạo nên trải nghiệm âm nhạc độc đáo thể hiện sự sáng tạo và tính nghệ thuật của nhà soạn nhạc.</v>
      </c>
    </row>
    <row r="2328">
      <c r="A2328" s="1" t="s">
        <v>310</v>
      </c>
      <c r="B2328" s="1" t="s">
        <v>3689</v>
      </c>
      <c r="C2328" s="2" t="str">
        <f>IFERROR(__xludf.DUMMYFUNCTION("GoogleTranslate(B2328, ""en"", ""vi"")"),"Phần trình diễn âm nhạc của bài hát này vừa tập trung vừa có tác động mạnh nhờ dải cao độ nhỏ gọn [R1A2N3G4E5] [oc0ta1ve2s3]. Nó được sáng tác trong [[K01E12Y23]3 k4ey5] và có nhịp điệu mượt mà và ổn định, mặc dù [te0mp1o2] nhanh. Sự sắp xếp này bỏ qua vi"&amp;"ệc sử dụng [I1N2S3T4R5U6M7E8N9T0S1] và [ti0me1 s2ig3na4tu5re6] không thường xuyên, góp phần tạo nên tính chất độc đáo của tác phẩm này. Mặc dù khác với các quy ước về phong cách [G1E2N3R4E5] điển hình, độ dài [T1M213] giây của bài hát vẫn đảm bảo trải ngh"&amp;"iệm nghe năng động và hấp dẫn.")</f>
        <v>Phần trình diễn âm nhạc của bài hát này vừa tập trung vừa có tác động mạnh nhờ dải cao độ nhỏ gọn [R1A2N3G4E5] [oc0ta1ve2s3]. Nó được sáng tác trong [[K01E12Y23]3 k4ey5] và có nhịp điệu mượt mà và ổn định, mặc dù [te0mp1o2] nhanh. Sự sắp xếp này bỏ qua việc sử dụng [I1N2S3T4R5U6M7E8N9T0S1] và [ti0me1 s2ig3na4tu5re6] không thường xuyên, góp phần tạo nên tính chất độc đáo của tác phẩm này. Mặc dù khác với các quy ước về phong cách [G1E2N3R4E5] điển hình, độ dài [T1M213] giây của bài hát vẫn đảm bảo trải nghiệm nghe năng động và hấp dẫn.</v>
      </c>
    </row>
    <row r="2329">
      <c r="A2329" s="1" t="s">
        <v>2791</v>
      </c>
      <c r="B2329" s="1" t="s">
        <v>3690</v>
      </c>
      <c r="C2329" s="2" t="str">
        <f>IFERROR(__xludf.DUMMYFUNCTION("GoogleTranslate(B2329, ""en"", ""vi"")"),"Âm nhạc được phát ở nhịp độ thoải mái sẽ trở nên sống động hơn nhờ sử dụng [I1N2S3T4R5U6M7E8N9T0S1]. Việc sử dụng [[K01E12Y23]3 k4ey5] trong âm nhạc tạo ra một bảng âm thanh phong phú và sống động, tăng thêm chiều sâu cho âm thanh tổng thể. Cùng với nhau,"&amp;" những yếu tố này góp phần mang lại trải nghiệm nghe độc ​​đáo, vừa nhẹ nhàng vừa quyến rũ.")</f>
        <v>Âm nhạc được phát ở nhịp độ thoải mái sẽ trở nên sống động hơn nhờ sử dụng [I1N2S3T4R5U6M7E8N9T0S1]. Việc sử dụng [[K01E12Y23]3 k4ey5] trong âm nhạc tạo ra một bảng âm thanh phong phú và sống động, tăng thêm chiều sâu cho âm thanh tổng thể. Cùng với nhau, những yếu tố này góp phần mang lại trải nghiệm nghe độc ​​đáo, vừa nhẹ nhàng vừa quyến rũ.</v>
      </c>
    </row>
    <row r="2330">
      <c r="A2330" s="1" t="s">
        <v>3691</v>
      </c>
      <c r="B2330" s="1" t="s">
        <v>3692</v>
      </c>
      <c r="C2330" s="2" t="str">
        <f>IFERROR(__xludf.DUMMYFUNCTION("GoogleTranslate(B2330, ""en"", ""vi"")"),"Bài hát có nhịp độ chậm này truyền tải âm thanh độc đáo và vang dội nhờ sử dụng [[K01E12Y23]3 k4ey5] và có thời gian chạy là [T1M213] giây. Âm nhạc này cũng phá vỡ truyền thống của phong cách [G1E2N3R4E5], mang đến trải nghiệm mới mẻ và khác biệt cho ngườ"&amp;"i nghe.")</f>
        <v>Bài hát có nhịp độ chậm này truyền tải âm thanh độc đáo và vang dội nhờ sử dụng [[K01E12Y23]3 k4ey5] và có thời gian chạy là [T1M213] giây. Âm nhạc này cũng phá vỡ truyền thống của phong cách [G1E2N3R4E5], mang đến trải nghiệm mới mẻ và khác biệt cho người nghe.</v>
      </c>
    </row>
    <row r="2331">
      <c r="A2331" s="1" t="s">
        <v>13</v>
      </c>
      <c r="B2331" s="1" t="s">
        <v>3693</v>
      </c>
      <c r="C2331" s="2" t="str">
        <f>IFERROR(__xludf.DUMMYFUNCTION("GoogleTranslate(B2331, ""en"", ""vi"")"),"Bài hát này có tiết tấu vừa phải, thoải mái và kéo dài trong [T1M213] giây.")</f>
        <v>Bài hát này có tiết tấu vừa phải, thoải mái và kéo dài trong [T1M213] giây.</v>
      </c>
    </row>
    <row r="2332">
      <c r="A2332" s="1" t="s">
        <v>3694</v>
      </c>
      <c r="B2332" s="1" t="s">
        <v>3695</v>
      </c>
      <c r="C2332" s="2" t="str">
        <f>IFERROR(__xludf.DUMMYFUNCTION("GoogleTranslate(B2332, ""en"", ""vi"")"),"Bản nhạc được sáng tác trong [[K01E12Y23]3 k4ey5] và tiến dần đến [[N01U12M23_34B45A56R67S78]8 b9ar0s1], đồng thời sử dụng [I1N2S3T4R5U6M7E8N9T0S1] trong phần trình diễn của nó. Phạm vi cao độ cụ thể của [R1A2N3G4E5] [oc0ta1ve2s3] được sử dụng để tạo ra â"&amp;"m thanh gắn kết và thống nhất xuyên suốt toàn bộ bài hát.")</f>
        <v>Bản nhạc được sáng tác trong [[K01E12Y23]3 k4ey5] và tiến dần đến [[N01U12M23_34B45A56R67S78]8 b9ar0s1], đồng thời sử dụng [I1N2S3T4R5U6M7E8N9T0S1] trong phần trình diễn của nó. Phạm vi cao độ cụ thể của [R1A2N3G4E5] [oc0ta1ve2s3] được sử dụng để tạo ra âm thanh gắn kết và thống nhất xuyên suốt toàn bộ bài hát.</v>
      </c>
    </row>
    <row r="2333">
      <c r="A2333" s="1" t="s">
        <v>1119</v>
      </c>
      <c r="B2333" s="1" t="s">
        <v>3696</v>
      </c>
      <c r="C2333" s="2" t="str">
        <f>IFERROR(__xludf.DUMMYFUNCTION("GoogleTranslate(B2333, ""en"", ""vi"")"),"Bài hát này có mét [T1I2M3E4_5S6I7G8N9A0T1U2R3E4] và chạy trong [T1M213] giây. [I1N2S3T4R5U6M7E8N9T0S1] không được bao gồm trong thiết bị đo của nó.")</f>
        <v>Bài hát này có mét [T1I2M3E4_5S6I7G8N9A0T1U2R3E4] và chạy trong [T1M213] giây. [I1N2S3T4R5U6M7E8N9T0S1] không được bao gồm trong thiết bị đo của nó.</v>
      </c>
    </row>
    <row r="2334">
      <c r="A2334" s="1" t="s">
        <v>2708</v>
      </c>
      <c r="B2334" s="1" t="s">
        <v>3697</v>
      </c>
      <c r="C2334" s="2" t="str">
        <f>IFERROR(__xludf.DUMMYFUNCTION("GoogleTranslate(B2334, ""en"", ""vi"")"),"Âm nhạc đang được thảo luận mang lại trải nghiệm nghe độc ​​đáo và đáng nhớ với dải cao độ trải dài [R1A2N3G4E5] [oc0ta1ve2s3]. Thêm vào đó, nó được chơi ở [ke0y1] của [K1E2Y3], mang đến cho nó một chất lượng cảm xúc đặc biệt. Bản nhạc có độ dài [T1M213] "&amp;"giây và [te0mp1o2] nằm trong phạm vi giữa. Nó được làm phong phú nhờ sự hiện diện của [I1N2S3T4R5U6M7E8N9T0S1]. Âm nhạc tuân theo nhịp [T1I2M3E4_5S6I7G8N9A0T1U2R3E4] và có [te0mp1o2] vừa phải. Điều đáng chú ý là âm thanh của bài hát không bị ảnh hưởng nhi"&amp;"ều bởi các quy ước của bất kỳ thể loại cụ thể nào.")</f>
        <v>Âm nhạc đang được thảo luận mang lại trải nghiệm nghe độc ​​đáo và đáng nhớ với dải cao độ trải dài [R1A2N3G4E5] [oc0ta1ve2s3]. Thêm vào đó, nó được chơi ở [ke0y1] của [K1E2Y3], mang đến cho nó một chất lượng cảm xúc đặc biệt. Bản nhạc có độ dài [T1M213] giây và [te0mp1o2] nằm trong phạm vi giữa. Nó được làm phong phú nhờ sự hiện diện của [I1N2S3T4R5U6M7E8N9T0S1]. Âm nhạc tuân theo nhịp [T1I2M3E4_5S6I7G8N9A0T1U2R3E4] và có [te0mp1o2] vừa phải. Điều đáng chú ý là âm thanh của bài hát không bị ảnh hưởng nhiều bởi các quy ước của bất kỳ thể loại cụ thể nào.</v>
      </c>
    </row>
    <row r="2335">
      <c r="A2335" s="1" t="s">
        <v>2426</v>
      </c>
      <c r="B2335" s="1" t="s">
        <v>3698</v>
      </c>
      <c r="C2335" s="2" t="str">
        <f>IFERROR(__xludf.DUMMYFUNCTION("GoogleTranslate(B2335, ""en"", ""vi"")"),"Dải cao độ của [R1A2N3G4E5] [oc0ta1ve2s3] tạo thêm nét đặc biệt cho bản nhạc, nhấn mạnh chiều sâu cảm xúc của bản nhạc, trong khi [[K01E12Y23]3 k4ey5] mang đến cho bản nhạc này chất lượng cảm xúc đặc biệt. Với thời lượng chạy [T1M213] giây, bài hát thể hi"&amp;"ện nhịp điệu nhẹ nhàng và thư giãn, không có [I1N2S3T4R5U6M7E8N9T0S1]. Theo nhịp [T1I2M3E4_5S6I7G8N9A0T1U2R3E4], nó duy trì nhịp điệu nhẹ nhàng, cuối cùng tạo ra một bố cục khó có thể dễ dàng nhận ra là phong cách [G1E2N3R4E5].")</f>
        <v>Dải cao độ của [R1A2N3G4E5] [oc0ta1ve2s3] tạo thêm nét đặc biệt cho bản nhạc, nhấn mạnh chiều sâu cảm xúc của bản nhạc, trong khi [[K01E12Y23]3 k4ey5] mang đến cho bản nhạc này chất lượng cảm xúc đặc biệt. Với thời lượng chạy [T1M213] giây, bài hát thể hiện nhịp điệu nhẹ nhàng và thư giãn, không có [I1N2S3T4R5U6M7E8N9T0S1]. Theo nhịp [T1I2M3E4_5S6I7G8N9A0T1U2R3E4], nó duy trì nhịp điệu nhẹ nhàng, cuối cùng tạo ra một bố cục khó có thể dễ dàng nhận ra là phong cách [G1E2N3R4E5].</v>
      </c>
    </row>
    <row r="2336">
      <c r="A2336" s="1" t="s">
        <v>3699</v>
      </c>
      <c r="B2336" s="1" t="s">
        <v>3700</v>
      </c>
      <c r="C2336" s="2" t="str">
        <f>IFERROR(__xludf.DUMMYFUNCTION("GoogleTranslate(B2336, ""en"", ""vi"")"),"Đoạn nhạc thể hiện phạm vi cao độ trong [R1A2N3G4E5] [oc0ta1ve2s3] và có độ dài [T1M213] giây. Nhịp điệu trong bài hát này thực sự rất hấp dẫn và nó tuân theo [ti0me1 s2ig3na4tu5re6 o7f 8[T91I02M13E24_35S46I57G68N79A80T91U02R13E24]3]. Với [te0mp1o2] vừa p"&amp;"hải, âm nhạc gợi lên cảm giác [E1M2O3T4I5O6N7] và người nghe có thể đánh giá cao [[N01U12M23_34B45A56R67S78]8 b9ar0s1] trong sáng tác quyến rũ này.")</f>
        <v>Đoạn nhạc thể hiện phạm vi cao độ trong [R1A2N3G4E5] [oc0ta1ve2s3] và có độ dài [T1M213] giây. Nhịp điệu trong bài hát này thực sự rất hấp dẫn và nó tuân theo [ti0me1 s2ig3na4tu5re6 o7f 8[T91I02M13E24_35S46I57G68N79A80T91U02R13E24]3]. Với [te0mp1o2] vừa phải, âm nhạc gợi lên cảm giác [E1M2O3T4I5O6N7] và người nghe có thể đánh giá cao [[N01U12M23_34B45A56R67S78]8 b9ar0s1] trong sáng tác quyến rũ này.</v>
      </c>
    </row>
    <row r="2337">
      <c r="A2337" s="1" t="s">
        <v>696</v>
      </c>
      <c r="B2337" s="1" t="s">
        <v>3701</v>
      </c>
      <c r="C2337" s="2" t="str">
        <f>IFERROR(__xludf.DUMMYFUNCTION("GoogleTranslate(B2337, ""en"", ""vi"")"),"Loại nhạc này mang lại trải nghiệm nghe độc ​​đáo và đáng nhớ với dải cao độ [R1A2N3G4E5] [oc0ta1ve2s3]. Việc sử dụng [[K01E12Y23]3 k4ey5] tạo ra bầu không khí khác biệt, trong khi thời lượng [T1M213] kéo dài một giây càng làm tăng thêm sức hấp dẫn của nó"&amp;". Đi kèm với nhịp điệu êm dịu, âm nhạc tuân theo nhịp điệu [T1I2M3E4_5S6I7G8N9A0T1U2R3E4] và tính chất cao [te0mp1o2] gợi lên [E1M2O3T4I5O6N7].")</f>
        <v>Loại nhạc này mang lại trải nghiệm nghe độc ​​đáo và đáng nhớ với dải cao độ [R1A2N3G4E5] [oc0ta1ve2s3]. Việc sử dụng [[K01E12Y23]3 k4ey5] tạo ra bầu không khí khác biệt, trong khi thời lượng [T1M213] kéo dài một giây càng làm tăng thêm sức hấp dẫn của nó. Đi kèm với nhịp điệu êm dịu, âm nhạc tuân theo nhịp điệu [T1I2M3E4_5S6I7G8N9A0T1U2R3E4] và tính chất cao [te0mp1o2] gợi lên [E1M2O3T4I5O6N7].</v>
      </c>
    </row>
    <row r="2338">
      <c r="A2338" s="1" t="s">
        <v>1983</v>
      </c>
      <c r="B2338" s="1" t="s">
        <v>3702</v>
      </c>
      <c r="C2338" s="2" t="str">
        <f>IFERROR(__xludf.DUMMYFUNCTION("GoogleTranslate(B2338, ""en"", ""vi"")"),"Lựa chọn [[K01E12Y23]3 k4ey5] của bài hát này mang lại trải nghiệm quyến rũ và đáng nhớ, kéo dài khoảng [[N01U12M23_34B45A56R67S78]8 b9ar0s1] và kéo dài [T1M213] giây. Sự kết hợp giữa [ke0y1] đã chọn và độ dài của bài hát tạo ra trải nghiệm nghe độc ​​đáo"&amp;", vừa đáng nhớ vừa hấp dẫn. Lựa chọn [ke0y1] có thể tác động đến tâm trạng chung của bài hát, trong khi độ dài của bài hát có thể ảnh hưởng đến sự chú ý và phản ứng cảm xúc của người nghe. Nhìn chung, những yếu tố này góp phần tạo nên hiệu quả tổng thể củ"&amp;"a bài hát cũng như khả năng để lại ấn tượng lâu dài cho người nghe.")</f>
        <v>Lựa chọn [[K01E12Y23]3 k4ey5] của bài hát này mang lại trải nghiệm quyến rũ và đáng nhớ, kéo dài khoảng [[N01U12M23_34B45A56R67S78]8 b9ar0s1] và kéo dài [T1M213] giây. Sự kết hợp giữa [ke0y1] đã chọn và độ dài của bài hát tạo ra trải nghiệm nghe độc ​​đáo, vừa đáng nhớ vừa hấp dẫn. Lựa chọn [ke0y1] có thể tác động đến tâm trạng chung của bài hát, trong khi độ dài của bài hát có thể ảnh hưởng đến sự chú ý và phản ứng cảm xúc của người nghe. Nhìn chung, những yếu tố này góp phần tạo nên hiệu quả tổng thể của bài hát cũng như khả năng để lại ấn tượng lâu dài cho người nghe.</v>
      </c>
    </row>
    <row r="2339">
      <c r="A2339" s="1" t="s">
        <v>335</v>
      </c>
      <c r="B2339" s="1" t="s">
        <v>3703</v>
      </c>
      <c r="C2339" s="2" t="str">
        <f>IFERROR(__xludf.DUMMYFUNCTION("GoogleTranslate(B2339, ""en"", ""vi"")"),"Bản nhạc thể hiện phạm vi cao độ trong [R1A2N3G4E5] [oc0ta1ve2s3] và sử dụng [[K01E12Y23]3 k4ey5], tạo ra bảng âm thanh phong phú và sống động. Với thời lượng [T1M213] giây, nhịp điệu của bài hát được thể hiện rõ ràng, nhấn mạnh tầm quan trọng của [I1N2S3"&amp;"T4R5U6M7E8N9T0S1] trong bố cục của nó. Nó tuân theo nhịp [T1I2M3E4_5S6I7G8N9A0T1U2R3E4], trong khi vẫn duy trì nhịp độ chậm gợi lên cảm giác [E1M2O3T4I5O6N7].")</f>
        <v>Bản nhạc thể hiện phạm vi cao độ trong [R1A2N3G4E5] [oc0ta1ve2s3] và sử dụng [[K01E12Y23]3 k4ey5], tạo ra bảng âm thanh phong phú và sống động. Với thời lượng [T1M213] giây, nhịp điệu của bài hát được thể hiện rõ ràng, nhấn mạnh tầm quan trọng của [I1N2S3T4R5U6M7E8N9T0S1] trong bố cục của nó. Nó tuân theo nhịp [T1I2M3E4_5S6I7G8N9A0T1U2R3E4], trong khi vẫn duy trì nhịp độ chậm gợi lên cảm giác [E1M2O3T4I5O6N7].</v>
      </c>
    </row>
    <row r="2340">
      <c r="A2340" s="1" t="s">
        <v>3704</v>
      </c>
      <c r="B2340" s="1" t="s">
        <v>3705</v>
      </c>
      <c r="C2340" s="2" t="str">
        <f>IFERROR(__xludf.DUMMYFUNCTION("GoogleTranslate(B2340, ""en"", ""vi"")"),"Với dải cao độ trải dài [R1A2N3G4E5] [oc0ta1ve2s3], bản nhạc này mang đến trải nghiệm nghe đa dạng và sống động. Việc sử dụng [[K01E12Y23]3 k4ey5] tạo ra bảng màu âm thanh phong phú và sống động, đồng thời có độ dài [T1M213] giây và có nhịp điệu rất êm dị"&amp;"u. Công dụng quan trọng của [I1N2S3T4R5U6M7E8N9T0S1] góp phần tạo nên âm thanh tổng thể của nó. Ngoài ra, [ti0me1 s2ig3na4tu5re6] của bài hát đi chệch khỏi chuẩn mực, với [T1I2M3E4_5S6I7G8N9A0T1U2R3E4] và nó không tuân theo các quy ước âm nhạc thông thườn"&amp;"g của phong cách [G1E2N3R4E5]. Hơn nữa, nó khác với các khuôn mẫu điển hình gắn liền với âm nhạc của [A1R2T3I4S5T6]. Xuyên suốt bài hát, có [[N01U12M23_34B45A56R67S78]8 b9ar0s1] càng làm tăng thêm tính độc đáo của nó.")</f>
        <v>Với dải cao độ trải dài [R1A2N3G4E5] [oc0ta1ve2s3], bản nhạc này mang đến trải nghiệm nghe đa dạng và sống động. Việc sử dụng [[K01E12Y23]3 k4ey5] tạo ra bảng màu âm thanh phong phú và sống động, đồng thời có độ dài [T1M213] giây và có nhịp điệu rất êm dịu. Công dụng quan trọng của [I1N2S3T4R5U6M7E8N9T0S1] góp phần tạo nên âm thanh tổng thể của nó. Ngoài ra, [ti0me1 s2ig3na4tu5re6] của bài hát đi chệch khỏi chuẩn mực, với [T1I2M3E4_5S6I7G8N9A0T1U2R3E4] và nó không tuân theo các quy ước âm nhạc thông thường của phong cách [G1E2N3R4E5]. Hơn nữa, nó khác với các khuôn mẫu điển hình gắn liền với âm nhạc của [A1R2T3I4S5T6]. Xuyên suốt bài hát, có [[N01U12M23_34B45A56R67S78]8 b9ar0s1] càng làm tăng thêm tính độc đáo của nó.</v>
      </c>
    </row>
    <row r="2341">
      <c r="A2341" s="1" t="s">
        <v>3706</v>
      </c>
      <c r="B2341" s="1" t="s">
        <v>3707</v>
      </c>
      <c r="C2341" s="2" t="str">
        <f>IFERROR(__xludf.DUMMYFUNCTION("GoogleTranslate(B2341, ""en"", ""vi"")"),"Phạm vi cao độ của bản nhạc này nằm trong [R1A2N3G4E5] [oc0ta1ve2s3] và việc sử dụng [[K01E12Y23]3 k4ey5] của nó tạo ra một bảng âm thanh phong phú và sống động. Bản nhạc kéo dài trong [T1M213] giây và có [te0mp1o2] vừa phải. Được làm phong phú bởi [I1N2S"&amp;"3T4R5U6M7E8N9T0S1], âm nhạc tỏa ra [E1M2O3T4I5O6N7] khiến bạn không thể không nhảy khi nghe nó. Xuyên suốt bài hát là [[N01U12M23_34B45A56R67S78]8 b9ar0s1].")</f>
        <v>Phạm vi cao độ của bản nhạc này nằm trong [R1A2N3G4E5] [oc0ta1ve2s3] và việc sử dụng [[K01E12Y23]3 k4ey5] của nó tạo ra một bảng âm thanh phong phú và sống động. Bản nhạc kéo dài trong [T1M213] giây và có [te0mp1o2] vừa phải. Được làm phong phú bởi [I1N2S3T4R5U6M7E8N9T0S1], âm nhạc tỏa ra [E1M2O3T4I5O6N7] khiến bạn không thể không nhảy khi nghe nó. Xuyên suốt bài hát là [[N01U12M23_34B45A56R67S78]8 b9ar0s1].</v>
      </c>
    </row>
    <row r="2342">
      <c r="A2342" s="1" t="s">
        <v>3708</v>
      </c>
      <c r="B2342" s="1" t="s">
        <v>3709</v>
      </c>
      <c r="C2342" s="2" t="str">
        <f>IFERROR(__xludf.DUMMYFUNCTION("GoogleTranslate(B2342, ""en"", ""vi"")"),"Bản nhạc kéo dài trong [T1M213] giây và có [te0mp1o2] vừa phải. Nó sử dụng [[T01I12M23E34_45S56I67G78N89A90T01U12R23E34]4 t5im6e 7si8gn9at0ur1e2] và được đưa vào cuộc sống với sự trợ giúp của [I1N2S3T4R5U6M7E8N9T0S1]. Với tổng [[N01U12M23_34B45A56R67S78]8"&amp;" b9ar0s1], bài hát này tạo nên trải nghiệm âm nhạc hài hòa và lôi cuốn.")</f>
        <v>Bản nhạc kéo dài trong [T1M213] giây và có [te0mp1o2] vừa phải. Nó sử dụng [[T01I12M23E34_45S56I67G78N89A90T01U12R23E34]4 t5im6e 7si8gn9at0ur1e2] và được đưa vào cuộc sống với sự trợ giúp của [I1N2S3T4R5U6M7E8N9T0S1]. Với tổng [[N01U12M23_34B45A56R67S78]8 b9ar0s1], bài hát này tạo nên trải nghiệm âm nhạc hài hòa và lôi cuốn.</v>
      </c>
    </row>
    <row r="2343">
      <c r="A2343" s="1" t="s">
        <v>3710</v>
      </c>
      <c r="B2343" s="1" t="s">
        <v>3711</v>
      </c>
      <c r="C2343" s="2" t="str">
        <f>IFERROR(__xludf.DUMMYFUNCTION("GoogleTranslate(B2343, ""en"", ""vi"")"),"Bản nhạc sử dụng phạm vi cao độ cụ thể là [R1A2N3G4E5] [oc0ta1ve2s3] để tạo ra âm thanh gắn kết và thống nhất, trong khi [[K01E12Y23]3 k4ey5] góp phần tạo nên chất lượng cảm xúc đặc biệt. Thời lượng [T1M213]-giây của bài hát có nhịp điệu êm dịu và nhẹ nhà"&amp;"ng, đáng chú ý là sự vắng mặt của [I1N2S3T4R5U6M7E8N9T0S1]. [ti0me1 s2ig3na4tu5re6], [T1I2M3E4_5S6I7G8N9A0T1U2R3E4] của nó, khác với tiêu chuẩn và nhạc được phát nhanh. Bài hát này thách thức truyền thống của phong cách [G1E2N3R4E5], thể hiện một cách tiế"&amp;"p cận độc đáo và sáng tạo.")</f>
        <v>Bản nhạc sử dụng phạm vi cao độ cụ thể là [R1A2N3G4E5] [oc0ta1ve2s3] để tạo ra âm thanh gắn kết và thống nhất, trong khi [[K01E12Y23]3 k4ey5] góp phần tạo nên chất lượng cảm xúc đặc biệt. Thời lượng [T1M213]-giây của bài hát có nhịp điệu êm dịu và nhẹ nhàng, đáng chú ý là sự vắng mặt của [I1N2S3T4R5U6M7E8N9T0S1]. [ti0me1 s2ig3na4tu5re6], [T1I2M3E4_5S6I7G8N9A0T1U2R3E4] của nó, khác với tiêu chuẩn và nhạc được phát nhanh. Bài hát này thách thức truyền thống của phong cách [G1E2N3R4E5], thể hiện một cách tiếp cận độc đáo và sáng tạo.</v>
      </c>
    </row>
    <row r="2344">
      <c r="A2344" s="1" t="s">
        <v>3425</v>
      </c>
      <c r="B2344" s="1" t="s">
        <v>3712</v>
      </c>
      <c r="C2344" s="2" t="str">
        <f>IFERROR(__xludf.DUMMYFUNCTION("GoogleTranslate(B2344, ""en"", ""vi"")"),"Âm nhạc trong bản nhạc này mang đến trải nghiệm nghe độc ​​đáo và đáng nhớ với dải cao độ [R1A2N3G4E5] [oc0ta1ve2s3]. Việc sử dụng [[K01E12Y23]3 k4ey5] mang lại âm thanh mạnh mẽ và đáng nhớ đi kèm với nhịp điệu mạnh mẽ. Mặc dù thiếu vắng [I1N2S3T4R5U6M7E8"&amp;"N9T0S1], bài hát này vẫn tạo được ấn tượng với nhịp độ chậm [te0mp1o2] và [[T01I12M23E34_45S56I67G78N89A90T01U12R23E34]4 t5im6e 7si8gn9at0ur1e2]. Nó nổi bật so với âm thanh [G1E2N3R4E5] điển hình, khiến nó trở thành một sản phẩm phải nghe đối với bất kỳ a"&amp;"i đang tìm kiếm thứ gì đó khác biệt và mới mẻ. Ngoài ra, bản nhạc chạy trong [T1M213] giây, giúp người nghe có nhiều thời gian để đắm mình hoàn toàn vào trải nghiệm.")</f>
        <v>Âm nhạc trong bản nhạc này mang đến trải nghiệm nghe độc ​​đáo và đáng nhớ với dải cao độ [R1A2N3G4E5] [oc0ta1ve2s3]. Việc sử dụng [[K01E12Y23]3 k4ey5] mang lại âm thanh mạnh mẽ và đáng nhớ đi kèm với nhịp điệu mạnh mẽ. Mặc dù thiếu vắng [I1N2S3T4R5U6M7E8N9T0S1], bài hát này vẫn tạo được ấn tượng với nhịp độ chậm [te0mp1o2] và [[T01I12M23E34_45S56I67G78N89A90T01U12R23E34]4 t5im6e 7si8gn9at0ur1e2]. Nó nổi bật so với âm thanh [G1E2N3R4E5] điển hình, khiến nó trở thành một sản phẩm phải nghe đối với bất kỳ ai đang tìm kiếm thứ gì đó khác biệt và mới mẻ. Ngoài ra, bản nhạc chạy trong [T1M213] giây, giúp người nghe có nhiều thời gian để đắm mình hoàn toàn vào trải nghiệm.</v>
      </c>
    </row>
    <row r="2345">
      <c r="A2345" s="1" t="s">
        <v>3713</v>
      </c>
      <c r="B2345" s="1" t="s">
        <v>3714</v>
      </c>
      <c r="C2345" s="2" t="str">
        <f>IFERROR(__xludf.DUMMYFUNCTION("GoogleTranslate(B2345, ""en"", ""vi"")"),"Phạm vi cao độ nhỏ gọn của [R1A2N3G4E5] [oc0ta1ve2s3] mang lại màn trình diễn âm nhạc tập trung và có tác động mạnh mẽ, trong khi [[K01E12Y23]3 k4ey5] thêm hương vị độc đáo cho loại nhạc này. Nhịp điệu của bài hát này không quá nhanh cũng không quá chậm, "&amp;"và [ti0me1 s2ig3na4tu5re6] của nó cũng khác thường, [T1I2M3E4_5S6I7G8N9A0T1U2R3E4]. [I1N2S3T4R5U6M7E8N9T0S1] đóng vai trò quan trọng trong âm nhạc, góp phần tạo nên âm thanh tổng thể của nó. Âm nhạc được phát ở nhịp độ cân bằng và chứa đầy [E1M2O3T4I5O6N7"&amp;"].")</f>
        <v>Phạm vi cao độ nhỏ gọn của [R1A2N3G4E5] [oc0ta1ve2s3] mang lại màn trình diễn âm nhạc tập trung và có tác động mạnh mẽ, trong khi [[K01E12Y23]3 k4ey5] thêm hương vị độc đáo cho loại nhạc này. Nhịp điệu của bài hát này không quá nhanh cũng không quá chậm, và [ti0me1 s2ig3na4tu5re6] của nó cũng khác thường, [T1I2M3E4_5S6I7G8N9A0T1U2R3E4]. [I1N2S3T4R5U6M7E8N9T0S1] đóng vai trò quan trọng trong âm nhạc, góp phần tạo nên âm thanh tổng thể của nó. Âm nhạc được phát ở nhịp độ cân bằng và chứa đầy [E1M2O3T4I5O6N7].</v>
      </c>
    </row>
    <row r="2346">
      <c r="A2346" s="1" t="s">
        <v>3715</v>
      </c>
      <c r="B2346" s="1" t="s">
        <v>3716</v>
      </c>
      <c r="C2346" s="2" t="str">
        <f>IFERROR(__xludf.DUMMYFUNCTION("GoogleTranslate(B2346, ""en"", ""vi"")"),"Đây là một bài hát dài TM1 giây với nhịp điệu chậm nhưng nhịp điệu rất mạnh mẽ và lôi cuốn.")</f>
        <v>Đây là một bài hát dài TM1 giây với nhịp điệu chậm nhưng nhịp điệu rất mạnh mẽ và lôi cuốn.</v>
      </c>
    </row>
    <row r="2347">
      <c r="A2347" s="1" t="s">
        <v>57</v>
      </c>
      <c r="B2347" s="1" t="s">
        <v>3717</v>
      </c>
      <c r="C2347" s="2" t="str">
        <f>IFERROR(__xludf.DUMMYFUNCTION("GoogleTranslate(B2347, ""en"", ""vi"")"),"Sáng nay tôi thức dậy sớm và cảm thấy được nghỉ ngơi tốt. Mặt trời mới bắt đầu mọc và bầu trời được sơn màu hồng và cam. Tôi quyết định đi dạo để tận hưởng buổi sáng đẹp trời trước khi bắt đầu ngày mới. Không khí trong lành và khung cảnh yên bình như được"&amp;" trẻ hóa, tôi cảm thấy biết ơn vì có cơ hội được trải nghiệm khoảnh khắc thanh thản như vậy. Khi bước đi, tôi lắng nghe tiếng chim hót líu lo và ngắm nhìn thế giới xung quanh mình thức dậy. Đó là một khởi đầu hoàn hảo cho ngày của tôi.")</f>
        <v>Sáng nay tôi thức dậy sớm và cảm thấy được nghỉ ngơi tốt. Mặt trời mới bắt đầu mọc và bầu trời được sơn màu hồng và cam. Tôi quyết định đi dạo để tận hưởng buổi sáng đẹp trời trước khi bắt đầu ngày mới. Không khí trong lành và khung cảnh yên bình như được trẻ hóa, tôi cảm thấy biết ơn vì có cơ hội được trải nghiệm khoảnh khắc thanh thản như vậy. Khi bước đi, tôi lắng nghe tiếng chim hót líu lo và ngắm nhìn thế giới xung quanh mình thức dậy. Đó là một khởi đầu hoàn hảo cho ngày của tôi.</v>
      </c>
    </row>
    <row r="2348">
      <c r="A2348" s="1" t="s">
        <v>3718</v>
      </c>
      <c r="B2348" s="1" t="s">
        <v>3719</v>
      </c>
      <c r="C2348" s="2" t="str">
        <f>IFERROR(__xludf.DUMMYFUNCTION("GoogleTranslate(B2348, ""en"", ""vi"")"),"Bài hát này thoát khỏi âm thanh truyền thống của [G1E2N3R4E5] vì sáng tác của nó không liên quan đến việc sử dụng [I1N2S3T4R5U6M7E8N9T0S1]. Bất chấp sự lệch lạc này, nhịp điệu của bài hát vẫn sống động và hấp dẫn.")</f>
        <v>Bài hát này thoát khỏi âm thanh truyền thống của [G1E2N3R4E5] vì sáng tác của nó không liên quan đến việc sử dụng [I1N2S3T4R5U6M7E8N9T0S1]. Bất chấp sự lệch lạc này, nhịp điệu của bài hát vẫn sống động và hấp dẫn.</v>
      </c>
    </row>
    <row r="2349">
      <c r="A2349" s="1" t="s">
        <v>1144</v>
      </c>
      <c r="B2349" s="1" t="s">
        <v>3720</v>
      </c>
      <c r="C2349" s="2" t="str">
        <f>IFERROR(__xludf.DUMMYFUNCTION("GoogleTranslate(B2349, ""en"", ""vi"")"),"Âm nhạc trong bài hát này được xác định bởi một số đặc điểm độc đáo. Thứ nhất, phạm vi cao độ trải dài [R1A2N3G4E5] [oc0ta1ve2s3], góp phần tạo nên nét đặc biệt nhấn mạnh chiều sâu cảm xúc của tác phẩm. Ngoài ra, việc sử dụng [[K01E12Y23]3 k4ey5] tạo ra b"&amp;"ảng âm thanh phong phú và sống động. Bất chấp những yếu tố độc đáo, bài hát này khá dài, phát trong [T1M213] giây. Nhịp điệu cũng rất đáng chú ý vì nó rất thoải mái và làm tăng thêm bầu không khí chung của tác phẩm. Điều thú vị là [I1N2S3T4R5U6M7E8N9T0S1]"&amp;" không được đưa vào thiết bị đo. [ti0me1 s2ig3na4tu5re6], [T1I2M3E4_5S6I7G8N9A0T1U2R3E4] của bài hát cũng độc đáo và góp phần tạo nên cấu trúc tổng thể của bài hát. Nhịp điệu chậm và không phù hợp với quy ước của phong cách [G1E2N3R4E5], khiến nó trở thàn"&amp;"h một bản nhạc thực sự đặc biệt.")</f>
        <v>Âm nhạc trong bài hát này được xác định bởi một số đặc điểm độc đáo. Thứ nhất, phạm vi cao độ trải dài [R1A2N3G4E5] [oc0ta1ve2s3], góp phần tạo nên nét đặc biệt nhấn mạnh chiều sâu cảm xúc của tác phẩm. Ngoài ra, việc sử dụng [[K01E12Y23]3 k4ey5] tạo ra bảng âm thanh phong phú và sống động. Bất chấp những yếu tố độc đáo, bài hát này khá dài, phát trong [T1M213] giây. Nhịp điệu cũng rất đáng chú ý vì nó rất thoải mái và làm tăng thêm bầu không khí chung của tác phẩm. Điều thú vị là [I1N2S3T4R5U6M7E8N9T0S1] không được đưa vào thiết bị đo. [ti0me1 s2ig3na4tu5re6], [T1I2M3E4_5S6I7G8N9A0T1U2R3E4] của bài hát cũng độc đáo và góp phần tạo nên cấu trúc tổng thể của bài hát. Nhịp điệu chậm và không phù hợp với quy ước của phong cách [G1E2N3R4E5], khiến nó trở thành một bản nhạc thực sự đặc biệt.</v>
      </c>
    </row>
    <row r="2350">
      <c r="A2350" s="1" t="s">
        <v>1235</v>
      </c>
      <c r="B2350" s="1" t="s">
        <v>3721</v>
      </c>
      <c r="C2350" s="2" t="str">
        <f>IFERROR(__xludf.DUMMYFUNCTION("GoogleTranslate(B2350, ""en"", ""vi"")"),"Để tạo ra bầu không khí êm dịu, bạn nên đưa các nhạc cụ vào âm nhạc với âm lượng [te0mp1o2] thoải mái. Những nhạc cụ này có thể giúp nâng cao tâm trạng chung và tạo cảm giác yên bình cho người nghe. Vì vậy, cho dù đó là giai điệu piano nhẹ nhàng hay tiếng"&amp;" guitar acoustic nhẹ nhàng, việc kết hợp các nhạc cụ vào âm nhạc thư giãn có thể giúp tạo ra bầu không khí yên bình và êm dịu.")</f>
        <v>Để tạo ra bầu không khí êm dịu, bạn nên đưa các nhạc cụ vào âm nhạc với âm lượng [te0mp1o2] thoải mái. Những nhạc cụ này có thể giúp nâng cao tâm trạng chung và tạo cảm giác yên bình cho người nghe. Vì vậy, cho dù đó là giai điệu piano nhẹ nhàng hay tiếng guitar acoustic nhẹ nhàng, việc kết hợp các nhạc cụ vào âm nhạc thư giãn có thể giúp tạo ra bầu không khí yên bình và êm dịu.</v>
      </c>
    </row>
    <row r="2351">
      <c r="A2351" s="1" t="s">
        <v>1457</v>
      </c>
      <c r="B2351" s="1" t="s">
        <v>3722</v>
      </c>
      <c r="C2351" s="2" t="str">
        <f>IFERROR(__xludf.DUMMYFUNCTION("GoogleTranslate(B2351, ""en"", ""vi"")"),"Bài hát này có phạm vi cao độ giới hạn là [R1A2N3G4E5] [oc0ta1ve2s3], cho phép nhấn mạnh hơn vào các sắc thái của giai điệu và nhịp điệu. Việc sử dụng [[K01E12Y23]3 k4ey5] mang lại âm thanh mạnh mẽ và đáng nhớ. Tuy nhiên, [ti0me1 s2ig3na4tu5re6] của bài h"&amp;"át này không chuẩn, có [T1I2M3E4_5S6I7G8N9A0T1U2R3E4]. Bất chấp cách tiếp cận độc đáo này, phạm vi cao độ hạn chế và [ke0y1] mạnh mẽ mang lại cho bài hát một đặc điểm độc đáo và khác biệt, khiến nó trở nên khác biệt so với các loại nhạc khác.")</f>
        <v>Bài hát này có phạm vi cao độ giới hạn là [R1A2N3G4E5] [oc0ta1ve2s3], cho phép nhấn mạnh hơn vào các sắc thái của giai điệu và nhịp điệu. Việc sử dụng [[K01E12Y23]3 k4ey5] mang lại âm thanh mạnh mẽ và đáng nhớ. Tuy nhiên, [ti0me1 s2ig3na4tu5re6] của bài hát này không chuẩn, có [T1I2M3E4_5S6I7G8N9A0T1U2R3E4]. Bất chấp cách tiếp cận độc đáo này, phạm vi cao độ hạn chế và [ke0y1] mạnh mẽ mang lại cho bài hát một đặc điểm độc đáo và khác biệt, khiến nó trở nên khác biệt so với các loại nhạc khác.</v>
      </c>
    </row>
    <row r="2352">
      <c r="A2352" s="1" t="s">
        <v>3723</v>
      </c>
      <c r="B2352" s="1" t="s">
        <v>3724</v>
      </c>
      <c r="C2352" s="2" t="str">
        <f>IFERROR(__xludf.DUMMYFUNCTION("GoogleTranslate(B2352, ""en"", ""vi"")"),"Bài hát [G1E2N3R4E5], nối tiếp bước chân của [A1R2T3I4S5T6], được đặc trưng bởi chiều sâu cảm xúc đặc biệt được nhấn mạnh bởi phạm vi cao độ [R1A2N3G4E5] [oc0ta1ve2s3]. Âm nhạc dựa trên [[T01I12M23E34_45S56I67G78N89A90T01U12R23E34]4 t5im6e 7si8gn9at0ur1e2"&amp;"], có [I1N2S3T4R5U6M7E8N9T0S1] và bao gồm [[N01U12M23_34B45A56R67S 78]8 b9ar0s1]. Nhịp điệu của bài hát rất êm dịu, vang lên trong [T1M213] giây. Nhìn chung, tác phẩm này thể hiện âm thanh độc đáo khiến nó trở nên khác biệt trong thể loại của nó.")</f>
        <v>Bài hát [G1E2N3R4E5], nối tiếp bước chân của [A1R2T3I4S5T6], được đặc trưng bởi chiều sâu cảm xúc đặc biệt được nhấn mạnh bởi phạm vi cao độ [R1A2N3G4E5] [oc0ta1ve2s3]. Âm nhạc dựa trên [[T01I12M23E34_45S56I67G78N89A90T01U12R23E34]4 t5im6e 7si8gn9at0ur1e2], có [I1N2S3T4R5U6M7E8N9T0S1] và bao gồm [[N01U12M23_34B45A56R67S 78]8 b9ar0s1]. Nhịp điệu của bài hát rất êm dịu, vang lên trong [T1M213] giây. Nhìn chung, tác phẩm này thể hiện âm thanh độc đáo khiến nó trở nên khác biệt trong thể loại của nó.</v>
      </c>
    </row>
    <row r="2353">
      <c r="A2353" s="1" t="s">
        <v>771</v>
      </c>
      <c r="B2353" s="1" t="s">
        <v>3725</v>
      </c>
      <c r="C2353" s="2" t="str">
        <f>IFERROR(__xludf.DUMMYFUNCTION("GoogleTranslate(B2353, ""en"", ""vi"")"),"Đoạn nhạc được sáng tác trong [[K01E12Y23]3 k4ey5] và thể hiện phạm vi cao độ trong [R1A2N3G4E5] [oc0ta1ve2s3]. Nó có nhịp điệu rất yên bình và phát trong [T1M213] giây, có nhịp điệu chậm và [ti0me1 s2ig3na4tu5re6 o7f 8[T91I02M13E24_35S46I57G68N79A80T91U0"&amp;"2R13E24]3]. Việc sử dụng [I1N2S3T4R5U6M7E8N9T0S1] rất quan trọng đối với âm nhạc, điều này có nguồn gốc vững chắc từ truyền thống âm nhạc [G1E2N3R4E5]. Nhìn chung, bài hát kết hợp các yếu tố nhạc cụ để tạo ra một bầu không khí thanh bình và êm dịu đặc trư"&amp;"ng cho phong cách của nó.")</f>
        <v>Đoạn nhạc được sáng tác trong [[K01E12Y23]3 k4ey5] và thể hiện phạm vi cao độ trong [R1A2N3G4E5] [oc0ta1ve2s3]. Nó có nhịp điệu rất yên bình và phát trong [T1M213] giây, có nhịp điệu chậm và [ti0me1 s2ig3na4tu5re6 o7f 8[T91I02M13E24_35S46I57G68N79A80T91U02R13E24]3]. Việc sử dụng [I1N2S3T4R5U6M7E8N9T0S1] rất quan trọng đối với âm nhạc, điều này có nguồn gốc vững chắc từ truyền thống âm nhạc [G1E2N3R4E5]. Nhìn chung, bài hát kết hợp các yếu tố nhạc cụ để tạo ra một bầu không khí thanh bình và êm dịu đặc trưng cho phong cách của nó.</v>
      </c>
    </row>
    <row r="2354">
      <c r="A2354" s="1" t="s">
        <v>3000</v>
      </c>
      <c r="B2354" s="1" t="s">
        <v>3726</v>
      </c>
      <c r="C2354" s="2" t="str">
        <f>IFERROR(__xludf.DUMMYFUNCTION("GoogleTranslate(B2354, ""en"", ""vi"")"),"Âm nhạc gợi lên cảm giác mạnh mẽ về [E1M2O3T4I5O6N7] và điều này còn được nâng cao hơn nữa nhờ việc sử dụng khéo léo [I1N2S3T4R5U6M7E8N9T0S1] trong bố cục. Các nhạc cụ hòa quyện với nhau một cách liền mạch để tạo ra âm thanh hài hòa và mạnh mẽ, làm tăng t"&amp;"hêm tác động cảm xúc của âm nhạc. Sự thao tác khéo léo của các nhạc cụ góp phần tạo nên tâm trạng và bầu không khí chung của bản nhạc, tăng thêm chiều sâu và độ phức tạp cho trải nghiệm âm nhạc. Cùng với nhau, những cảm xúc và nhạc cụ tạo nên một màn trìn"&amp;"h diễn âm nhạc phong phú và quyến rũ, chắc chắn sẽ để lại ấn tượng lâu dài cho người nghe.")</f>
        <v>Âm nhạc gợi lên cảm giác mạnh mẽ về [E1M2O3T4I5O6N7] và điều này còn được nâng cao hơn nữa nhờ việc sử dụng khéo léo [I1N2S3T4R5U6M7E8N9T0S1] trong bố cục. Các nhạc cụ hòa quyện với nhau một cách liền mạch để tạo ra âm thanh hài hòa và mạnh mẽ, làm tăng thêm tác động cảm xúc của âm nhạc. Sự thao tác khéo léo của các nhạc cụ góp phần tạo nên tâm trạng và bầu không khí chung của bản nhạc, tăng thêm chiều sâu và độ phức tạp cho trải nghiệm âm nhạc. Cùng với nhau, những cảm xúc và nhạc cụ tạo nên một màn trình diễn âm nhạc phong phú và quyến rũ, chắc chắn sẽ để lại ấn tượng lâu dài cho người nghe.</v>
      </c>
    </row>
    <row r="2355">
      <c r="A2355" s="1" t="s">
        <v>204</v>
      </c>
      <c r="B2355" s="1" t="s">
        <v>3727</v>
      </c>
      <c r="C2355" s="2" t="str">
        <f>IFERROR(__xludf.DUMMYFUNCTION("GoogleTranslate(B2355, ""en"", ""vi"")"),"Nhạc chứa tổng cộng [[N01U12M23_34B45A56R67S78]8 b9ar0s1] và phải bao gồm [I1N2S3T4R5U6M7E8N9T0S1]. Điều quan trọng là phải đảm bảo rằng tất cả các nhạc cụ được chỉ định đều được kết hợp trong âm nhạc để tạo ra sự hòa trộn âm thanh hài hòa. Với sự kết hợp"&amp;" phù hợp của các nhạc cụ và nhịp điệu thích hợp, âm nhạc có thể tạo ra hiệu ứng mạnh mẽ và cảm động cho người nghe. Cho dù đó là buổi biểu diễn trực tiếp hay bản ghi âm, sự chú ý đến từng chi tiết là [ke0y1] trong việc tạo ra một bản nhạc lôi cuốn, gây đư"&amp;"ợc tiếng vang cho khán giả.")</f>
        <v>Nhạc chứa tổng cộng [[N01U12M23_34B45A56R67S78]8 b9ar0s1] và phải bao gồm [I1N2S3T4R5U6M7E8N9T0S1]. Điều quan trọng là phải đảm bảo rằng tất cả các nhạc cụ được chỉ định đều được kết hợp trong âm nhạc để tạo ra sự hòa trộn âm thanh hài hòa. Với sự kết hợp phù hợp của các nhạc cụ và nhịp điệu thích hợp, âm nhạc có thể tạo ra hiệu ứng mạnh mẽ và cảm động cho người nghe. Cho dù đó là buổi biểu diễn trực tiếp hay bản ghi âm, sự chú ý đến từng chi tiết là [ke0y1] trong việc tạo ra một bản nhạc lôi cuốn, gây được tiếng vang cho khán giả.</v>
      </c>
    </row>
    <row r="2356">
      <c r="A2356" s="1" t="s">
        <v>398</v>
      </c>
      <c r="B2356" s="1" t="s">
        <v>3728</v>
      </c>
      <c r="C2356" s="2" t="str">
        <f>IFERROR(__xludf.DUMMYFUNCTION("GoogleTranslate(B2356, ""en"", ""vi"")"),"Bản nhạc có độ dài [T1M213] giây và có mét [T1I2M3E4_5S6I7G8N9A0T1U2R3E4]. Cấu trúc nhịp điệu và [te0mp1o2] của âm nhạc được quyết định bởi [ti0me1 s2ig3na4tu5re6], cho biết số nhịp trên mỗi ô nhịp và loại nốt nhận được một nhịp. Với thông tin này, người "&amp;"nghe có thể đoán trước nhịp điệu cơ bản của âm nhạc và theo dõi diễn biến của bài hát. Độ dài của bản nhạc cũng đóng một vai trò quan trọng trong việc định hình trải nghiệm âm nhạc tổng thể, xác định thời lượng của bài hát và cho phép phát triển các chủ đ"&amp;"ề và mô típ âm nhạc khác nhau.")</f>
        <v>Bản nhạc có độ dài [T1M213] giây và có mét [T1I2M3E4_5S6I7G8N9A0T1U2R3E4]. Cấu trúc nhịp điệu và [te0mp1o2] của âm nhạc được quyết định bởi [ti0me1 s2ig3na4tu5re6], cho biết số nhịp trên mỗi ô nhịp và loại nốt nhận được một nhịp. Với thông tin này, người nghe có thể đoán trước nhịp điệu cơ bản của âm nhạc và theo dõi diễn biến của bài hát. Độ dài của bản nhạc cũng đóng một vai trò quan trọng trong việc định hình trải nghiệm âm nhạc tổng thể, xác định thời lượng của bài hát và cho phép phát triển các chủ đề và mô típ âm nhạc khác nhau.</v>
      </c>
    </row>
    <row r="2357">
      <c r="A2357" s="1" t="s">
        <v>348</v>
      </c>
      <c r="B2357" s="1" t="s">
        <v>3729</v>
      </c>
      <c r="C2357" s="2" t="str">
        <f>IFERROR(__xludf.DUMMYFUNCTION("GoogleTranslate(B2357, ""en"", ""vi"")"),"Bài hát kéo dài [T1M213] giây được phát ở tốc độ nhẹ nhàng và sử dụng [[K01E12Y23]3 k4ey5] để tạo ra bầu không khí khác biệt. Điều thú vị là bài hát đã chọn không kết hợp [I1N2S3T4R5U6M7E8N9T0S1], tạo ra âm thanh độc đáo làm nổi bật sự đơn giản và vẻ đẹp "&amp;"của giai điệu. Mặc dù không có nhạc cụ bổ sung, nhưng nhịp độ nhẹ nhàng của bài hát và việc sử dụng [[K01E12Y23]3 k4ey5] đã kết hợp với nhau để tạo ra trải nghiệm âm nhạc quyến rũ, vừa thư giãn vừa kích thích tư duy.")</f>
        <v>Bài hát kéo dài [T1M213] giây được phát ở tốc độ nhẹ nhàng và sử dụng [[K01E12Y23]3 k4ey5] để tạo ra bầu không khí khác biệt. Điều thú vị là bài hát đã chọn không kết hợp [I1N2S3T4R5U6M7E8N9T0S1], tạo ra âm thanh độc đáo làm nổi bật sự đơn giản và vẻ đẹp của giai điệu. Mặc dù không có nhạc cụ bổ sung, nhưng nhịp độ nhẹ nhàng của bài hát và việc sử dụng [[K01E12Y23]3 k4ey5] đã kết hợp với nhau để tạo ra trải nghiệm âm nhạc quyến rũ, vừa thư giãn vừa kích thích tư duy.</v>
      </c>
    </row>
    <row r="2358">
      <c r="A2358" s="1" t="s">
        <v>708</v>
      </c>
      <c r="B2358" s="1" t="s">
        <v>3730</v>
      </c>
      <c r="C2358" s="2" t="str">
        <f>IFERROR(__xludf.DUMMYFUNCTION("GoogleTranslate(B2358, ""en"", ""vi"")"),"Phạm vi cao độ nhỏ gọn của [R1A2N3G4E5] [oc0ta1ve2s3] mang lại màn trình diễn âm nhạc tập trung và có tác động mạnh mẽ, trong khi việc sử dụng [[K01E12Y23]3 k4ey5] truyền tải âm thanh độc đáo và cộng hưởng. Với thời lượng [T1M213] giây, bài hát duy trì nh"&amp;"ịp điệu vừa phải và nhất quán. Được làm phong phú bởi [I1N2S3T4R5U6M7E8N9T0S1], âm nhạc khám phá một [ti0me1 s2ig3na4tu5re6], [T1I2M3E4_5S6I7G8N9A0T1U2R3E4] độc đáo và được đặc trưng bởi nhịp điệu nhanh, thể hiện [E1M2O3T4I5O6N7].")</f>
        <v>Phạm vi cao độ nhỏ gọn của [R1A2N3G4E5] [oc0ta1ve2s3] mang lại màn trình diễn âm nhạc tập trung và có tác động mạnh mẽ, trong khi việc sử dụng [[K01E12Y23]3 k4ey5] truyền tải âm thanh độc đáo và cộng hưởng. Với thời lượng [T1M213] giây, bài hát duy trì nhịp điệu vừa phải và nhất quán. Được làm phong phú bởi [I1N2S3T4R5U6M7E8N9T0S1], âm nhạc khám phá một [ti0me1 s2ig3na4tu5re6], [T1I2M3E4_5S6I7G8N9A0T1U2R3E4] độc đáo và được đặc trưng bởi nhịp điệu nhanh, thể hiện [E1M2O3T4I5O6N7].</v>
      </c>
    </row>
    <row r="2359">
      <c r="A2359" s="1" t="s">
        <v>3731</v>
      </c>
      <c r="B2359" s="1" t="s">
        <v>3732</v>
      </c>
      <c r="C2359" s="2" t="str">
        <f>IFERROR(__xludf.DUMMYFUNCTION("GoogleTranslate(B2359, ""en"", ""vi"")"),"Phạm vi cao độ của bản nhạc này là [R1A2N3G4E5] [oc0ta1ve2s3] mang đến trải nghiệm nghe độc ​​đáo và đáng nhớ, được bổ sung bằng cách sử dụng [[K01E12Y23]3 k4ey5], truyền tải âm thanh độc đáo và cộng hưởng. [te0mp1o2] của bài hát này nằm trong khoảng trun"&amp;"g bình, trong khi nó không phù hợp với [ti0me1 s2ig3na4tu5re6] [T1I2M3E4_5S6I7G8N9A0T1U2R3E4] thông thường, tạo thêm yếu tố hấp dẫn. Nhìn chung, âm nhạc chuyển động với tốc độ cân bằng và mang đậm chất [G1E2N3R4E5] không thể nhầm lẫn.")</f>
        <v>Phạm vi cao độ của bản nhạc này là [R1A2N3G4E5] [oc0ta1ve2s3] mang đến trải nghiệm nghe độc ​​đáo và đáng nhớ, được bổ sung bằng cách sử dụng [[K01E12Y23]3 k4ey5], truyền tải âm thanh độc đáo và cộng hưởng. [te0mp1o2] của bài hát này nằm trong khoảng trung bình, trong khi nó không phù hợp với [ti0me1 s2ig3na4tu5re6] [T1I2M3E4_5S6I7G8N9A0T1U2R3E4] thông thường, tạo thêm yếu tố hấp dẫn. Nhìn chung, âm nhạc chuyển động với tốc độ cân bằng và mang đậm chất [G1E2N3R4E5] không thể nhầm lẫn.</v>
      </c>
    </row>
    <row r="2360">
      <c r="A2360" s="1" t="s">
        <v>1251</v>
      </c>
      <c r="B2360" s="1" t="s">
        <v>3733</v>
      </c>
      <c r="C2360" s="2" t="str">
        <f>IFERROR(__xludf.DUMMYFUNCTION("GoogleTranslate(B2360, ""en"", ""vi"")"),"Với dải cao độ trải dài [R1A2N3G4E5] [oc0ta1ve2s3], bản nhạc này mang đến trải nghiệm nghe đa dạng và sống động. [[K01E12Y23]3 k4ey5] thêm hương vị độc đáo, trong khi độ dài của bài hát là [T1M213] giây, mang đến nhịp điệu yên tĩnh và thanh bình. Trở nên "&amp;"sống động nhờ sử dụng [I1N2S3T4R5U6M7E8N9T0S1], âm nhạc thể hiện nhịp độ nhanh và [[T01I12M23E34_45S56I67G78N89A90T01U12R23E34]4 t5im6e 7si8gn9at0ur1e2]. Nhìn chung, âm nhạc tỏa ra [E1M2O3T4I5O6N7].")</f>
        <v>Với dải cao độ trải dài [R1A2N3G4E5] [oc0ta1ve2s3], bản nhạc này mang đến trải nghiệm nghe đa dạng và sống động. [[K01E12Y23]3 k4ey5] thêm hương vị độc đáo, trong khi độ dài của bài hát là [T1M213] giây, mang đến nhịp điệu yên tĩnh và thanh bình. Trở nên sống động nhờ sử dụng [I1N2S3T4R5U6M7E8N9T0S1], âm nhạc thể hiện nhịp độ nhanh và [[T01I12M23E34_45S56I67G78N89A90T01U12R23E34]4 t5im6e 7si8gn9at0ur1e2]. Nhìn chung, âm nhạc tỏa ra [E1M2O3T4I5O6N7].</v>
      </c>
    </row>
    <row r="2361">
      <c r="A2361" s="1" t="s">
        <v>2237</v>
      </c>
      <c r="B2361" s="1" t="s">
        <v>3734</v>
      </c>
      <c r="C2361" s="2" t="str">
        <f>IFERROR(__xludf.DUMMYFUNCTION("GoogleTranslate(B2361, ""en"", ""vi"")"),"Phạm vi cao độ nhỏ gọn của [R1A2N3G4E5] [oc0ta1ve2s3] mang lại màn trình diễn âm nhạc tập trung và có tác động mạnh mẽ, được nâng cao nhờ chất lượng cảm xúc đặc biệt do [[K01E12Y23]3 k4ey5 mang lại. Với thời lượng chạy [T1M213] giây, bài hát thể hiện [te0"&amp;"mp1o2] rất nhanh trong khi dựa vào việc sử dụng [I1N2S3T4R5U6M7E8N9T0S1] quan trọng để truyền tải bản chất của nó. [[T01I12M23E34_45S56I67G78N89A90T01U12R23E34]4 t5im6e 7si8gn9at0ur1e2] càng làm nổi bật thêm bản nhạc này, được phát ở tốc độ thoải mái và t"&amp;"hể hiện âm thanh đặc trưng của [G1E2N3R4E5].")</f>
        <v>Phạm vi cao độ nhỏ gọn của [R1A2N3G4E5] [oc0ta1ve2s3] mang lại màn trình diễn âm nhạc tập trung và có tác động mạnh mẽ, được nâng cao nhờ chất lượng cảm xúc đặc biệt do [[K01E12Y23]3 k4ey5 mang lại. Với thời lượng chạy [T1M213] giây, bài hát thể hiện [te0mp1o2] rất nhanh trong khi dựa vào việc sử dụng [I1N2S3T4R5U6M7E8N9T0S1] quan trọng để truyền tải bản chất của nó. [[T01I12M23E34_45S56I67G78N89A90T01U12R23E34]4 t5im6e 7si8gn9at0ur1e2] càng làm nổi bật thêm bản nhạc này, được phát ở tốc độ thoải mái và thể hiện âm thanh đặc trưng của [G1E2N3R4E5].</v>
      </c>
    </row>
    <row r="2362">
      <c r="A2362" s="1" t="s">
        <v>3735</v>
      </c>
      <c r="B2362" s="1" t="s">
        <v>3736</v>
      </c>
      <c r="C2362" s="2" t="str">
        <f>IFERROR(__xludf.DUMMYFUNCTION("GoogleTranslate(B2362, ""en"", ""vi"")"),"Đoạn nhạc dài [T1M213]-giây và thể hiện phạm vi cao độ trong [R1A2N3G4E5] [oc0ta1ve2s3]. Việc sử dụng [[K01E12Y23]3 k4ey5] tạo thêm hương vị độc đáo cho bản nhạc này, trong khi nhịp điệu [te0mp1o2] mang lại cảm giác sống động và tràn đầy năng lượng. Mặc d"&amp;"ù có [te0mp1o2] sống động nhưng bản nhạc này được phát ở tốc độ vừa phải, giúp người nghe có thể thưởng thức trọn vẹn những giai điệu và hòa âm phức tạp đã tạo nên bản nhạc quyến rũ này.")</f>
        <v>Đoạn nhạc dài [T1M213]-giây và thể hiện phạm vi cao độ trong [R1A2N3G4E5] [oc0ta1ve2s3]. Việc sử dụng [[K01E12Y23]3 k4ey5] tạo thêm hương vị độc đáo cho bản nhạc này, trong khi nhịp điệu [te0mp1o2] mang lại cảm giác sống động và tràn đầy năng lượng. Mặc dù có [te0mp1o2] sống động nhưng bản nhạc này được phát ở tốc độ vừa phải, giúp người nghe có thể thưởng thức trọn vẹn những giai điệu và hòa âm phức tạp đã tạo nên bản nhạc quyến rũ này.</v>
      </c>
    </row>
    <row r="2363">
      <c r="A2363" s="1" t="s">
        <v>3737</v>
      </c>
      <c r="B2363" s="1" t="s">
        <v>3738</v>
      </c>
      <c r="C2363" s="2" t="str">
        <f>IFERROR(__xludf.DUMMYFUNCTION("GoogleTranslate(B2363, ""en"", ""vi"")"),"[ti0me1 s2ig3na4tu5re6] trong bài hát này không mang tính quy ước, nhưng nhịp điệu cân bằng mà nó tạo ra, cùng với trải nghiệm quyến rũ và đáng nhớ từ việc lựa chọn [ke0y1], đã tạo nên một sáng tác âm nhạc độc đáo. Việc bổ sung nhiều loại nhạc cụ khác nha"&amp;"u càng làm tăng thêm chiều sâu và sự phong phú tổng thể của bài hát.")</f>
        <v>[ti0me1 s2ig3na4tu5re6] trong bài hát này không mang tính quy ước, nhưng nhịp điệu cân bằng mà nó tạo ra, cùng với trải nghiệm quyến rũ và đáng nhớ từ việc lựa chọn [ke0y1], đã tạo nên một sáng tác âm nhạc độc đáo. Việc bổ sung nhiều loại nhạc cụ khác nhau càng làm tăng thêm chiều sâu và sự phong phú tổng thể của bài hát.</v>
      </c>
    </row>
    <row r="2364">
      <c r="A2364" s="1" t="s">
        <v>3739</v>
      </c>
      <c r="B2364" s="1" t="s">
        <v>3740</v>
      </c>
      <c r="C2364" s="2" t="str">
        <f>IFERROR(__xludf.DUMMYFUNCTION("GoogleTranslate(B2364, ""en"", ""vi"")"),"Nhịp điệu nhanh của bài hát kết hợp với lựa chọn [[K01E12Y23]3 k4ey5] mang lại trải nghiệm quyến rũ và đáng nhớ. Nhịp điệu cực kỳ sôi động và việc sử dụng [I1N2S3T4R5U6M7E8N9T0S1] rất quan trọng đối với tác động tổng thể của âm nhạc. Cùng với nhau, những "&amp;"yếu tố này tạo ra âm thanh mạnh mẽ và tràn đầy năng lượng, thu hút người nghe và lôi cuốn họ.")</f>
        <v>Nhịp điệu nhanh của bài hát kết hợp với lựa chọn [[K01E12Y23]3 k4ey5] mang lại trải nghiệm quyến rũ và đáng nhớ. Nhịp điệu cực kỳ sôi động và việc sử dụng [I1N2S3T4R5U6M7E8N9T0S1] rất quan trọng đối với tác động tổng thể của âm nhạc. Cùng với nhau, những yếu tố này tạo ra âm thanh mạnh mẽ và tràn đầy năng lượng, thu hút người nghe và lôi cuốn họ.</v>
      </c>
    </row>
    <row r="2365">
      <c r="A2365" s="1" t="s">
        <v>797</v>
      </c>
      <c r="B2365" s="1" t="s">
        <v>3741</v>
      </c>
      <c r="C2365" s="2" t="str">
        <f>IFERROR(__xludf.DUMMYFUNCTION("GoogleTranslate(B2365, ""en"", ""vi"")"),"Có [[N01U12M23_34B45A56R67S78]8 b9ar0s1] trong bài hát này. Ô nhịp là một đơn vị thời gian âm nhạc bao gồm một số nhịp cụ thể. Trong âm nhạc phương Tây, hầu hết các bài hát đều được chia thành các ô nhịp và mỗi ô nhịp chứa một số ô nhịp nhất định. Số lượn"&amp;"g ô nhịp trong một bài hát có thể khác nhau tùy thuộc vào [te0mp1o2], nhịp điệu và cấu trúc tổng thể của bản nhạc. Hiểu được số ô nhịp trong một bài hát là điều cần thiết để các nhạc sĩ có thể chơi cùng nhau và hòa nhịp với nhau.")</f>
        <v>Có [[N01U12M23_34B45A56R67S78]8 b9ar0s1] trong bài hát này. Ô nhịp là một đơn vị thời gian âm nhạc bao gồm một số nhịp cụ thể. Trong âm nhạc phương Tây, hầu hết các bài hát đều được chia thành các ô nhịp và mỗi ô nhịp chứa một số ô nhịp nhất định. Số lượng ô nhịp trong một bài hát có thể khác nhau tùy thuộc vào [te0mp1o2], nhịp điệu và cấu trúc tổng thể của bản nhạc. Hiểu được số ô nhịp trong một bài hát là điều cần thiết để các nhạc sĩ có thể chơi cùng nhau và hòa nhịp với nhau.</v>
      </c>
    </row>
    <row r="2366">
      <c r="A2366" s="1" t="s">
        <v>1698</v>
      </c>
      <c r="B2366" s="1" t="s">
        <v>3742</v>
      </c>
      <c r="C2366" s="2" t="str">
        <f>IFERROR(__xludf.DUMMYFUNCTION("GoogleTranslate(B2366, ""en"", ""vi"")"),"Bài hát này có hương vị độc đáo nhờ [[K01E12Y23]3 k4ey5] và phạm vi cao độ của nó nằm trong [R1A2N3G4E5] [oc0ta1ve2s3]. Nhịp điệu êm dịu và nhẹ nhàng, trong khi việc cố tình loại trừ [I1N2S3T4R5U6M7E8N9T0S1] tạo ra âm thanh đặc biệt. Với độ dài [T1M213] g"&amp;"iây và [[T01I12M23E34_45S56I67G78N89A90T01U12R23E34]4 t5im6e 7si8gn9at0ur1e2], âm nhạc sẽ tiến triển qua [[N01U12M23_34B45A56R67S78]b9ar0 s1] với âm thanh [te0mp1o2] nhẹ nhàng. Nhìn chung, âm nhạc truyền tải cảm giác [E1M2O3T4I5O6N7].")</f>
        <v>Bài hát này có hương vị độc đáo nhờ [[K01E12Y23]3 k4ey5] và phạm vi cao độ của nó nằm trong [R1A2N3G4E5] [oc0ta1ve2s3]. Nhịp điệu êm dịu và nhẹ nhàng, trong khi việc cố tình loại trừ [I1N2S3T4R5U6M7E8N9T0S1] tạo ra âm thanh đặc biệt. Với độ dài [T1M213] giây và [[T01I12M23E34_45S56I67G78N89A90T01U12R23E34]4 t5im6e 7si8gn9at0ur1e2], âm nhạc sẽ tiến triển qua [[N01U12M23_34B45A56R67S78]b9ar0 s1] với âm thanh [te0mp1o2] nhẹ nhàng. Nhìn chung, âm nhạc truyền tải cảm giác [E1M2O3T4I5O6N7].</v>
      </c>
    </row>
    <row r="2367">
      <c r="A2367" s="1" t="s">
        <v>989</v>
      </c>
      <c r="B2367" s="1" t="s">
        <v>3743</v>
      </c>
      <c r="C2367" s="2" t="str">
        <f>IFERROR(__xludf.DUMMYFUNCTION("GoogleTranslate(B2367, ""en"", ""vi"")"),"Phạm vi cao độ giới hạn của bài hát là [R1A2N3G4E5] [oc0ta1ve2s3] không chỉ giúp nhấn mạnh hơn vào các sắc thái của giai điệu và ngữ điệu mà còn hoạt động kết hợp với [ti0me1 s2ig3na4tu5re6] bất thường được sử dụng xuyên suốt bài hát. Với thời lượng [T1M2"&amp;"13] giây, bản sáng tác thể hiện sự tương tác độc đáo giữa phạm vi cao độ giới hạn và [ti0me1 s2ig3na4tu5re6] phức tạp, mang lại trải nghiệm âm nhạc quyến rũ và đáng nhớ.")</f>
        <v>Phạm vi cao độ giới hạn của bài hát là [R1A2N3G4E5] [oc0ta1ve2s3] không chỉ giúp nhấn mạnh hơn vào các sắc thái của giai điệu và ngữ điệu mà còn hoạt động kết hợp với [ti0me1 s2ig3na4tu5re6] bất thường được sử dụng xuyên suốt bài hát. Với thời lượng [T1M213] giây, bản sáng tác thể hiện sự tương tác độc đáo giữa phạm vi cao độ giới hạn và [ti0me1 s2ig3na4tu5re6] phức tạp, mang lại trải nghiệm âm nhạc quyến rũ và đáng nhớ.</v>
      </c>
    </row>
    <row r="2368">
      <c r="A2368" s="1" t="s">
        <v>3744</v>
      </c>
      <c r="B2368" s="1" t="s">
        <v>3745</v>
      </c>
      <c r="C2368" s="2" t="str">
        <f>IFERROR(__xludf.DUMMYFUNCTION("GoogleTranslate(B2368, ""en"", ""vi"")"),"Nhịp điệu của bài hát này không quá nhanh cũng không quá chậm, [te0mp1o2] chậm, tạo thêm hương vị độc đáo cho bản nhạc này. Nó không hoàn toàn tuân theo các quy ước của âm thanh [G1E2N3R4E5], khi bài hát tiến triển qua [[N01U12M23_34B45A56R67S78]8 b9ar0s1"&amp;"].")</f>
        <v>Nhịp điệu của bài hát này không quá nhanh cũng không quá chậm, [te0mp1o2] chậm, tạo thêm hương vị độc đáo cho bản nhạc này. Nó không hoàn toàn tuân theo các quy ước của âm thanh [G1E2N3R4E5], khi bài hát tiến triển qua [[N01U12M23_34B45A56R67S78]8 b9ar0s1].</v>
      </c>
    </row>
    <row r="2369">
      <c r="A2369" s="1" t="s">
        <v>3746</v>
      </c>
      <c r="B2369" s="1" t="s">
        <v>3747</v>
      </c>
      <c r="C2369" s="2" t="str">
        <f>IFERROR(__xludf.DUMMYFUNCTION("GoogleTranslate(B2369, ""en"", ""vi"")"),"Giai điệu của bài hát không được tạo bằng [I1N2S3T4R5U6M7E8N9T0], nhưng bản nhạc vẫn cố gắng thể hiện phạm vi cao độ trải dài [R1A2N3G4E5] [oc0ta1ve2s3]. Bài hát bao gồm khoảng [[N01U12M23_34B45A56R67S78]8 b9ar0s1] và tuân theo nhịp [T1I2M3E4_5S6I7G8N9A0T"&amp;"1U2R3E4]. Mặc dù không có [I1N2S3T4R5U6M7E8N9T0], âm nhạc trong bản nhạc này vẫn cố gắng mang đến một phạm vi cao độ và nhịp điệu phức tạp ấn tượng, thể hiện rõ qua việc sử dụng nhịp [R1A2N3G4E5] [oc0ta1ve2s3] và [T1I2M3E4_5S6I7G8N9A0T1U2R3E4] tương ứng.")</f>
        <v>Giai điệu của bài hát không được tạo bằng [I1N2S3T4R5U6M7E8N9T0], nhưng bản nhạc vẫn cố gắng thể hiện phạm vi cao độ trải dài [R1A2N3G4E5] [oc0ta1ve2s3]. Bài hát bao gồm khoảng [[N01U12M23_34B45A56R67S78]8 b9ar0s1] và tuân theo nhịp [T1I2M3E4_5S6I7G8N9A0T1U2R3E4]. Mặc dù không có [I1N2S3T4R5U6M7E8N9T0], âm nhạc trong bản nhạc này vẫn cố gắng mang đến một phạm vi cao độ và nhịp điệu phức tạp ấn tượng, thể hiện rõ qua việc sử dụng nhịp [R1A2N3G4E5] [oc0ta1ve2s3] và [T1I2M3E4_5S6I7G8N9A0T1U2R3E4] tương ứng.</v>
      </c>
    </row>
    <row r="2370">
      <c r="A2370" s="1" t="s">
        <v>3748</v>
      </c>
      <c r="B2370" s="1" t="s">
        <v>3749</v>
      </c>
      <c r="C2370" s="2" t="str">
        <f>IFERROR(__xludf.DUMMYFUNCTION("GoogleTranslate(B2370, ""en"", ""vi"")"),"Để tạo ra màn trình diễn âm nhạc tập trung và có tác động mạnh mẽ, bạn nên sử dụng phạm vi cao độ nhỏ gọn [R1A2N3G4E5] [oc0ta1ve2s3]. Ngoài ra, việc sử dụng [[K01E12Y23]3 k4ey5] có thể truyền tải âm thanh độc đáo và cộng hưởng, góp phần nâng cao hiệu ứng "&amp;"tổng thể. Để hiện thực hóa đầy đủ tầm nhìn âm nhạc này, nên đưa [I1N2S3T4R5U6M7E8N9T0S1] vào bản phối khí. Bằng cách kết hợp những yếu tố này, âm nhạc có thể đạt được tác động mạnh mẽ và đáng nhớ đối với người nghe.")</f>
        <v>Để tạo ra màn trình diễn âm nhạc tập trung và có tác động mạnh mẽ, bạn nên sử dụng phạm vi cao độ nhỏ gọn [R1A2N3G4E5] [oc0ta1ve2s3]. Ngoài ra, việc sử dụng [[K01E12Y23]3 k4ey5] có thể truyền tải âm thanh độc đáo và cộng hưởng, góp phần nâng cao hiệu ứng tổng thể. Để hiện thực hóa đầy đủ tầm nhìn âm nhạc này, nên đưa [I1N2S3T4R5U6M7E8N9T0S1] vào bản phối khí. Bằng cách kết hợp những yếu tố này, âm nhạc có thể đạt được tác động mạnh mẽ và đáng nhớ đối với người nghe.</v>
      </c>
    </row>
    <row r="2371">
      <c r="A2371" s="1" t="s">
        <v>906</v>
      </c>
      <c r="B2371" s="1" t="s">
        <v>3750</v>
      </c>
      <c r="C2371" s="2" t="str">
        <f>IFERROR(__xludf.DUMMYFUNCTION("GoogleTranslate(B2371, ""en"", ""vi"")"),"[ti0me1 s2ig3na4tu5re6] được sử dụng trong bài hát này thật bất thường. [ti0me1 s2ig3na4tu5re6] là một ký hiệu âm nhạc cho biết số nhịp trong mỗi ô nhịp và loại nốt nhận được một nhịp. Trong hầu hết các bản nhạc phổ biến, [ti0me1 s2ig3na4tu5re6] là 4/4, n"&amp;"ghĩa là có bốn nhịp trên một ô nhịp và một nốt đen nhận được một nhịp. Tuy nhiên, một số bài hát sử dụng các [ti0me1 s2ig3na4tu5re6] khác nhau để tạo cảm giác nhịp điệu độc đáo. Việc sử dụng [ti0me1 s2ig3na4tu5re6] khác thường có thể là một cách hiệu quả "&amp;"để tạo ra sự căng thẳng và bất ngờ trong một bản nhạc và nó thường được sử dụng trong các thể loại như progressive rock và jazz.")</f>
        <v>[ti0me1 s2ig3na4tu5re6] được sử dụng trong bài hát này thật bất thường. [ti0me1 s2ig3na4tu5re6] là một ký hiệu âm nhạc cho biết số nhịp trong mỗi ô nhịp và loại nốt nhận được một nhịp. Trong hầu hết các bản nhạc phổ biến, [ti0me1 s2ig3na4tu5re6] là 4/4, nghĩa là có bốn nhịp trên một ô nhịp và một nốt đen nhận được một nhịp. Tuy nhiên, một số bài hát sử dụng các [ti0me1 s2ig3na4tu5re6] khác nhau để tạo cảm giác nhịp điệu độc đáo. Việc sử dụng [ti0me1 s2ig3na4tu5re6] khác thường có thể là một cách hiệu quả để tạo ra sự căng thẳng và bất ngờ trong một bản nhạc và nó thường được sử dụng trong các thể loại như progressive rock và jazz.</v>
      </c>
    </row>
    <row r="2372">
      <c r="A2372" s="1" t="s">
        <v>614</v>
      </c>
      <c r="B2372" s="1" t="s">
        <v>3751</v>
      </c>
      <c r="C2372" s="2" t="str">
        <f>IFERROR(__xludf.DUMMYFUNCTION("GoogleTranslate(B2372, ""en"", ""vi"")"),"Phạm vi cao độ nhỏ gọn của [R1A2N3G4E5] [oc0ta1ve2s3] mang lại màn trình diễn âm nhạc tập trung và có tác động mạnh mẽ, trong khi việc sử dụng [[K01E12Y23]3 k4ey5] truyền tải âm thanh độc đáo và cộng hưởng. Với thời lượng [T1M213] giây, bài hát thể hiện ["&amp;"te0mp1o2] rất nhanh và không liên quan đến việc sử dụng [I1N2S3T4R5U6M7E8N9T0S1]. Với đồng hồ đo [T1I2M3E4_5S6I7G8N9A0T1U2R3E4], âm nhạc di chuyển với tốc độ chậm và tỏa ra [E1M2O3T4I5O6N7]. Trải dài khoảng [[N01U12M23_34B45A56R67S78]8 b9ar0s1], bản sáng "&amp;"tác này thu hút người nghe bằng sự kết hợp giữa phạm vi cao độ hạn chế và [ke0y1] đặc biệt, tạo ra trải nghiệm âm nhạc mạnh mẽ và giàu cảm xúc.")</f>
        <v>Phạm vi cao độ nhỏ gọn của [R1A2N3G4E5] [oc0ta1ve2s3] mang lại màn trình diễn âm nhạc tập trung và có tác động mạnh mẽ, trong khi việc sử dụng [[K01E12Y23]3 k4ey5] truyền tải âm thanh độc đáo và cộng hưởng. Với thời lượng [T1M213] giây, bài hát thể hiện [te0mp1o2] rất nhanh và không liên quan đến việc sử dụng [I1N2S3T4R5U6M7E8N9T0S1]. Với đồng hồ đo [T1I2M3E4_5S6I7G8N9A0T1U2R3E4], âm nhạc di chuyển với tốc độ chậm và tỏa ra [E1M2O3T4I5O6N7]. Trải dài khoảng [[N01U12M23_34B45A56R67S78]8 b9ar0s1], bản sáng tác này thu hút người nghe bằng sự kết hợp giữa phạm vi cao độ hạn chế và [ke0y1] đặc biệt, tạo ra trải nghiệm âm nhạc mạnh mẽ và giàu cảm xúc.</v>
      </c>
    </row>
    <row r="2373">
      <c r="A2373" s="1" t="s">
        <v>3752</v>
      </c>
      <c r="B2373" s="1" t="s">
        <v>3753</v>
      </c>
      <c r="C2373" s="2" t="str">
        <f>IFERROR(__xludf.DUMMYFUNCTION("GoogleTranslate(B2373, ""en"", ""vi"")"),"Âm nhạc gợi lên phản ứng [E1M2O3T4I5O6N7] mạnh mẽ ở người nghe. Một đặc điểm nổi bật của sáng tác là việc lựa chọn kiểu [[T01I12M23E34_45S56I67G78N89A90T01U12R23E34]4 t5im6e 7si8gn9at0ur1e2] độc đáo, khiến nó trở nên khác biệt so với những cách sắp xếp âm"&amp;" nhạc điển hình hơn. Cùng với nhau, những yếu tố này tạo ra trải nghiệm thính giác độc đáo thách thức các quy ước âm nhạc truyền thống và mời gọi người nghe khám phá lãnh thổ cảm xúc và nhịp điệu mới.")</f>
        <v>Âm nhạc gợi lên phản ứng [E1M2O3T4I5O6N7] mạnh mẽ ở người nghe. Một đặc điểm nổi bật của sáng tác là việc lựa chọn kiểu [[T01I12M23E34_45S56I67G78N89A90T01U12R23E34]4 t5im6e 7si8gn9at0ur1e2] độc đáo, khiến nó trở nên khác biệt so với những cách sắp xếp âm nhạc điển hình hơn. Cùng với nhau, những yếu tố này tạo ra trải nghiệm thính giác độc đáo thách thức các quy ước âm nhạc truyền thống và mời gọi người nghe khám phá lãnh thổ cảm xúc và nhịp điệu mới.</v>
      </c>
    </row>
    <row r="2374">
      <c r="A2374" s="1" t="s">
        <v>3754</v>
      </c>
      <c r="B2374" s="1" t="s">
        <v>3755</v>
      </c>
      <c r="C2374" s="2" t="str">
        <f>IFERROR(__xludf.DUMMYFUNCTION("GoogleTranslate(B2374, ""en"", ""vi"")"),"Loại nhạc này mang đến trải nghiệm nghe đa dạng và sống động với dải cao độ trải dài [R1A2N3G4E5] [oc0ta1ve2s3]. Việc sử dụng [[K01E12Y23]3 k4ey5] tạo ra bầu không khí khác biệt, đồng thời nhịp điệu của bài hát không quá nhanh hoặc quá chậm. Màn trình diễ"&amp;"n âm nhạc sử dụng [I1N2S3T4R5U6M7E8N9T0S1], tăng thêm chiều sâu và kết cấu cho âm thanh tổng thể.")</f>
        <v>Loại nhạc này mang đến trải nghiệm nghe đa dạng và sống động với dải cao độ trải dài [R1A2N3G4E5] [oc0ta1ve2s3]. Việc sử dụng [[K01E12Y23]3 k4ey5] tạo ra bầu không khí khác biệt, đồng thời nhịp điệu của bài hát không quá nhanh hoặc quá chậm. Màn trình diễn âm nhạc sử dụng [I1N2S3T4R5U6M7E8N9T0S1], tăng thêm chiều sâu và kết cấu cho âm thanh tổng thể.</v>
      </c>
    </row>
    <row r="2375">
      <c r="A2375" s="1" t="s">
        <v>217</v>
      </c>
      <c r="B2375" s="1" t="s">
        <v>3756</v>
      </c>
      <c r="C2375" s="2" t="str">
        <f>IFERROR(__xludf.DUMMYFUNCTION("GoogleTranslate(B2375, ""en"", ""vi"")"),"Sự lựa chọn [[K01E12Y23]3 k4ey5] trong bản nhạc này tạo nên trải nghiệm lôi cuốn và đáng nhớ cho người nghe.")</f>
        <v>Sự lựa chọn [[K01E12Y23]3 k4ey5] trong bản nhạc này tạo nên trải nghiệm lôi cuốn và đáng nhớ cho người nghe.</v>
      </c>
    </row>
    <row r="2376">
      <c r="A2376" s="1" t="s">
        <v>3757</v>
      </c>
      <c r="B2376" s="1" t="s">
        <v>3758</v>
      </c>
      <c r="C2376" s="2" t="str">
        <f>IFERROR(__xludf.DUMMYFUNCTION("GoogleTranslate(B2376, ""en"", ""vi"")"),"Dải cao độ của [R1A2N3G4E5] [oc0ta1ve2s3] tạo thêm nét đặc biệt cho âm nhạc, nhấn mạnh chiều sâu cảm xúc của nó. Bản nhạc này được sáng tác trong [[K01E12Y23]3 k4ey5] và có [te0mp1o2] vừa phải. Bài hát được trình diễn nhanh và có độ dài [T1M213] giây, tất"&amp;" cả đều góp phần tạo nên âm thanh và phong cách độc đáo.")</f>
        <v>Dải cao độ của [R1A2N3G4E5] [oc0ta1ve2s3] tạo thêm nét đặc biệt cho âm nhạc, nhấn mạnh chiều sâu cảm xúc của nó. Bản nhạc này được sáng tác trong [[K01E12Y23]3 k4ey5] và có [te0mp1o2] vừa phải. Bài hát được trình diễn nhanh và có độ dài [T1M213] giây, tất cả đều góp phần tạo nên âm thanh và phong cách độc đáo.</v>
      </c>
    </row>
    <row r="2377">
      <c r="A2377" s="1" t="s">
        <v>3759</v>
      </c>
      <c r="B2377" s="1" t="s">
        <v>3760</v>
      </c>
      <c r="C2377" s="2" t="str">
        <f>IFERROR(__xludf.DUMMYFUNCTION("GoogleTranslate(B2377, ""en"", ""vi"")"),"Mặc dù âm nhạc này di chuyển nhanh chóng nhưng nó không phải là sự thể hiện thực sự của thể loại [G1E2N3R4E5] điển hình. Để đạt được điều đó, nên đưa [I1N2S3T4R5U6M7E8N9T0S1] vào âm nhạc.")</f>
        <v>Mặc dù âm nhạc này di chuyển nhanh chóng nhưng nó không phải là sự thể hiện thực sự của thể loại [G1E2N3R4E5] điển hình. Để đạt được điều đó, nên đưa [I1N2S3T4R5U6M7E8N9T0S1] vào âm nhạc.</v>
      </c>
    </row>
    <row r="2378">
      <c r="A2378" s="1" t="s">
        <v>644</v>
      </c>
      <c r="B2378" s="1" t="s">
        <v>3761</v>
      </c>
      <c r="C2378" s="2" t="str">
        <f>IFERROR(__xludf.DUMMYFUNCTION("GoogleTranslate(B2378, ""en"", ""vi"")"),"Việc sử dụng dải cao độ cụ thể [R1A2N3G4E5] [oc0ta1ve2s3] tạo ra âm thanh gắn kết và thống nhất xuyên suốt bản nhạc, trong khi [[K01E12Y23]3 k4ey5] tạo thêm hương vị độc đáo cho bản nhạc này. Với độ dài [T1M213] giây, bài hát thể hiện nhịp điệu rất yên bì"&amp;"nh và dễ chịu, được bổ sung bởi âm thanh [I1N2S3T4R5U6M7E8N9T0S1]. Âm nhạc này là một ví dụ điển hình của phong cách [G1E2N3R4E5].")</f>
        <v>Việc sử dụng dải cao độ cụ thể [R1A2N3G4E5] [oc0ta1ve2s3] tạo ra âm thanh gắn kết và thống nhất xuyên suốt bản nhạc, trong khi [[K01E12Y23]3 k4ey5] tạo thêm hương vị độc đáo cho bản nhạc này. Với độ dài [T1M213] giây, bài hát thể hiện nhịp điệu rất yên bình và dễ chịu, được bổ sung bởi âm thanh [I1N2S3T4R5U6M7E8N9T0S1]. Âm nhạc này là một ví dụ điển hình của phong cách [G1E2N3R4E5].</v>
      </c>
    </row>
    <row r="2379">
      <c r="A2379" s="1" t="s">
        <v>367</v>
      </c>
      <c r="B2379" s="1" t="s">
        <v>3762</v>
      </c>
      <c r="C2379" s="2" t="str">
        <f>IFERROR(__xludf.DUMMYFUNCTION("GoogleTranslate(B2379, ""en"", ""vi"")"),"Âm thanh của âm nhạc có được chất lượng cảm xúc đặc biệt thông qua việc sử dụng các nhạc cụ. [ke0y1] đang được chơi là yếu tố quan trọng góp phần tạo nên hiệu ứng tổng thể. Cùng với nhau, sự kết hợp giữa [key0y1] và các nhạc cụ tạo nên âm thanh độc đáo và"&amp;" khác biệt có thể gợi lên nhiều cung bậc cảm xúc cho người nghe. Cho dù đó là những nốt u sầu của [mi0no1r2] [ke0y1] hay những hợp âm thăng hoa của [ma0jo1r2] [ke0y1], thì sự tương tác giữa [ke0y1] và các nhạc cụ là điều khiến âm nhạc trở nên mạnh mẽ và c"&amp;"ó sức ảnh hưởng lớn.")</f>
        <v>Âm thanh của âm nhạc có được chất lượng cảm xúc đặc biệt thông qua việc sử dụng các nhạc cụ. [ke0y1] đang được chơi là yếu tố quan trọng góp phần tạo nên hiệu ứng tổng thể. Cùng với nhau, sự kết hợp giữa [key0y1] và các nhạc cụ tạo nên âm thanh độc đáo và khác biệt có thể gợi lên nhiều cung bậc cảm xúc cho người nghe. Cho dù đó là những nốt u sầu của [mi0no1r2] [ke0y1] hay những hợp âm thăng hoa của [ma0jo1r2] [ke0y1], thì sự tương tác giữa [ke0y1] và các nhạc cụ là điều khiến âm nhạc trở nên mạnh mẽ và có sức ảnh hưởng lớn.</v>
      </c>
    </row>
    <row r="2380">
      <c r="A2380" s="1" t="s">
        <v>3763</v>
      </c>
      <c r="B2380" s="1" t="s">
        <v>3764</v>
      </c>
      <c r="C2380" s="2" t="str">
        <f>IFERROR(__xludf.DUMMYFUNCTION("GoogleTranslate(B2380, ""en"", ""vi"")"),"Với việc sử dụng [[K01E12Y23]3 k4ey5], bản nhạc này truyền tải âm thanh độc đáo và vang dội, kéo dài [T1M213] giây. Bố cục có trong [T1I2M3E4_5S6I7G8N9A0T1U2R3E4] và [I1N2S3T4R5U6M7E8N9T0S1] không được nêu bật, dẫn đến nhịp điệu nhanh. Nhìn chung, âm nhạc"&amp;" bao gồm [[N01U12M23_34B45A56R67S78]8 b9ar0s1].")</f>
        <v>Với việc sử dụng [[K01E12Y23]3 k4ey5], bản nhạc này truyền tải âm thanh độc đáo và vang dội, kéo dài [T1M213] giây. Bố cục có trong [T1I2M3E4_5S6I7G8N9A0T1U2R3E4] và [I1N2S3T4R5U6M7E8N9T0S1] không được nêu bật, dẫn đến nhịp điệu nhanh. Nhìn chung, âm nhạc bao gồm [[N01U12M23_34B45A56R67S78]8 b9ar0s1].</v>
      </c>
    </row>
    <row r="2381">
      <c r="A2381" s="1" t="s">
        <v>3397</v>
      </c>
      <c r="B2381" s="1" t="s">
        <v>3765</v>
      </c>
      <c r="C2381" s="2" t="str">
        <f>IFERROR(__xludf.DUMMYFUNCTION("GoogleTranslate(B2381, ""en"", ""vi"")"),"Âm nhạc theo phong cách [G1E2N3R4E5] này là sự thể hiện chân thực nguồn gốc cổ điển của nó. Nhịp điệu trong bài hát đặc biệt này rất nhẹ nhàng, mang lại trải nghiệm nghe thư giãn. Ngoài ra, [ke0y1] được sử dụng trong bản nhạc này tạo thêm hương vị độc đáo"&amp;" giúp phân biệt nó với các bài hát khác cùng thể loại. Nhìn chung, những yếu tố này tạo nên một bản nhạc hay và chân thực, chắc chắn sẽ làm hài lòng người hâm mộ [G1E2N3R4E5].")</f>
        <v>Âm nhạc theo phong cách [G1E2N3R4E5] này là sự thể hiện chân thực nguồn gốc cổ điển của nó. Nhịp điệu trong bài hát đặc biệt này rất nhẹ nhàng, mang lại trải nghiệm nghe thư giãn. Ngoài ra, [ke0y1] được sử dụng trong bản nhạc này tạo thêm hương vị độc đáo giúp phân biệt nó với các bài hát khác cùng thể loại. Nhìn chung, những yếu tố này tạo nên một bản nhạc hay và chân thực, chắc chắn sẽ làm hài lòng người hâm mộ [G1E2N3R4E5].</v>
      </c>
    </row>
    <row r="2382">
      <c r="A2382" s="1" t="s">
        <v>3503</v>
      </c>
      <c r="B2382" s="1" t="s">
        <v>3766</v>
      </c>
      <c r="C2382" s="2" t="str">
        <f>IFERROR(__xludf.DUMMYFUNCTION("GoogleTranslate(B2382, ""en"", ""vi"")"),"Nhạc của bài hát này tuân theo nhịp [T1I2M3E4_5S6I7G8N9A0T1U2R3E4] và có thời gian chạy là [T1M213] giây. [I1N2S3T4R5U6M7E8N9T0S1] bổ sung vào bố cục âm nhạc, tạo ra sự hòa trộn hài hòa giữa các âm thanh góp phần tạo nên hiệu ứng tổng thể của bản nhạc. Nh"&amp;"ịp điệu do máy đo cung cấp tạo ra cảm giác về cấu trúc và sự ổn định, trong khi các nhạc cụ mang lại chiều sâu và kết cấu cho âm nhạc. Cùng với nhau, những yếu tố này kết hợp để tạo ra một trải nghiệm âm nhạc độc đáo và đáng nhớ.")</f>
        <v>Nhạc của bài hát này tuân theo nhịp [T1I2M3E4_5S6I7G8N9A0T1U2R3E4] và có thời gian chạy là [T1M213] giây. [I1N2S3T4R5U6M7E8N9T0S1] bổ sung vào bố cục âm nhạc, tạo ra sự hòa trộn hài hòa giữa các âm thanh góp phần tạo nên hiệu ứng tổng thể của bản nhạc. Nhịp điệu do máy đo cung cấp tạo ra cảm giác về cấu trúc và sự ổn định, trong khi các nhạc cụ mang lại chiều sâu và kết cấu cho âm nhạc. Cùng với nhau, những yếu tố này kết hợp để tạo ra một trải nghiệm âm nhạc độc đáo và đáng nhớ.</v>
      </c>
    </row>
    <row r="2383">
      <c r="A2383" s="1" t="s">
        <v>1384</v>
      </c>
      <c r="B2383" s="1" t="s">
        <v>3767</v>
      </c>
      <c r="C2383" s="2" t="str">
        <f>IFERROR(__xludf.DUMMYFUNCTION("GoogleTranslate(B2383, ""en"", ""vi"")"),"Dải cao độ của [R1A2N3G4E5] [oc0ta1ve2s3] tạo thêm nét đặc biệt cho âm nhạc, nhấn mạnh chiều sâu cảm xúc của nó. Được sáng tác trong [[K01E12Y23]3 k4ey5], bài hát phát trong [T1M213] giây với [te0mp1o2] thực sự mãnh liệt. [I1N2S3T4R5U6M7E8N9T0S1] không ph"&amp;"ải là một phần của nhạc cụ trong bài hát này, nhưng một [ti0me1 s2ig3na4tu5re6] [T1I2M3E4_5S6I7G8N9A0T1U2R3E4] khác thường được sử dụng, nâng cao tính độc đáo của nó. Với nhịp điệu [te0mp1o2] nhanh, bài hát thể hiện bản chất của âm nhạc [G1E2N3R4E5] cổ đi"&amp;"ển.")</f>
        <v>Dải cao độ của [R1A2N3G4E5] [oc0ta1ve2s3] tạo thêm nét đặc biệt cho âm nhạc, nhấn mạnh chiều sâu cảm xúc của nó. Được sáng tác trong [[K01E12Y23]3 k4ey5], bài hát phát trong [T1M213] giây với [te0mp1o2] thực sự mãnh liệt. [I1N2S3T4R5U6M7E8N9T0S1] không phải là một phần của nhạc cụ trong bài hát này, nhưng một [ti0me1 s2ig3na4tu5re6] [T1I2M3E4_5S6I7G8N9A0T1U2R3E4] khác thường được sử dụng, nâng cao tính độc đáo của nó. Với nhịp điệu [te0mp1o2] nhanh, bài hát thể hiện bản chất của âm nhạc [G1E2N3R4E5] cổ điển.</v>
      </c>
    </row>
    <row r="2384">
      <c r="A2384" s="1" t="s">
        <v>3768</v>
      </c>
      <c r="B2384" s="1" t="s">
        <v>3769</v>
      </c>
      <c r="C2384" s="2" t="str">
        <f>IFERROR(__xludf.DUMMYFUNCTION("GoogleTranslate(B2384, ""en"", ""vi"")"),"Bản nhạc quyến rũ và đáng nhớ này được phát trong [[K01E12Y23]3 k4ey5] và bản nhạc của nó kéo dài trong [T1M213] giây. Mặc dù không có [I1N2S3T4R5U6M7E8N9T0S1], nhưng âm nhạc chậm [te0mp1o2] và [[N01U12M23_34B45A56R67S78]8 b9ar0s1] tổng cộng tạo ra một tr"&amp;"ải nghiệm đầy mê hoặc.")</f>
        <v>Bản nhạc quyến rũ và đáng nhớ này được phát trong [[K01E12Y23]3 k4ey5] và bản nhạc của nó kéo dài trong [T1M213] giây. Mặc dù không có [I1N2S3T4R5U6M7E8N9T0S1], nhưng âm nhạc chậm [te0mp1o2] và [[N01U12M23_34B45A56R67S78]8 b9ar0s1] tổng cộng tạo ra một trải nghiệm đầy mê hoặc.</v>
      </c>
    </row>
    <row r="2385">
      <c r="A2385" s="1" t="s">
        <v>3770</v>
      </c>
      <c r="B2385" s="1" t="s">
        <v>3771</v>
      </c>
      <c r="C2385" s="2" t="str">
        <f>IFERROR(__xludf.DUMMYFUNCTION("GoogleTranslate(B2385, ""en"", ""vi"")"),"Việc sử dụng [[K01E12Y23]3 k4ey5] trong bản nhạc này tạo ra một bảng âm thanh phong phú và sống động mặc dù chuyển động chậm. Tuy nhiên, bản nhạc này không thể hiện hết bản chất của thể loại [G1E2N3R4E5].")</f>
        <v>Việc sử dụng [[K01E12Y23]3 k4ey5] trong bản nhạc này tạo ra một bảng âm thanh phong phú và sống động mặc dù chuyển động chậm. Tuy nhiên, bản nhạc này không thể hiện hết bản chất của thể loại [G1E2N3R4E5].</v>
      </c>
    </row>
    <row r="2386">
      <c r="A2386" s="1" t="s">
        <v>3772</v>
      </c>
      <c r="B2386" s="1" t="s">
        <v>3773</v>
      </c>
      <c r="C2386" s="2" t="str">
        <f>IFERROR(__xludf.DUMMYFUNCTION("GoogleTranslate(B2386, ""en"", ""vi"")"),"Dự án âm nhạc gợi lên phản ứng cảm xúc mạnh mẽ ở người nghe. Bài hát có thời lượng TM1 giây và có nhịp điệu nhẹ nhàng. Điều thú vị là bài hát không giới thiệu bất kỳ nhạc cụ nào.")</f>
        <v>Dự án âm nhạc gợi lên phản ứng cảm xúc mạnh mẽ ở người nghe. Bài hát có thời lượng TM1 giây và có nhịp điệu nhẹ nhàng. Điều thú vị là bài hát không giới thiệu bất kỳ nhạc cụ nào.</v>
      </c>
    </row>
    <row r="2387">
      <c r="A2387" s="1" t="s">
        <v>3774</v>
      </c>
      <c r="B2387" s="1" t="s">
        <v>3775</v>
      </c>
      <c r="C2387" s="2" t="str">
        <f>IFERROR(__xludf.DUMMYFUNCTION("GoogleTranslate(B2387, ""en"", ""vi"")"),"Bản nhạc dài [T1M213] giây và có [ti0me1 s2ig3na4tu5re6 o7f 8[T91I02M13E24_35S46I57G68N79A80T91U02R13E24]3]. Mặc dù bạn sẽ không nghe thấy bất kỳ [I1N2S3T4R5U6M7E8N9T0S1] nào trong bài hát này, nhưng phần giai điệu được làm nổi bật bởi âm thanh của [I1N2S"&amp;"3T4R5U6M7E8N9T0]. Nhạc bao gồm [[N01U12M23_34B45A56R67S78]8 b9ar0s1].")</f>
        <v>Bản nhạc dài [T1M213] giây và có [ti0me1 s2ig3na4tu5re6 o7f 8[T91I02M13E24_35S46I57G68N79A80T91U02R13E24]3]. Mặc dù bạn sẽ không nghe thấy bất kỳ [I1N2S3T4R5U6M7E8N9T0S1] nào trong bài hát này, nhưng phần giai điệu được làm nổi bật bởi âm thanh của [I1N2S3T4R5U6M7E8N9T0]. Nhạc bao gồm [[N01U12M23_34B45A56R67S78]8 b9ar0s1].</v>
      </c>
    </row>
    <row r="2388">
      <c r="A2388" s="1" t="s">
        <v>11</v>
      </c>
      <c r="B2388" s="1" t="s">
        <v>3776</v>
      </c>
      <c r="C2388" s="2" t="str">
        <f>IFERROR(__xludf.DUMMYFUNCTION("GoogleTranslate(B2388, ""en"", ""vi"")"),"Bài hát này có nhịp điệu rất mượt mà và thư giãn nằm trong [T1I2M3E4_5S6I7G8N9A0T1U2R3E4]. Âm nhạc trôi chảy dễ dàng và tạo ra một bầu không khí êm dịu. Sự kết hợp giữa beat và [ti0me1 s2ig3na4tu5re6] mang đến cho bài hát một chất thanh thản, bình yên, có"&amp;" thể giúp xoa dịu tâm trí và cơ thể người nghe. Hiệu ứng tổng thể là sự kết hợp tuyệt vời của các yếu tố âm nhạc kết hợp với nhau để tạo ra trải nghiệm nghe thực sự thú vị. Cho dù bạn đang tìm kiếm một bản nhạc nền nào đó để giúp bạn thư giãn hay chỉ đơn "&amp;"giản là muốn thư giãn sau một ngày dài, bài hát này chắc chắn sẽ làm được điều đó.")</f>
        <v>Bài hát này có nhịp điệu rất mượt mà và thư giãn nằm trong [T1I2M3E4_5S6I7G8N9A0T1U2R3E4]. Âm nhạc trôi chảy dễ dàng và tạo ra một bầu không khí êm dịu. Sự kết hợp giữa beat và [ti0me1 s2ig3na4tu5re6] mang đến cho bài hát một chất thanh thản, bình yên, có thể giúp xoa dịu tâm trí và cơ thể người nghe. Hiệu ứng tổng thể là sự kết hợp tuyệt vời của các yếu tố âm nhạc kết hợp với nhau để tạo ra trải nghiệm nghe thực sự thú vị. Cho dù bạn đang tìm kiếm một bản nhạc nền nào đó để giúp bạn thư giãn hay chỉ đơn giản là muốn thư giãn sau một ngày dài, bài hát này chắc chắn sẽ làm được điều đó.</v>
      </c>
    </row>
    <row r="2389">
      <c r="A2389" s="1" t="s">
        <v>3777</v>
      </c>
      <c r="B2389" s="1" t="s">
        <v>3778</v>
      </c>
      <c r="C2389" s="2" t="str">
        <f>IFERROR(__xludf.DUMMYFUNCTION("GoogleTranslate(B2389, ""en"", ""vi"")"),"Âm nhạc trong tác phẩm này có đặc điểm là [[T01I12M23E34_45S56I67G78N89A90T01U12R23E34]4 t5im6e 7si8gn9at0ur1e2] và âm thanh mang đậm phong cách [G1E2N3R4E5]. Trong suốt buổi biểu diễn âm nhạc, nhiều [I1N2S3T4R5U6M7E8N9T0S1] khác nhau được sử dụng để tạo "&amp;"ra trải nghiệm năng động và hấp dẫn cho người nghe.")</f>
        <v>Âm nhạc trong tác phẩm này có đặc điểm là [[T01I12M23E34_45S56I67G78N89A90T01U12R23E34]4 t5im6e 7si8gn9at0ur1e2] và âm thanh mang đậm phong cách [G1E2N3R4E5]. Trong suốt buổi biểu diễn âm nhạc, nhiều [I1N2S3T4R5U6M7E8N9T0S1] khác nhau được sử dụng để tạo ra trải nghiệm năng động và hấp dẫn cho người nghe.</v>
      </c>
    </row>
    <row r="2390">
      <c r="A2390" s="1" t="s">
        <v>2880</v>
      </c>
      <c r="B2390" s="1" t="s">
        <v>3779</v>
      </c>
      <c r="C2390" s="2" t="str">
        <f>IFERROR(__xludf.DUMMYFUNCTION("GoogleTranslate(B2390, ""en"", ""vi"")"),"Bài hát này có nhịp điệu rất thanh thản và phạm vi cao độ của nó nằm trong [R1A2N3G4E5] [oc0ta1ve2s3]. Âm nhạc tỏa ra [E1M2O3T4I5O6N7], tạo nên bầu không khí yên bình và êm dịu.")</f>
        <v>Bài hát này có nhịp điệu rất thanh thản và phạm vi cao độ của nó nằm trong [R1A2N3G4E5] [oc0ta1ve2s3]. Âm nhạc tỏa ra [E1M2O3T4I5O6N7], tạo nên bầu không khí yên bình và êm dịu.</v>
      </c>
    </row>
    <row r="2391">
      <c r="A2391" s="1" t="s">
        <v>3780</v>
      </c>
      <c r="B2391" s="1" t="s">
        <v>3781</v>
      </c>
      <c r="C2391" s="2" t="str">
        <f>IFERROR(__xludf.DUMMYFUNCTION("GoogleTranslate(B2391, ""en"", ""vi"")"),"Bản nhạc này được sáng tác trong [[K01E12Y23]3 k4ey5] và có [te0mp1o2] vừa phải. [ti0me1 s2ig3na4tu5re6] được sử dụng trong bài hát này là không bình thường và nó đã chọn không kết hợp [I1N2S3T4R5U6M7E8N9T0S1]. Bản chất âm nhạc là [E1M2O3T4I5O6N7] khi bài"&amp;" hát tiến triển đến [[N01U12M23_34B45A56R67S78]8 b9ar0s1].")</f>
        <v>Bản nhạc này được sáng tác trong [[K01E12Y23]3 k4ey5] và có [te0mp1o2] vừa phải. [ti0me1 s2ig3na4tu5re6] được sử dụng trong bài hát này là không bình thường và nó đã chọn không kết hợp [I1N2S3T4R5U6M7E8N9T0S1]. Bản chất âm nhạc là [E1M2O3T4I5O6N7] khi bài hát tiến triển đến [[N01U12M23_34B45A56R67S78]8 b9ar0s1].</v>
      </c>
    </row>
    <row r="2392">
      <c r="A2392" s="1" t="s">
        <v>180</v>
      </c>
      <c r="B2392" s="1" t="s">
        <v>3782</v>
      </c>
      <c r="C2392" s="2" t="str">
        <f>IFERROR(__xludf.DUMMYFUNCTION("GoogleTranslate(B2392, ""en"", ""vi"")"),"Âm nhạc được đề cập có đặc điểm độc đáo bắt nguồn từ phạm vi cao độ của nó, trải dài [R1A2N3G4E5] [oc0ta1ve2s3] và nhấn mạnh chiều sâu cảm xúc của nó. Ngoài ra, việc lựa chọn [[K01E12Y23]3 k4ey5] sẽ tạo ra trải nghiệm hấp dẫn và đáng nhớ. Nhịp điệu sống đ"&amp;"ộng và tốc độ [te0mp1o2] của bài hát càng làm tăng thêm sự khác biệt của nó và sự vắng mặt của [I1N2S3T4R5U6M7E8N9T0S1] trong phần nhạc cụ càng khiến bài hát trở nên khác biệt. Thời lượng của bài hát, [T1M213] giây, bổ sung cho [ti0me1 s2ig3na4tu5re6], [T"&amp;"1I2M3E4_5S6I7G8N9A0T1U2R3E4] độc đáo của nó, đi chệch khỏi chuẩn mực cho thể loại của nó. Nhìn chung, bản nhạc này không phải là ví dụ điển hình cho phong cách [G1E2N3R4E5] điển hình mà là một bản nhạc nổi bật với cá tính riêng.")</f>
        <v>Âm nhạc được đề cập có đặc điểm độc đáo bắt nguồn từ phạm vi cao độ của nó, trải dài [R1A2N3G4E5] [oc0ta1ve2s3] và nhấn mạnh chiều sâu cảm xúc của nó. Ngoài ra, việc lựa chọn [[K01E12Y23]3 k4ey5] sẽ tạo ra trải nghiệm hấp dẫn và đáng nhớ. Nhịp điệu sống động và tốc độ [te0mp1o2] của bài hát càng làm tăng thêm sự khác biệt của nó và sự vắng mặt của [I1N2S3T4R5U6M7E8N9T0S1] trong phần nhạc cụ càng khiến bài hát trở nên khác biệt. Thời lượng của bài hát, [T1M213] giây, bổ sung cho [ti0me1 s2ig3na4tu5re6], [T1I2M3E4_5S6I7G8N9A0T1U2R3E4] độc đáo của nó, đi chệch khỏi chuẩn mực cho thể loại của nó. Nhìn chung, bản nhạc này không phải là ví dụ điển hình cho phong cách [G1E2N3R4E5] điển hình mà là một bản nhạc nổi bật với cá tính riêng.</v>
      </c>
    </row>
    <row r="2393">
      <c r="A2393" s="1" t="s">
        <v>400</v>
      </c>
      <c r="B2393" s="1" t="s">
        <v>3783</v>
      </c>
      <c r="C2393" s="2" t="str">
        <f>IFERROR(__xludf.DUMMYFUNCTION("GoogleTranslate(B2393, ""en"", ""vi"")"),"Thời lượng của bài hát này là [T1M213] giây.")</f>
        <v>Thời lượng của bài hát này là [T1M213] giây.</v>
      </c>
    </row>
    <row r="2394">
      <c r="A2394" s="1" t="s">
        <v>3784</v>
      </c>
      <c r="B2394" s="1" t="s">
        <v>3785</v>
      </c>
      <c r="C2394" s="2" t="str">
        <f>IFERROR(__xludf.DUMMYFUNCTION("GoogleTranslate(B2394, ""en"", ""vi"")"),"Bài hát này có nhịp điệu đặc biệt mạnh mẽ và dài [T1M213] giây. Cố tình loại trừ [I1N2S3T4R5U6M7E8N9T0S1] không được sử dụng để tạo giai điệu trong bản nhạc này, bao gồm [[N01U12M23_34B45A56R67S78]8 b9ar0s1].")</f>
        <v>Bài hát này có nhịp điệu đặc biệt mạnh mẽ và dài [T1M213] giây. Cố tình loại trừ [I1N2S3T4R5U6M7E8N9T0S1] không được sử dụng để tạo giai điệu trong bản nhạc này, bao gồm [[N01U12M23_34B45A56R67S78]8 b9ar0s1].</v>
      </c>
    </row>
    <row r="2395">
      <c r="A2395" s="1" t="s">
        <v>3786</v>
      </c>
      <c r="B2395" s="1" t="s">
        <v>3787</v>
      </c>
      <c r="C2395" s="2" t="str">
        <f>IFERROR(__xludf.DUMMYFUNCTION("GoogleTranslate(B2395, ""en"", ""vi"")"),"Trải nghiệm quyến rũ và đáng nhớ của dòng nhạc này một phần là do nó lựa chọn [ke0y1], giúp làm phong phú thêm âm thanh tổng thể. Ngoài ra, bài hát được chia thành một số ô nhịp cụ thể và [te0mp1o2] rất thoải mái, tạo cảm giác thoải mái. Âm nhạc cũng được"&amp;" nâng cao nhờ việc sử dụng các nhạc cụ cụ thể, góp phần tạo nên âm thanh độc đáo.")</f>
        <v>Trải nghiệm quyến rũ và đáng nhớ của dòng nhạc này một phần là do nó lựa chọn [ke0y1], giúp làm phong phú thêm âm thanh tổng thể. Ngoài ra, bài hát được chia thành một số ô nhịp cụ thể và [te0mp1o2] rất thoải mái, tạo cảm giác thoải mái. Âm nhạc cũng được nâng cao nhờ việc sử dụng các nhạc cụ cụ thể, góp phần tạo nên âm thanh độc đáo.</v>
      </c>
    </row>
    <row r="2396">
      <c r="A2396" s="1" t="s">
        <v>3788</v>
      </c>
      <c r="B2396" s="1" t="s">
        <v>3789</v>
      </c>
      <c r="C2396" s="2" t="str">
        <f>IFERROR(__xludf.DUMMYFUNCTION("GoogleTranslate(B2396, ""en"", ""vi"")"),"Phạm vi cao độ giới hạn của âm nhạc là [R1A2N3G4E5] [oc0ta1ve2s3] cho phép nhấn mạnh hơn vào các sắc thái của giai điệu và nhịp điệu, trong khi việc lựa chọn [[K01E12Y23]3 k4ey5] mang lại trải nghiệm quyến rũ và đáng nhớ. Bài hát dài một giây [T1M213] này"&amp;" có nhịp điệu vừa phải và nhất quán, không có [I1N2S3T4R5U6M7E8N9T0S1]. [ti0me1 s2ig3na4tu5re6] của bài hát không bình thường, như được biểu thị bằng [T1I2M3E4_5S6I7G8N9A0T1U2R3E4] và [te0mp1o2] chậm. Nhìn chung, bài hát này bất chấp sự phân loại dễ dàng "&amp;"theo phong cách [G1E2N3R4E5] cụ thể.")</f>
        <v>Phạm vi cao độ giới hạn của âm nhạc là [R1A2N3G4E5] [oc0ta1ve2s3] cho phép nhấn mạnh hơn vào các sắc thái của giai điệu và nhịp điệu, trong khi việc lựa chọn [[K01E12Y23]3 k4ey5] mang lại trải nghiệm quyến rũ và đáng nhớ. Bài hát dài một giây [T1M213] này có nhịp điệu vừa phải và nhất quán, không có [I1N2S3T4R5U6M7E8N9T0S1]. [ti0me1 s2ig3na4tu5re6] của bài hát không bình thường, như được biểu thị bằng [T1I2M3E4_5S6I7G8N9A0T1U2R3E4] và [te0mp1o2] chậm. Nhìn chung, bài hát này bất chấp sự phân loại dễ dàng theo phong cách [G1E2N3R4E5] cụ thể.</v>
      </c>
    </row>
    <row r="2397">
      <c r="A2397" s="1" t="s">
        <v>2617</v>
      </c>
      <c r="B2397" s="1" t="s">
        <v>3790</v>
      </c>
      <c r="C2397" s="2" t="str">
        <f>IFERROR(__xludf.DUMMYFUNCTION("GoogleTranslate(B2397, ""en"", ""vi"")"),"Bài hát này là một trải nghiệm lôi cuốn và đáng nhớ nhờ được lựa chọn [[K01E12Y23]3 k4ey5], nhịp độ nhẹ nhàng và beat êm dịu. Tốc độ nhẹ nhàng khi chơi bài hát cho phép người nghe cảm nhận trọn vẹn nhịp điệu nhẹ nhàng, góp phần tạo nên trải nghiệm thú vị "&amp;"tổng thể của bài hát. Ngoài ra, việc lựa chọn [[K01E12Y23]3 k4ey5] càng làm tăng thêm sức hấp dẫn của bài hát, mang đến khía cạnh độc đáo và đáng nhớ cho âm nhạc.")</f>
        <v>Bài hát này là một trải nghiệm lôi cuốn và đáng nhớ nhờ được lựa chọn [[K01E12Y23]3 k4ey5], nhịp độ nhẹ nhàng và beat êm dịu. Tốc độ nhẹ nhàng khi chơi bài hát cho phép người nghe cảm nhận trọn vẹn nhịp điệu nhẹ nhàng, góp phần tạo nên trải nghiệm thú vị tổng thể của bài hát. Ngoài ra, việc lựa chọn [[K01E12Y23]3 k4ey5] càng làm tăng thêm sức hấp dẫn của bài hát, mang đến khía cạnh độc đáo và đáng nhớ cho âm nhạc.</v>
      </c>
    </row>
    <row r="2398">
      <c r="A2398" s="1" t="s">
        <v>3791</v>
      </c>
      <c r="B2398" s="1" t="s">
        <v>3792</v>
      </c>
      <c r="C2398" s="2" t="str">
        <f>IFERROR(__xludf.DUMMYFUNCTION("GoogleTranslate(B2398, ""en"", ""vi"")"),"Phạm vi cao độ giới hạn của âm nhạc là [R1A2N3G4E5] [oc0ta1ve2s3] cho phép nhấn mạnh hơn vào các sắc thái của giai điệu và nhịp điệu, trong khi [te0mp1o2], mặc dù không có lợi cho việc khiêu vũ nhưng lại rất nhẹ nhàng và yên bình. Với [ti0me1 s2ig3na4tu5r"&amp;"e6 o7f 8[T91I02M13E24_35S46I57G68N79A80T91U02R13E24]3], bài hát đã đi chệch khỏi những quy ước âm nhạc thông thường của phong cách [G1E2N3R4E5]. Nhìn chung, âm nhạc bao trùm [[N01U12M23_34B45A56R67S78]8 b9ar0s1], tạo nên trải nghiệm nghe độc ​​đáo và khác"&amp;" biệt.")</f>
        <v>Phạm vi cao độ giới hạn của âm nhạc là [R1A2N3G4E5] [oc0ta1ve2s3] cho phép nhấn mạnh hơn vào các sắc thái của giai điệu và nhịp điệu, trong khi [te0mp1o2], mặc dù không có lợi cho việc khiêu vũ nhưng lại rất nhẹ nhàng và yên bình. Với [ti0me1 s2ig3na4tu5re6 o7f 8[T91I02M13E24_35S46I57G68N79A80T91U02R13E24]3], bài hát đã đi chệch khỏi những quy ước âm nhạc thông thường của phong cách [G1E2N3R4E5]. Nhìn chung, âm nhạc bao trùm [[N01U12M23_34B45A56R67S78]8 b9ar0s1], tạo nên trải nghiệm nghe độc ​​đáo và khác biệt.</v>
      </c>
    </row>
    <row r="2399">
      <c r="A2399" s="1" t="s">
        <v>3793</v>
      </c>
      <c r="B2399" s="1" t="s">
        <v>3794</v>
      </c>
      <c r="C2399" s="2" t="str">
        <f>IFERROR(__xludf.DUMMYFUNCTION("GoogleTranslate(B2399, ""en"", ""vi"")"),"Loại nhạc này mang lại trải nghiệm nghe độc ​​đáo và đáng nhớ với dải cao độ [R1A2N3G4E5] [oc0ta1ve2s3]. Được sáng tác trong [[K01E12Y23]3 k4ey5], bản nhạc chạy trong [T1M213] giây và có [[T01I12M23E34_45S56I67G78N89A90T01U12R23E34]4 t5im6e 7si8gn9at0ur1e"&amp;"2 khác thường. Được chơi với tốc độ nhàn nhã, bài hát này là bản thể hiện cổ điển của nhạc [G1E2N3R4E5], với độ dài được xác định bởi [[N01U12M23_34B45A56R67S78]8 b9ar0s1].")</f>
        <v>Loại nhạc này mang lại trải nghiệm nghe độc ​​đáo và đáng nhớ với dải cao độ [R1A2N3G4E5] [oc0ta1ve2s3]. Được sáng tác trong [[K01E12Y23]3 k4ey5], bản nhạc chạy trong [T1M213] giây và có [[T01I12M23E34_45S56I67G78N89A90T01U12R23E34]4 t5im6e 7si8gn9at0ur1e2 khác thường. Được chơi với tốc độ nhàn nhã, bài hát này là bản thể hiện cổ điển của nhạc [G1E2N3R4E5], với độ dài được xác định bởi [[N01U12M23_34B45A56R67S78]8 b9ar0s1].</v>
      </c>
    </row>
    <row r="2400">
      <c r="A2400" s="1" t="s">
        <v>3795</v>
      </c>
      <c r="B2400" s="1" t="s">
        <v>3796</v>
      </c>
      <c r="C2400" s="2" t="str">
        <f>IFERROR(__xludf.DUMMYFUNCTION("GoogleTranslate(B2400, ""en"", ""vi"")"),"Phạm vi cao độ của [R1A2N3G4E5] [oc0ta1ve2s3] tạo thêm nét đặc biệt cho âm nhạc, nhấn mạnh chiều sâu cảm xúc của nó, trong khi việc sử dụng [[K01E12Y23]3 k4ey5] tạo ra bầu không khí khác biệt. Bài này có beat rất thoải mái và kéo dài trong [T1M213] giây, "&amp;"chơi ở mức [te0mp1o2] vừa phải. Ngoài ra, bài hát đã chọn không kết hợp [I1N2S3T4R5U6M7E8N9T0S1] và [ti0me1 s2ig3na4tu5re6] [T1I2M3E4_5S6I7G8N9A0T1U2R3E4] của nó là không bình thường. Âm nhạc bao gồm [[N01U12M23_34B45A56R67S78]8 b9ar0s1], thể hiện sự hòa "&amp;"trộn độc đáo giữa các yếu tố âm nhạc góp phần tạo nên âm thanh tổng thể của bài hát.")</f>
        <v>Phạm vi cao độ của [R1A2N3G4E5] [oc0ta1ve2s3] tạo thêm nét đặc biệt cho âm nhạc, nhấn mạnh chiều sâu cảm xúc của nó, trong khi việc sử dụng [[K01E12Y23]3 k4ey5] tạo ra bầu không khí khác biệt. Bài này có beat rất thoải mái và kéo dài trong [T1M213] giây, chơi ở mức [te0mp1o2] vừa phải. Ngoài ra, bài hát đã chọn không kết hợp [I1N2S3T4R5U6M7E8N9T0S1] và [ti0me1 s2ig3na4tu5re6] [T1I2M3E4_5S6I7G8N9A0T1U2R3E4] của nó là không bình thường. Âm nhạc bao gồm [[N01U12M23_34B45A56R67S78]8 b9ar0s1], thể hiện sự hòa trộn độc đáo giữa các yếu tố âm nhạc góp phần tạo nên âm thanh tổng thể của bài hát.</v>
      </c>
    </row>
    <row r="2401">
      <c r="A2401" s="1" t="s">
        <v>3797</v>
      </c>
      <c r="B2401" s="1" t="s">
        <v>3798</v>
      </c>
      <c r="C2401" s="2" t="str">
        <f>IFERROR(__xludf.DUMMYFUNCTION("GoogleTranslate(B2401, ""en"", ""vi"")"),"Với dải cao độ [R1A2N3G4E5] [oc0ta1ve2s3], bản nhạc này mang đến trải nghiệm nghe khác biệt và khó quên. Nhịp điệu của bài hát rất nhanh và nó thách thức các quy ước âm nhạc điển hình của phong cách [G1E2N3R4E5]. Đáng chú ý là [I1N2S3T4R5U6M7E8N9T0S1] khô"&amp;"ng có trong bố cục này, khiến nó càng trở nên khác biệt hơn.")</f>
        <v>Với dải cao độ [R1A2N3G4E5] [oc0ta1ve2s3], bản nhạc này mang đến trải nghiệm nghe khác biệt và khó quên. Nhịp điệu của bài hát rất nhanh và nó thách thức các quy ước âm nhạc điển hình của phong cách [G1E2N3R4E5]. Đáng chú ý là [I1N2S3T4R5U6M7E8N9T0S1] không có trong bố cục này, khiến nó càng trở nên khác biệt hơn.</v>
      </c>
    </row>
    <row r="2402">
      <c r="A2402" s="1" t="s">
        <v>3799</v>
      </c>
      <c r="B2402" s="1" t="s">
        <v>3800</v>
      </c>
      <c r="C2402" s="2" t="str">
        <f>IFERROR(__xludf.DUMMYFUNCTION("GoogleTranslate(B2402, ""en"", ""vi"")"),"Bài hát được đề cập có một số đặc điểm âm nhạc đáng chú ý. Đầu tiên, nó có tính năng [ti0me1 s2ig3na4tu5re6] độc đáo, khiến nó trở nên khác biệt so với nhiều bài hát khác cùng thể loại. Mặc dù vậy, bài hát vẫn duy trì nhịp điệu ổn định và vừa phải xuyên s"&amp;"uốt, giúp người nghe dễ tiếp cận và thú vị. Ngoài ra, việc sử dụng một số nhạc cụ nhất định rất quan trọng đối với âm nhạc, góp phần tạo nên âm thanh độc đáo và hiệu ứng tổng thể. Nhìn chung, những yếu tố âm nhạc khác nhau này kết hợp với nhau để tạo nên "&amp;"một bài hát hấp dẫn và đáng nhớ, nổi bật giữa đám đông.")</f>
        <v>Bài hát được đề cập có một số đặc điểm âm nhạc đáng chú ý. Đầu tiên, nó có tính năng [ti0me1 s2ig3na4tu5re6] độc đáo, khiến nó trở nên khác biệt so với nhiều bài hát khác cùng thể loại. Mặc dù vậy, bài hát vẫn duy trì nhịp điệu ổn định và vừa phải xuyên suốt, giúp người nghe dễ tiếp cận và thú vị. Ngoài ra, việc sử dụng một số nhạc cụ nhất định rất quan trọng đối với âm nhạc, góp phần tạo nên âm thanh độc đáo và hiệu ứng tổng thể. Nhìn chung, những yếu tố âm nhạc khác nhau này kết hợp với nhau để tạo nên một bài hát hấp dẫn và đáng nhớ, nổi bật giữa đám đông.</v>
      </c>
    </row>
    <row r="2403">
      <c r="A2403" s="1" t="s">
        <v>1836</v>
      </c>
      <c r="B2403" s="1" t="s">
        <v>3801</v>
      </c>
      <c r="C2403" s="2" t="str">
        <f>IFERROR(__xludf.DUMMYFUNCTION("GoogleTranslate(B2403, ""en"", ""vi"")"),"Bài hát có độ dài [T1M213] giây, có âm thanh bị ảnh hưởng nặng nề bởi thể loại [G1E2N3R4E5].")</f>
        <v>Bài hát có độ dài [T1M213] giây, có âm thanh bị ảnh hưởng nặng nề bởi thể loại [G1E2N3R4E5].</v>
      </c>
    </row>
    <row r="2404">
      <c r="A2404" s="1" t="s">
        <v>3802</v>
      </c>
      <c r="B2404" s="1" t="s">
        <v>3803</v>
      </c>
      <c r="C2404" s="2" t="str">
        <f>IFERROR(__xludf.DUMMYFUNCTION("GoogleTranslate(B2404, ""en"", ""vi"")"),"Bản nhạc này là sự thể hiện ấn tượng về phạm vi cao độ của nó, trải dài [R1A2N3G4E5] [oc0ta1ve2s3]. Việc sử dụng [[K01E12Y23]3 k4ey5] trong bản nhạc này góp phần tạo nên âm thanh mạnh mẽ và đáng nhớ. Với độ dài [T1M213] giây, nhịp điệu đều đặn và vừa phải"&amp;" của bản nhạc này đưa người nghe qua [[N01U12M23_34B45A56R67S78]8 b9ar0s1] của [ti0me1 s2ig3na4tu5re6] [T1I2M3E4_5S6I7G8N9A0T1U2R3E4] độc đáo. Sự sắp xếp của bài hát đã cố tình bỏ qua việc sử dụng [I1N2S3T4R5U6M7E8N9T0S1], thêm kết cấu độc đáo cho âm nhạc"&amp;". Nhìn chung, sáng tác thể hiện [E1M2O3T4I5O6N7], mang lại trải nghiệm nghe hấp dẫn và khó quên.")</f>
        <v>Bản nhạc này là sự thể hiện ấn tượng về phạm vi cao độ của nó, trải dài [R1A2N3G4E5] [oc0ta1ve2s3]. Việc sử dụng [[K01E12Y23]3 k4ey5] trong bản nhạc này góp phần tạo nên âm thanh mạnh mẽ và đáng nhớ. Với độ dài [T1M213] giây, nhịp điệu đều đặn và vừa phải của bản nhạc này đưa người nghe qua [[N01U12M23_34B45A56R67S78]8 b9ar0s1] của [ti0me1 s2ig3na4tu5re6] [T1I2M3E4_5S6I7G8N9A0T1U2R3E4] độc đáo. Sự sắp xếp của bài hát đã cố tình bỏ qua việc sử dụng [I1N2S3T4R5U6M7E8N9T0S1], thêm kết cấu độc đáo cho âm nhạc. Nhìn chung, sáng tác thể hiện [E1M2O3T4I5O6N7], mang lại trải nghiệm nghe hấp dẫn và khó quên.</v>
      </c>
    </row>
    <row r="2405">
      <c r="A2405" s="1" t="s">
        <v>1732</v>
      </c>
      <c r="B2405" s="1" t="s">
        <v>3804</v>
      </c>
      <c r="C2405" s="2" t="str">
        <f>IFERROR(__xludf.DUMMYFUNCTION("GoogleTranslate(B2405, ""en"", ""vi"")"),"Bản nhạc thể hiện phạm vi cao độ trong [R1A2N3G4E5] [oc0ta1ve2s3] và [[K01E12Y23]3 k4ey5] mang đến cho bản nhạc này chất lượng cảm xúc đặc biệt. Bài hát này dài [T1M213] giây và có nhịp điệu rất êm dịu, nhẹ nhàng. Bạn sẽ không nghe thấy bất kỳ [I1N2S3T4R5"&amp;"U6M7E8N9T0S1] nào trong bài hát này và [ti0me1 s2ig3na4tu5re6 o7f 8[T91I02M13E24_35S46I57G68N79A80T91U02R13E24]3] là không bình thường. Điều quan trọng cần lưu ý là bản nhạc này không phải là sự thể hiện thực sự của thể loại [G1E2N3R4E5] điển hình và có k"&amp;"hoảng [[N01U12M23_34B45A56R67S78]8 b9ar0s1] trong bài hát này.")</f>
        <v>Bản nhạc thể hiện phạm vi cao độ trong [R1A2N3G4E5] [oc0ta1ve2s3] và [[K01E12Y23]3 k4ey5] mang đến cho bản nhạc này chất lượng cảm xúc đặc biệt. Bài hát này dài [T1M213] giây và có nhịp điệu rất êm dịu, nhẹ nhàng. Bạn sẽ không nghe thấy bất kỳ [I1N2S3T4R5U6M7E8N9T0S1] nào trong bài hát này và [ti0me1 s2ig3na4tu5re6 o7f 8[T91I02M13E24_35S46I57G68N79A80T91U02R13E24]3] là không bình thường. Điều quan trọng cần lưu ý là bản nhạc này không phải là sự thể hiện thực sự của thể loại [G1E2N3R4E5] điển hình và có khoảng [[N01U12M23_34B45A56R67S78]8 b9ar0s1] trong bài hát này.</v>
      </c>
    </row>
    <row r="2406">
      <c r="A2406" s="1" t="s">
        <v>3805</v>
      </c>
      <c r="B2406" s="1" t="s">
        <v>3806</v>
      </c>
      <c r="C2406" s="2" t="str">
        <f>IFERROR(__xludf.DUMMYFUNCTION("GoogleTranslate(B2406, ""en"", ""vi"")"),"[ti0me1 s2ig3na4tu5re6] của bài hát này không điển hình, tiến triển qua [[N01U12M23_34B45A56R67S78]8 b9ar0s1]. Bạn sẽ không nghe thấy bất kỳ [I1N2S3T4R5U6M7E8N9T0S1] nào trong bản nhạc này được phát ở mức [te0mp1o2] thấp, tuy nhiên [[K01E12Y23]3 k4ey5] lạ"&amp;"i bổ sung thêm hương vị độc đáo, khiến nó trở thành biểu tượng thực sự của phong cách [G1E2N3R4E5] cổ điển.")</f>
        <v>[ti0me1 s2ig3na4tu5re6] của bài hát này không điển hình, tiến triển qua [[N01U12M23_34B45A56R67S78]8 b9ar0s1]. Bạn sẽ không nghe thấy bất kỳ [I1N2S3T4R5U6M7E8N9T0S1] nào trong bản nhạc này được phát ở mức [te0mp1o2] thấp, tuy nhiên [[K01E12Y23]3 k4ey5] lại bổ sung thêm hương vị độc đáo, khiến nó trở thành biểu tượng thực sự của phong cách [G1E2N3R4E5] cổ điển.</v>
      </c>
    </row>
    <row r="2407">
      <c r="A2407" s="1" t="s">
        <v>1707</v>
      </c>
      <c r="B2407" s="1" t="s">
        <v>3807</v>
      </c>
      <c r="C2407" s="2" t="str">
        <f>IFERROR(__xludf.DUMMYFUNCTION("GoogleTranslate(B2407, ""en"", ""vi"")"),"Âm thanh gắn kết và thống nhất xuyên suốt bản nhạc đạt được bằng cách sử dụng dải cao độ cụ thể là [R1A2N3G4E5] [oc0ta1ve2s3]. Âm nhạc có [te0mp1o2] chậm và bao gồm tổng cộng [[N01U12M23_34B45A56R67S78]8 b9ar0s1]. Bài hát có thời gian chạy là [T1M213] giâ"&amp;"y.")</f>
        <v>Âm thanh gắn kết và thống nhất xuyên suốt bản nhạc đạt được bằng cách sử dụng dải cao độ cụ thể là [R1A2N3G4E5] [oc0ta1ve2s3]. Âm nhạc có [te0mp1o2] chậm và bao gồm tổng cộng [[N01U12M23_34B45A56R67S78]8 b9ar0s1]. Bài hát có thời gian chạy là [T1M213] giây.</v>
      </c>
    </row>
    <row r="2408">
      <c r="A2408" s="1" t="s">
        <v>3808</v>
      </c>
      <c r="B2408" s="1" t="s">
        <v>3809</v>
      </c>
      <c r="C2408" s="2" t="str">
        <f>IFERROR(__xludf.DUMMYFUNCTION("GoogleTranslate(B2408, ""en"", ""vi"")"),"Dải cao độ nhỏ gọn của [R1A2N3G4E5] [oc0ta1ve2s3] tạo ra màn trình diễn âm nhạc tập trung và có sức ảnh hưởng, được bổ sung bởi nhịp điệu tràn đầy năng lượng của bài hát kéo dài trong [T1M213] giây. Mặc dù [ti0me1 s2ig3na4tu5re6] trong bài hát không mang "&amp;"tính quy ước, nhưng [te0mp1o2] nhanh chóng vẫn duy trì đà phát triển. [I1N2S3T4R5U6M7E8N9T0S1] không có trong phần nhạc cụ của bài hát này, nhưng sự vắng mặt của những nhạc cụ này không làm giảm hiệu ứng tổng thể. Nhìn chung, bài hát là một bản nhạc mạnh "&amp;"mẽ và năng động với [ti0me1 s2ig3na4tu5re6] và nhạc cụ độc đáo phối hợp với nhau để tạo ra trải nghiệm nghe khó quên.")</f>
        <v>Dải cao độ nhỏ gọn của [R1A2N3G4E5] [oc0ta1ve2s3] tạo ra màn trình diễn âm nhạc tập trung và có sức ảnh hưởng, được bổ sung bởi nhịp điệu tràn đầy năng lượng của bài hát kéo dài trong [T1M213] giây. Mặc dù [ti0me1 s2ig3na4tu5re6] trong bài hát không mang tính quy ước, nhưng [te0mp1o2] nhanh chóng vẫn duy trì đà phát triển. [I1N2S3T4R5U6M7E8N9T0S1] không có trong phần nhạc cụ của bài hát này, nhưng sự vắng mặt của những nhạc cụ này không làm giảm hiệu ứng tổng thể. Nhìn chung, bài hát là một bản nhạc mạnh mẽ và năng động với [ti0me1 s2ig3na4tu5re6] và nhạc cụ độc đáo phối hợp với nhau để tạo ra trải nghiệm nghe khó quên.</v>
      </c>
    </row>
    <row r="2409">
      <c r="A2409" s="1" t="s">
        <v>3810</v>
      </c>
      <c r="B2409" s="1" t="s">
        <v>3811</v>
      </c>
      <c r="C2409" s="2" t="str">
        <f>IFERROR(__xludf.DUMMYFUNCTION("GoogleTranslate(B2409, ""en"", ""vi"")"),"Đoạn nhạc thuộc thể loại [G1E2N3R4E5], thể hiện phạm vi cao độ trong [R1A2N3G4E5] [oc0ta1ve2s3] và sử dụng [[T01I12M23E34_45S56I67G78N89A90T01U12R23E34]4 t5im6e 7si8gn9at0ur1e2].")</f>
        <v>Đoạn nhạc thuộc thể loại [G1E2N3R4E5], thể hiện phạm vi cao độ trong [R1A2N3G4E5] [oc0ta1ve2s3] và sử dụng [[T01I12M23E34_45S56I67G78N89A90T01U12R23E34]4 t5im6e 7si8gn9at0ur1e2].</v>
      </c>
    </row>
    <row r="2410">
      <c r="A2410" s="1" t="s">
        <v>3812</v>
      </c>
      <c r="B2410" s="1" t="s">
        <v>3813</v>
      </c>
      <c r="C2410" s="2" t="str">
        <f>IFERROR(__xludf.DUMMYFUNCTION("GoogleTranslate(B2410, ""en"", ""vi"")"),"[[K01E12Y23]3 k4ey5] mang đến cho bản nhạc này chất lượng cảm xúc đặc biệt khi bài hát tiến triển qua [[N01U12M23_34B45A56R67S78]8 b9ar0s1] và bản nhạc chạy trong [T1M213] giây. Âm nhạc này, không giống như các mẫu âm thanh [G1E2N3R4E5] thông thường, có c"&amp;"hất lượng độc đáo.")</f>
        <v>[[K01E12Y23]3 k4ey5] mang đến cho bản nhạc này chất lượng cảm xúc đặc biệt khi bài hát tiến triển qua [[N01U12M23_34B45A56R67S78]8 b9ar0s1] và bản nhạc chạy trong [T1M213] giây. Âm nhạc này, không giống như các mẫu âm thanh [G1E2N3R4E5] thông thường, có chất lượng độc đáo.</v>
      </c>
    </row>
    <row r="2411">
      <c r="A2411" s="1" t="s">
        <v>1304</v>
      </c>
      <c r="B2411" s="1" t="s">
        <v>3814</v>
      </c>
      <c r="C2411" s="2" t="str">
        <f>IFERROR(__xludf.DUMMYFUNCTION("GoogleTranslate(B2411, ""en"", ""vi"")"),"Bản nhạc có phạm vi cao độ [R1A2N3G4E5] [oc0ta1ve2s3] và được chơi ở mức [[K01E12Y23]3 k4ey5 mạnh mẽ và đáng nhớ. Thời lượng của nó là [T1M213] giây và có nhịp điệu nhẹ nhàng và mượt mà, được tăng cường bởi [I1N2S3T4R5U6M7E8N9T0S1]. Nhịp điệu của âm nhạc "&amp;"là [T1I2M3E4_5S6I7G8N9A0T1U2R3E4] và nó di chuyển với tốc độ cân bằng, tạo ra cảm giác tổng thể là [E1M2O3T4I5O6N7].")</f>
        <v>Bản nhạc có phạm vi cao độ [R1A2N3G4E5] [oc0ta1ve2s3] và được chơi ở mức [[K01E12Y23]3 k4ey5 mạnh mẽ và đáng nhớ. Thời lượng của nó là [T1M213] giây và có nhịp điệu nhẹ nhàng và mượt mà, được tăng cường bởi [I1N2S3T4R5U6M7E8N9T0S1]. Nhịp điệu của âm nhạc là [T1I2M3E4_5S6I7G8N9A0T1U2R3E4] và nó di chuyển với tốc độ cân bằng, tạo ra cảm giác tổng thể là [E1M2O3T4I5O6N7].</v>
      </c>
    </row>
    <row r="2412">
      <c r="A2412" s="1" t="s">
        <v>259</v>
      </c>
      <c r="B2412" s="1" t="s">
        <v>3815</v>
      </c>
      <c r="C2412" s="2" t="str">
        <f>IFERROR(__xludf.DUMMYFUNCTION("GoogleTranslate(B2412, ""en"", ""vi"")"),"Âm nhạc trong bài hát này có phạm vi cao độ giới hạn là [R1A2N3G4E5] [oc0ta1ve2s3], cho phép nhấn mạnh hơn vào các sắc thái của giai điệu và nhịp điệu. Ngoài ra, việc sử dụng [[K01E12Y23]3 k4ey5] tạo ra bảng âm thanh phong phú và sống động giúp nâng cao t"&amp;"ác động cảm xúc của âm nhạc. Bài hát có thời lượng [T1M213] giây, [te0mp1o2] vừa phải, cùng với nhịp không quá nhanh cũng không quá chậm góp phần mang lại cảm giác cân bằng và ổn định. [I1N2S3T4R5U6M7E8N9T0S1] không được sử dụng trong phần hòa âm của bài "&amp;"hát này, điều này khác với quy chuẩn với [[T01I12M23E34_45S56I67G78N89A90T01U12R23E34]4 t5im6e 7si8gn9at0ur1e2]. Bản thân âm nhạc có đặc điểm là [E1M2O3T4I5O6N7], có chiều sâu và độ phức tạp thu hút người nghe và tạo ấn tượng lâu dài.")</f>
        <v>Âm nhạc trong bài hát này có phạm vi cao độ giới hạn là [R1A2N3G4E5] [oc0ta1ve2s3], cho phép nhấn mạnh hơn vào các sắc thái của giai điệu và nhịp điệu. Ngoài ra, việc sử dụng [[K01E12Y23]3 k4ey5] tạo ra bảng âm thanh phong phú và sống động giúp nâng cao tác động cảm xúc của âm nhạc. Bài hát có thời lượng [T1M213] giây, [te0mp1o2] vừa phải, cùng với nhịp không quá nhanh cũng không quá chậm góp phần mang lại cảm giác cân bằng và ổn định. [I1N2S3T4R5U6M7E8N9T0S1] không được sử dụng trong phần hòa âm của bài hát này, điều này khác với quy chuẩn với [[T01I12M23E34_45S56I67G78N89A90T01U12R23E34]4 t5im6e 7si8gn9at0ur1e2]. Bản thân âm nhạc có đặc điểm là [E1M2O3T4I5O6N7], có chiều sâu và độ phức tạp thu hút người nghe và tạo ấn tượng lâu dài.</v>
      </c>
    </row>
    <row r="2413">
      <c r="A2413" s="1" t="s">
        <v>3816</v>
      </c>
      <c r="B2413" s="1" t="s">
        <v>3817</v>
      </c>
      <c r="C2413" s="2" t="str">
        <f>IFERROR(__xludf.DUMMYFUNCTION("GoogleTranslate(B2413, ""en"", ""vi"")"),"Phạm vi cao độ của âm nhạc được giới hạn ở [R1A2N3G4E5] [oc0ta1ve2s3], cho phép tập trung nhiều hơn vào sự tinh tế của giai điệu và phân nhịp. Ngược lại, điều này sẽ nâng cao khả năng biểu đạt của [E1M2O3T4I5O6N7] trong âm nhạc. Điều thú vị là, sáng tác c"&amp;"ủa bài hát cụ thể này không liên quan đến việc sử dụng [I1N2S3T4R5U6M7E8N9T0S1], nhấn mạnh hơn nữa tầm quan trọng của các sắc thái trong màn trình diễn nhằm truyền tải thông điệp cảm xúc dự định.")</f>
        <v>Phạm vi cao độ của âm nhạc được giới hạn ở [R1A2N3G4E5] [oc0ta1ve2s3], cho phép tập trung nhiều hơn vào sự tinh tế của giai điệu và phân nhịp. Ngược lại, điều này sẽ nâng cao khả năng biểu đạt của [E1M2O3T4I5O6N7] trong âm nhạc. Điều thú vị là, sáng tác của bài hát cụ thể này không liên quan đến việc sử dụng [I1N2S3T4R5U6M7E8N9T0S1], nhấn mạnh hơn nữa tầm quan trọng của các sắc thái trong màn trình diễn nhằm truyền tải thông điệp cảm xúc dự định.</v>
      </c>
    </row>
    <row r="2414">
      <c r="A2414" s="1" t="s">
        <v>3818</v>
      </c>
      <c r="B2414" s="1" t="s">
        <v>3819</v>
      </c>
      <c r="C2414" s="2" t="str">
        <f>IFERROR(__xludf.DUMMYFUNCTION("GoogleTranslate(B2414, ""en"", ""vi"")"),"Âm nhạc theo phong cách [G1E2N3R4E5] được đề cập mang đậm chất truyền thống và có âm thanh mạnh mẽ và đáng nhớ nhờ sử dụng [[K01E12Y23]3 k4ey5]. Điều thú vị là bài hát đặc biệt này đã chọn từ bỏ việc sử dụng [I1N2S3T4R5U6M7E8N9T0S1], dẫn đến một cách giải"&amp;" thích thể loại này độc đáo và có lẽ là độc đáo.")</f>
        <v>Âm nhạc theo phong cách [G1E2N3R4E5] được đề cập mang đậm chất truyền thống và có âm thanh mạnh mẽ và đáng nhớ nhờ sử dụng [[K01E12Y23]3 k4ey5]. Điều thú vị là bài hát đặc biệt này đã chọn từ bỏ việc sử dụng [I1N2S3T4R5U6M7E8N9T0S1], dẫn đến một cách giải thích thể loại này độc đáo và có lẽ là độc đáo.</v>
      </c>
    </row>
    <row r="2415">
      <c r="A2415" s="1" t="s">
        <v>906</v>
      </c>
      <c r="B2415" s="1" t="s">
        <v>3820</v>
      </c>
      <c r="C2415" s="2" t="str">
        <f>IFERROR(__xludf.DUMMYFUNCTION("GoogleTranslate(B2415, ""en"", ""vi"")"),"[ti0me1 s2ig3na4tu5re6] của bài hát này đi chệch khỏi chuẩn mực. Trong âm nhạc, [ti0me1 s2ig3na4tu5re6] là ký hiệu biểu thị số nhịp trong mỗi ô nhịp và giá trị của các nhịp đó. [ti0me1 s2ig3na4tu5re6] phổ biến là 4/4, nghĩa là bốn nhịp trên mỗi ô nhịp với"&amp;" mỗi nốt đen nhận được một nhịp. Tuy nhiên, một số bài hát cố tình đi chệch khỏi chuẩn mực để tạo ra âm thanh hoặc cảm giác độc đáo. Việc thay đổi [ti0me1 s2ig3na4tu5re6] có thể ảnh hưởng đến nhịp điệu và nhịp độ của bài hát, làm tăng thêm độ phức tạp hoặ"&amp;"c nhấn mạnh một số nhịp nhất định. Trong một số trường hợp, nó thậm chí có thể tạo ra cảm giác căng thẳng hoặc khó đoán trong âm nhạc.")</f>
        <v>[ti0me1 s2ig3na4tu5re6] của bài hát này đi chệch khỏi chuẩn mực. Trong âm nhạc, [ti0me1 s2ig3na4tu5re6] là ký hiệu biểu thị số nhịp trong mỗi ô nhịp và giá trị của các nhịp đó. [ti0me1 s2ig3na4tu5re6] phổ biến là 4/4, nghĩa là bốn nhịp trên mỗi ô nhịp với mỗi nốt đen nhận được một nhịp. Tuy nhiên, một số bài hát cố tình đi chệch khỏi chuẩn mực để tạo ra âm thanh hoặc cảm giác độc đáo. Việc thay đổi [ti0me1 s2ig3na4tu5re6] có thể ảnh hưởng đến nhịp điệu và nhịp độ của bài hát, làm tăng thêm độ phức tạp hoặc nhấn mạnh một số nhịp nhất định. Trong một số trường hợp, nó thậm chí có thể tạo ra cảm giác căng thẳng hoặc khó đoán trong âm nhạc.</v>
      </c>
    </row>
    <row r="2416">
      <c r="A2416" s="1" t="s">
        <v>3821</v>
      </c>
      <c r="B2416" s="1" t="s">
        <v>3822</v>
      </c>
      <c r="C2416" s="2" t="str">
        <f>IFERROR(__xludf.DUMMYFUNCTION("GoogleTranslate(B2416, ""en"", ""vi"")"),"[I1N2S3T4R5U6M7E8N9T0S1] được sử dụng trong buổi biểu diễn âm nhạc này tạo ra một bài hát có nhịp độ chậm với nhịp điệu rõ rệt, trong khi [T1I2M3E4_5S6I7G8N9A0T1U2R3E4], vốn không được sử dụng phổ biến, lại tạo thêm hương vị độc đáo cho âm nhạc.")</f>
        <v>[I1N2S3T4R5U6M7E8N9T0S1] được sử dụng trong buổi biểu diễn âm nhạc này tạo ra một bài hát có nhịp độ chậm với nhịp điệu rõ rệt, trong khi [T1I2M3E4_5S6I7G8N9A0T1U2R3E4], vốn không được sử dụng phổ biến, lại tạo thêm hương vị độc đáo cho âm nhạc.</v>
      </c>
    </row>
    <row r="2417">
      <c r="A2417" s="1" t="s">
        <v>1728</v>
      </c>
      <c r="B2417" s="1" t="s">
        <v>3823</v>
      </c>
      <c r="C2417" s="2" t="str">
        <f>IFERROR(__xludf.DUMMYFUNCTION("GoogleTranslate(B2417, ""en"", ""vi"")"),"Dải cao độ [R1A2N3G4E5]-[oc0ta1ve2] của bản nhạc này tạo ra màn trình diễn tập trung và có tác động mạnh mẽ, đặc biệt khi được chơi ở [[K01E12Y23]3 k4ey5], mang lại chất lượng cảm xúc đặc biệt. Bắt đầu ở [T1M213] giây, bài hát yên tĩnh và thanh bình này c"&amp;"ó [I1N2S3T4R5U6M7E8N9T0S1] và có [T1I2M3E4_5S6I7G8N9A0T1U2R3E4] không điển hình. Bài hát di chuyển nhẹ nhàng, tỏa ra [E1M2O3T4I5O6N7] và bao gồm [[N01U12M23_34B45A56R67S78]8 b9ar0s1] trong cấu trúc của nó.")</f>
        <v>Dải cao độ [R1A2N3G4E5]-[oc0ta1ve2] của bản nhạc này tạo ra màn trình diễn tập trung và có tác động mạnh mẽ, đặc biệt khi được chơi ở [[K01E12Y23]3 k4ey5], mang lại chất lượng cảm xúc đặc biệt. Bắt đầu ở [T1M213] giây, bài hát yên tĩnh và thanh bình này có [I1N2S3T4R5U6M7E8N9T0S1] và có [T1I2M3E4_5S6I7G8N9A0T1U2R3E4] không điển hình. Bài hát di chuyển nhẹ nhàng, tỏa ra [E1M2O3T4I5O6N7] và bao gồm [[N01U12M23_34B45A56R67S78]8 b9ar0s1] trong cấu trúc của nó.</v>
      </c>
    </row>
    <row r="2418">
      <c r="A2418" s="1" t="s">
        <v>2443</v>
      </c>
      <c r="B2418" s="1" t="s">
        <v>3824</v>
      </c>
      <c r="C2418" s="2" t="str">
        <f>IFERROR(__xludf.DUMMYFUNCTION("GoogleTranslate(B2418, ""en"", ""vi"")"),"Bài hát có thời lượng chạy [T1M213] giây và có âm thanh vang và độc đáo khi sử dụng [[K01E12Y23]3 k4ey5]. Âm nhạc bao gồm [[N01U12M23_34B45A56R67S78]8 b9ar0s1] và có nhịp điệu rất thanh thản, tạo ra trải nghiệm nghe yên bình và thư giãn.")</f>
        <v>Bài hát có thời lượng chạy [T1M213] giây và có âm thanh vang và độc đáo khi sử dụng [[K01E12Y23]3 k4ey5]. Âm nhạc bao gồm [[N01U12M23_34B45A56R67S78]8 b9ar0s1] và có nhịp điệu rất thanh thản, tạo ra trải nghiệm nghe yên bình và thư giãn.</v>
      </c>
    </row>
    <row r="2419">
      <c r="A2419" s="1" t="s">
        <v>3825</v>
      </c>
      <c r="B2419" s="1" t="s">
        <v>3826</v>
      </c>
      <c r="C2419" s="2" t="str">
        <f>IFERROR(__xludf.DUMMYFUNCTION("GoogleTranslate(B2419, ""en"", ""vi"")"),"Nhạc đang được phát có [te0mp1o2] nhanh và không phải là sự thể hiện điển hình của âm thanh [G1E2N3R4E5] cổ điển. Mặc dù có nhịp điệu lạc quan [te0mp1o2] nhưng nhịp điệu trong bài hát này lại rất nhẹ nhàng. Điều thú vị là sáng tác của bài hát này không li"&amp;"ên quan đến việc sử dụng [I1N2S3T4R5U6M7E8N9T0S1].")</f>
        <v>Nhạc đang được phát có [te0mp1o2] nhanh và không phải là sự thể hiện điển hình của âm thanh [G1E2N3R4E5] cổ điển. Mặc dù có nhịp điệu lạc quan [te0mp1o2] nhưng nhịp điệu trong bài hát này lại rất nhẹ nhàng. Điều thú vị là sáng tác của bài hát này không liên quan đến việc sử dụng [I1N2S3T4R5U6M7E8N9T0S1].</v>
      </c>
    </row>
    <row r="2420">
      <c r="A2420" s="1" t="s">
        <v>3827</v>
      </c>
      <c r="B2420" s="1" t="s">
        <v>3828</v>
      </c>
      <c r="C2420" s="2" t="str">
        <f>IFERROR(__xludf.DUMMYFUNCTION("GoogleTranslate(B2420, ""en"", ""vi"")"),"Bài hát này có đặc điểm là [ti0me1 s2ig3na4tu5re6] không điển hình. Âm nhạc nằm trong [[K01E12Y23]3 k4ey5], góp phần tạo nên chất cảm xúc đặc biệt trong tác phẩm. Bản thân âm nhạc đã tạo ra cảm giác mạnh mẽ về [E1M2O3T4I5O6N7]. Âm thanh của âm nhạc được t"&amp;"ạo hình và kết cấu thông qua việc sử dụng [I1N2S3T4R5U6M7E8N9T0S1]. Cùng với nhau, những yếu tố này kết hợp để tạo ra trải nghiệm âm nhạc độc đáo và mạnh mẽ.")</f>
        <v>Bài hát này có đặc điểm là [ti0me1 s2ig3na4tu5re6] không điển hình. Âm nhạc nằm trong [[K01E12Y23]3 k4ey5], góp phần tạo nên chất cảm xúc đặc biệt trong tác phẩm. Bản thân âm nhạc đã tạo ra cảm giác mạnh mẽ về [E1M2O3T4I5O6N7]. Âm thanh của âm nhạc được tạo hình và kết cấu thông qua việc sử dụng [I1N2S3T4R5U6M7E8N9T0S1]. Cùng với nhau, những yếu tố này kết hợp để tạo ra trải nghiệm âm nhạc độc đáo và mạnh mẽ.</v>
      </c>
    </row>
    <row r="2421">
      <c r="A2421" s="1" t="s">
        <v>3816</v>
      </c>
      <c r="B2421" s="1" t="s">
        <v>3829</v>
      </c>
      <c r="C2421" s="2" t="str">
        <f>IFERROR(__xludf.DUMMYFUNCTION("GoogleTranslate(B2421, ""en"", ""vi"")"),"Tác phẩm âm nhạc được trưng bày là màn trình diễn tuyệt vời về phạm vi cao độ trải dài [R1A2N3G4E5] [oc0ta1ve2s3], thể hiện trình độ kỹ năng và sự khéo léo ấn tượng. Ngoài sức mạnh kỹ thuật, âm nhạc còn thấm nhuần [E1M2O3T4I5O6N7], gợi lên phản ứng mạnh m"&amp;"ẽ và cảm động từ những người nghe nó. Điều thú vị là bài hát đặc biệt này cố tình loại bỏ một số nhạc cụ nhất định, một sự lựa chọn có chủ ý nhằm tăng thêm nét độc đáo của nó và giúp tạo ra âm thanh đặc biệt khiến nó trở nên khác biệt so với các sáng tác "&amp;"khác cùng thể loại.")</f>
        <v>Tác phẩm âm nhạc được trưng bày là màn trình diễn tuyệt vời về phạm vi cao độ trải dài [R1A2N3G4E5] [oc0ta1ve2s3], thể hiện trình độ kỹ năng và sự khéo léo ấn tượng. Ngoài sức mạnh kỹ thuật, âm nhạc còn thấm nhuần [E1M2O3T4I5O6N7], gợi lên phản ứng mạnh mẽ và cảm động từ những người nghe nó. Điều thú vị là bài hát đặc biệt này cố tình loại bỏ một số nhạc cụ nhất định, một sự lựa chọn có chủ ý nhằm tăng thêm nét độc đáo của nó và giúp tạo ra âm thanh đặc biệt khiến nó trở nên khác biệt so với các sáng tác khác cùng thể loại.</v>
      </c>
    </row>
    <row r="2422">
      <c r="A2422" s="1" t="s">
        <v>1812</v>
      </c>
      <c r="B2422" s="1" t="s">
        <v>3830</v>
      </c>
      <c r="C2422" s="2" t="str">
        <f>IFERROR(__xludf.DUMMYFUNCTION("GoogleTranslate(B2422, ""en"", ""vi"")"),"Âm nhạc có đặc điểm riêng biệt được nhấn mạnh bởi dải cao độ [R1A2N3G4E5] [oc0ta1ve2s3], điều này làm tăng thêm chiều sâu cảm xúc. Ngoài ra, việc sử dụng [[K01E12Y23]3 k4ey5] tạo ra bảng âm thanh phong phú và sống động giúp nâng cao âm thanh tổng thể của "&amp;"bản nhạc. Âm nhạc này được xác định bởi sự thể hiện [E1M2O3T4I5O6N7], được truyền tải thông qua giai điệu và nhạc cụ. Với thời lượng [T1M213] giây, bài hát có thể khiến người nghe hoàn toàn đắm chìm vào hành trình cảm xúc của mình.")</f>
        <v>Âm nhạc có đặc điểm riêng biệt được nhấn mạnh bởi dải cao độ [R1A2N3G4E5] [oc0ta1ve2s3], điều này làm tăng thêm chiều sâu cảm xúc. Ngoài ra, việc sử dụng [[K01E12Y23]3 k4ey5] tạo ra bảng âm thanh phong phú và sống động giúp nâng cao âm thanh tổng thể của bản nhạc. Âm nhạc này được xác định bởi sự thể hiện [E1M2O3T4I5O6N7], được truyền tải thông qua giai điệu và nhạc cụ. Với thời lượng [T1M213] giây, bài hát có thể khiến người nghe hoàn toàn đắm chìm vào hành trình cảm xúc của mình.</v>
      </c>
    </row>
    <row r="2423">
      <c r="A2423" s="1" t="s">
        <v>3831</v>
      </c>
      <c r="B2423" s="1" t="s">
        <v>3832</v>
      </c>
      <c r="C2423" s="2" t="str">
        <f>IFERROR(__xludf.DUMMYFUNCTION("GoogleTranslate(B2423, ""en"", ""vi"")"),"Bài hát này có thời lượng phát là [T1M213] giây, nhịp điệu vừa phải và nhất quán. Tuy nhiên, nó không tuân theo một [ti0me1 s2ig3na4tu5re6] chung. Nhạc được phát ở nhịp độ nhàn nhã và có tính năng sáng tác [[N01U12M23_34B45A56R67S78]8 b9ar0s1].")</f>
        <v>Bài hát này có thời lượng phát là [T1M213] giây, nhịp điệu vừa phải và nhất quán. Tuy nhiên, nó không tuân theo một [ti0me1 s2ig3na4tu5re6] chung. Nhạc được phát ở nhịp độ nhàn nhã và có tính năng sáng tác [[N01U12M23_34B45A56R67S78]8 b9ar0s1].</v>
      </c>
    </row>
    <row r="2424">
      <c r="A2424" s="1" t="s">
        <v>400</v>
      </c>
      <c r="B2424" s="1" t="s">
        <v>3833</v>
      </c>
      <c r="C2424" s="2" t="str">
        <f>IFERROR(__xludf.DUMMYFUNCTION("GoogleTranslate(B2424, ""en"", ""vi"")"),"Thời lượng của bài hát là [T1M213] giây.")</f>
        <v>Thời lượng của bài hát là [T1M213] giây.</v>
      </c>
    </row>
    <row r="2425">
      <c r="A2425" s="1" t="s">
        <v>906</v>
      </c>
      <c r="B2425" s="1" t="s">
        <v>3834</v>
      </c>
      <c r="C2425" s="2" t="str">
        <f>IFERROR(__xludf.DUMMYFUNCTION("GoogleTranslate(B2425, ""en"", ""vi"")"),"[ti0me1 s2ig3na4tu5re6] của bài hát này không mang tính quy ước. Nó khác với các [ti0me1 s2ig3na4tu5re6] điển hình được tìm thấy trong hầu hết các bản nhạc phổ biến, thường là 4/4, 3/4 hoặc 6/8. [ti0me1 s2ig3na4tu5re6] có thể được xác định bằng số nhịp tr"&amp;"ong một ô nhịp và loại nốt nhận được một nhịp. Trong bài hát này, [ti0me1 s2ig3na4tu5re6] có thể không đều hoặc sử dụng nhịp không thông thường, điều này có thể tạo ra cảm giác nhịp điệu độc đáo, khác biệt với các bài hát khác. Việc sử dụng [ti0me1 s2ig3n"&amp;"a4tu5re6] độc đáo là một kỹ thuật phổ biến trong nhiều thể loại âm nhạc, bao gồm nhạc jazz, nhạc progressive rock và nhạc thử nghiệm, đồng thời có thể tăng thêm độ phức tạp và sự thú vị cho một bản nhạc.")</f>
        <v>[ti0me1 s2ig3na4tu5re6] của bài hát này không mang tính quy ước. Nó khác với các [ti0me1 s2ig3na4tu5re6] điển hình được tìm thấy trong hầu hết các bản nhạc phổ biến, thường là 4/4, 3/4 hoặc 6/8. [ti0me1 s2ig3na4tu5re6] có thể được xác định bằng số nhịp trong một ô nhịp và loại nốt nhận được một nhịp. Trong bài hát này, [ti0me1 s2ig3na4tu5re6] có thể không đều hoặc sử dụng nhịp không thông thường, điều này có thể tạo ra cảm giác nhịp điệu độc đáo, khác biệt với các bài hát khác. Việc sử dụng [ti0me1 s2ig3na4tu5re6] độc đáo là một kỹ thuật phổ biến trong nhiều thể loại âm nhạc, bao gồm nhạc jazz, nhạc progressive rock và nhạc thử nghiệm, đồng thời có thể tăng thêm độ phức tạp và sự thú vị cho một bản nhạc.</v>
      </c>
    </row>
    <row r="2426">
      <c r="A2426" s="1" t="s">
        <v>180</v>
      </c>
      <c r="B2426" s="1" t="s">
        <v>3835</v>
      </c>
      <c r="C2426" s="2" t="str">
        <f>IFERROR(__xludf.DUMMYFUNCTION("GoogleTranslate(B2426, ""en"", ""vi"")"),"Bản nhạc là một sáng tác độc đáo thể hiện phạm vi cao độ trong [R1A2N3G4E5] [oc0ta1ve2s3]. [[K01E12Y23]3 k4ey5] của nó mang đến cho âm nhạc chất lượng cảm xúc đặc biệt, trong khi nhịp điệu vô cùng mạnh mẽ thúc đẩy năng lượng của bản nhạc. Mặc dù độ dài củ"&amp;"a bản nhạc chỉ là [T1M213] giây nhưng cách sắp xếp của nó đã cố tình bỏ qua việc sử dụng [I1N2S3T4R5U6M7E8N9T0S1], góp phần tạo nên sự khác biệt cho bài hát. Ngoài ra, phần này sử dụng [ti0me1 s2ig3na4tu5re6 o7f 8[T91I02M13E24_35S46I57G68N79A80T91U02R13E2"&amp;"4]3] không chuẩn và có tốc độ [te0mp1o2]. Không mang những nét đặc trưng của phong cách [G1E2N3R4E5], bản nhạc này là một sáng tạo đặc biệt thể hiện sự hòa trộn đáng chú ý của các yếu tố âm nhạc.")</f>
        <v>Bản nhạc là một sáng tác độc đáo thể hiện phạm vi cao độ trong [R1A2N3G4E5] [oc0ta1ve2s3]. [[K01E12Y23]3 k4ey5] của nó mang đến cho âm nhạc chất lượng cảm xúc đặc biệt, trong khi nhịp điệu vô cùng mạnh mẽ thúc đẩy năng lượng của bản nhạc. Mặc dù độ dài của bản nhạc chỉ là [T1M213] giây nhưng cách sắp xếp của nó đã cố tình bỏ qua việc sử dụng [I1N2S3T4R5U6M7E8N9T0S1], góp phần tạo nên sự khác biệt cho bài hát. Ngoài ra, phần này sử dụng [ti0me1 s2ig3na4tu5re6 o7f 8[T91I02M13E24_35S46I57G68N79A80T91U02R13E24]3] không chuẩn và có tốc độ [te0mp1o2]. Không mang những nét đặc trưng của phong cách [G1E2N3R4E5], bản nhạc này là một sáng tạo đặc biệt thể hiện sự hòa trộn đáng chú ý của các yếu tố âm nhạc.</v>
      </c>
    </row>
    <row r="2427">
      <c r="A2427" s="1" t="s">
        <v>3836</v>
      </c>
      <c r="B2427" s="1" t="s">
        <v>3837</v>
      </c>
      <c r="C2427" s="2" t="str">
        <f>IFERROR(__xludf.DUMMYFUNCTION("GoogleTranslate(B2427, ""en"", ""vi"")"),"Bầu không khí khác biệt của bản nhạc này được tạo ra bằng cách sử dụng [[K01E12Y23]3 k4ey5]. Nhịp điệu trong bài hát thực sự mang tính điện khí hóa và [I1N2S3T4R5U6M7E8N9T0S1] đã thêm vào phần sáng tác âm nhạc. Âm nhạc được phát ở nhịp độ cân bằng và được"&amp;" chia thành [[N01U12M23_34B45A56R67S78]8 b9ar0s1], mang lại trải nghiệm nghe có cấu trúc tốt và hấp dẫn.")</f>
        <v>Bầu không khí khác biệt của bản nhạc này được tạo ra bằng cách sử dụng [[K01E12Y23]3 k4ey5]. Nhịp điệu trong bài hát thực sự mang tính điện khí hóa và [I1N2S3T4R5U6M7E8N9T0S1] đã thêm vào phần sáng tác âm nhạc. Âm nhạc được phát ở nhịp độ cân bằng và được chia thành [[N01U12M23_34B45A56R67S78]8 b9ar0s1], mang lại trải nghiệm nghe có cấu trúc tốt và hấp dẫn.</v>
      </c>
    </row>
    <row r="2428">
      <c r="A2428" s="1" t="s">
        <v>3838</v>
      </c>
      <c r="B2428" s="1" t="s">
        <v>3839</v>
      </c>
      <c r="C2428" s="2" t="str">
        <f>IFERROR(__xludf.DUMMYFUNCTION("GoogleTranslate(B2428, ""en"", ""vi"")"),"Âm nhạc dựa trên [[T01I12M23E34_45S56I67G78N89A90T01U12R23E34]4 t5im6e 7si8gn9at0ur1e2], với [[K01E12Y23]3 k4ey5] thêm hương vị độc đáo vào sáng tác. Bài hát có thời lượng [T1M213] giây và có mục đích sử dụng các nhạc cụ cụ thể, bao gồm [I1N2S3T4R5U6M7E8N"&amp;"9T0S1]. Cùng với nhau, những yếu tố này tạo nên một bản nhạc gắn kết thể hiện nhịp điệu và hòa âm đặc biệt của âm nhạc cũng như khả năng trình diễn khéo léo của các nhạc cụ đã chọn.")</f>
        <v>Âm nhạc dựa trên [[T01I12M23E34_45S56I67G78N89A90T01U12R23E34]4 t5im6e 7si8gn9at0ur1e2], với [[K01E12Y23]3 k4ey5] thêm hương vị độc đáo vào sáng tác. Bài hát có thời lượng [T1M213] giây và có mục đích sử dụng các nhạc cụ cụ thể, bao gồm [I1N2S3T4R5U6M7E8N9T0S1]. Cùng với nhau, những yếu tố này tạo nên một bản nhạc gắn kết thể hiện nhịp điệu và hòa âm đặc biệt của âm nhạc cũng như khả năng trình diễn khéo léo của các nhạc cụ đã chọn.</v>
      </c>
    </row>
    <row r="2429">
      <c r="A2429" s="1" t="s">
        <v>53</v>
      </c>
      <c r="B2429" s="1" t="s">
        <v>3840</v>
      </c>
      <c r="C2429" s="2" t="str">
        <f>IFERROR(__xludf.DUMMYFUNCTION("GoogleTranslate(B2429, ""en"", ""vi"")"),"Dải cao độ của [R1A2N3G4E5] [oc0ta1ve2s3] trong bản nhạc này tạo thêm nét đặc biệt cho bản nhạc, nhấn mạnh chiều sâu cảm xúc của nó. Cùng với đó, việc lựa chọn âm nhạc [[K01E12Y23]3 k4ey5] càng góp phần mang đến trải nghiệm hấp dẫn và đáng nhớ. Cùng với n"&amp;"hau, những yếu tố này tạo nên một khung cảnh âm thanh độc đáo, thu hút người nghe và để lại ấn tượng lâu dài.")</f>
        <v>Dải cao độ của [R1A2N3G4E5] [oc0ta1ve2s3] trong bản nhạc này tạo thêm nét đặc biệt cho bản nhạc, nhấn mạnh chiều sâu cảm xúc của nó. Cùng với đó, việc lựa chọn âm nhạc [[K01E12Y23]3 k4ey5] càng góp phần mang đến trải nghiệm hấp dẫn và đáng nhớ. Cùng với nhau, những yếu tố này tạo nên một khung cảnh âm thanh độc đáo, thu hút người nghe và để lại ấn tượng lâu dài.</v>
      </c>
    </row>
    <row r="2430">
      <c r="A2430" s="1" t="s">
        <v>947</v>
      </c>
      <c r="B2430" s="1" t="s">
        <v>3841</v>
      </c>
      <c r="C2430" s="2" t="str">
        <f>IFERROR(__xludf.DUMMYFUNCTION("GoogleTranslate(B2430, ""en"", ""vi"")"),"Việc sử dụng dải cao độ cụ thể [R1A2N3G4E5] [oc0ta1ve2s3] tạo ra âm thanh gắn kết và thống nhất xuyên suốt bản nhạc, trong khi âm nhạc, với việc sử dụng [[K01E12Y23]3 k4ey5], sẽ truyền tải âm thanh độc đáo và cộng hưởng. Với thời lượng [T1M213] giây, bài "&amp;"hát này có nhịp điệu rất yên bình và dễ chịu, trở nên sống động nhờ sử dụng [I1N2S3T4R5U6M7E8N9T0S1]. Ngoài ra, [ti0me1 s2ig3na4tu5re6 o7f 8[T91I02M13E24_35S46I57G68N79A80T91U02R13E24]3] không phổ biến được sử dụng, góp phần tạo nên nét đặc biệt của bài h"&amp;"át. Âm nhạc duy trì [te0mp1o2] nhanh và thể hiện hiệu quả [E1M2O3T4I5O6N7], trải dài [[N01U12M23_34B45A56R67S78]8 b9ar0s1].")</f>
        <v>Việc sử dụng dải cao độ cụ thể [R1A2N3G4E5] [oc0ta1ve2s3] tạo ra âm thanh gắn kết và thống nhất xuyên suốt bản nhạc, trong khi âm nhạc, với việc sử dụng [[K01E12Y23]3 k4ey5], sẽ truyền tải âm thanh độc đáo và cộng hưởng. Với thời lượng [T1M213] giây, bài hát này có nhịp điệu rất yên bình và dễ chịu, trở nên sống động nhờ sử dụng [I1N2S3T4R5U6M7E8N9T0S1]. Ngoài ra, [ti0me1 s2ig3na4tu5re6 o7f 8[T91I02M13E24_35S46I57G68N79A80T91U02R13E24]3] không phổ biến được sử dụng, góp phần tạo nên nét đặc biệt của bài hát. Âm nhạc duy trì [te0mp1o2] nhanh và thể hiện hiệu quả [E1M2O3T4I5O6N7], trải dài [[N01U12M23_34B45A56R67S78]8 b9ar0s1].</v>
      </c>
    </row>
    <row r="2431">
      <c r="A2431" s="1" t="s">
        <v>271</v>
      </c>
      <c r="B2431" s="1" t="s">
        <v>3842</v>
      </c>
      <c r="C2431" s="2" t="str">
        <f>IFERROR(__xludf.DUMMYFUNCTION("GoogleTranslate(B2431, ""en"", ""vi"")"),"Với dải cao độ trải dài [R1A2N3G4E5] [oc0ta1ve2s3], bản nhạc này mang đến trải nghiệm nghe đa dạng và sống động, trong khi [[K01E12Y23]3 k4ey5] mang lại hương vị độc đáo. Kéo dài [T1M213] giây, nhịp điệu êm dịu và nhẹ nhàng của bài hát loại trừ [I1N2S3T4R"&amp;"5U6M7E8N9T0S1] khỏi phần nhạc cụ của nó. Ngoài ra, việc sử dụng [[T01I12M23E34_45S56I67G78N89A90T01U12R23E34]4 t5im6e 7si8gn9at0ur1e2] càng làm cho âm nhạc [G1E2N3R4E5] chậm chạp nhưng bắt nguồn từ thông thường này trở nên khác biệt.")</f>
        <v>Với dải cao độ trải dài [R1A2N3G4E5] [oc0ta1ve2s3], bản nhạc này mang đến trải nghiệm nghe đa dạng và sống động, trong khi [[K01E12Y23]3 k4ey5] mang lại hương vị độc đáo. Kéo dài [T1M213] giây, nhịp điệu êm dịu và nhẹ nhàng của bài hát loại trừ [I1N2S3T4R5U6M7E8N9T0S1] khỏi phần nhạc cụ của nó. Ngoài ra, việc sử dụng [[T01I12M23E34_45S56I67G78N89A90T01U12R23E34]4 t5im6e 7si8gn9at0ur1e2] càng làm cho âm nhạc [G1E2N3R4E5] chậm chạp nhưng bắt nguồn từ thông thường này trở nên khác biệt.</v>
      </c>
    </row>
    <row r="2432">
      <c r="A2432" s="1" t="s">
        <v>198</v>
      </c>
      <c r="B2432" s="1" t="s">
        <v>3843</v>
      </c>
      <c r="C2432" s="2" t="str">
        <f>IFERROR(__xludf.DUMMYFUNCTION("GoogleTranslate(B2432, ""en"", ""vi"")"),"Buổi biểu diễn âm nhạc sử dụng [I1N2S3T4R5U6M7E8N9T0S1] và ở [T1I2M3E4_5S6I7G8N9A0T1U2R3E4]. Phạm vi cao độ nhỏ gọn của [R1A2N3G4E5] [oc0ta1ve2s3] mang lại màn trình diễn âm nhạc tập trung và có tác động mạnh mẽ, trong khi lựa chọn [[K01E12Y23]3 k4ey5] sẽ"&amp;" mang lại trải nghiệm quyến rũ và đáng nhớ. Mặc dù nằm ngoài ranh giới điển hình của thể loại [G1E2N3R4E5], bài hát kéo dài [T1M213] giây và có [te0mp1o2] vừa phải, tuy nhiên bài hát cũng có [te0mp1o2] nhanh càng làm tăng thêm nét độc đáo của nó.")</f>
        <v>Buổi biểu diễn âm nhạc sử dụng [I1N2S3T4R5U6M7E8N9T0S1] và ở [T1I2M3E4_5S6I7G8N9A0T1U2R3E4]. Phạm vi cao độ nhỏ gọn của [R1A2N3G4E5] [oc0ta1ve2s3] mang lại màn trình diễn âm nhạc tập trung và có tác động mạnh mẽ, trong khi lựa chọn [[K01E12Y23]3 k4ey5] sẽ mang lại trải nghiệm quyến rũ và đáng nhớ. Mặc dù nằm ngoài ranh giới điển hình của thể loại [G1E2N3R4E5], bài hát kéo dài [T1M213] giây và có [te0mp1o2] vừa phải, tuy nhiên bài hát cũng có [te0mp1o2] nhanh càng làm tăng thêm nét độc đáo của nó.</v>
      </c>
    </row>
    <row r="2433">
      <c r="A2433" s="1" t="s">
        <v>3844</v>
      </c>
      <c r="B2433" s="1" t="s">
        <v>3845</v>
      </c>
      <c r="C2433" s="2" t="str">
        <f>IFERROR(__xludf.DUMMYFUNCTION("GoogleTranslate(B2433, ""en"", ""vi"")"),"Nhạc trong bài này có tốc độ vừa phải nhưng lại chứa đầy [E1M2O3T4I5O6N7]. Mặc dù có [te0mp1o2] vừa phải, bài hát vẫn truyền tải được cảm giác mạnh mẽ về [E1M2O3T4I5O6N7].")</f>
        <v>Nhạc trong bài này có tốc độ vừa phải nhưng lại chứa đầy [E1M2O3T4I5O6N7]. Mặc dù có [te0mp1o2] vừa phải, bài hát vẫn truyền tải được cảm giác mạnh mẽ về [E1M2O3T4I5O6N7].</v>
      </c>
    </row>
    <row r="2434">
      <c r="A2434" s="1" t="s">
        <v>1212</v>
      </c>
      <c r="B2434" s="1" t="s">
        <v>3846</v>
      </c>
      <c r="C2434" s="2" t="str">
        <f>IFERROR(__xludf.DUMMYFUNCTION("GoogleTranslate(B2434, ""en"", ""vi"")"),"Âm nhạc được đề cập không tuân theo truyền thống của phong cách [G1E2N3R4E5]. Ngoài ra, nó còn có [ti0me1 s2ig3na4tu5re6 o7f 8[T91I02M13E24_35S46I57G68N79A80T91U02R13E24]3]. Mặc dù khác xa với âm nhạc [G1E2N3R4E5] truyền thống, [ti0me1 s2ig3na4tu5re6] độc"&amp;" đáo này bổ sung thêm một khía cạnh thú vị cho tác phẩm và thể hiện sự sẵn sàng thử nghiệm các quy ước của thể loại này của người nghệ sĩ.")</f>
        <v>Âm nhạc được đề cập không tuân theo truyền thống của phong cách [G1E2N3R4E5]. Ngoài ra, nó còn có [ti0me1 s2ig3na4tu5re6 o7f 8[T91I02M13E24_35S46I57G68N79A80T91U02R13E24]3]. Mặc dù khác xa với âm nhạc [G1E2N3R4E5] truyền thống, [ti0me1 s2ig3na4tu5re6] độc đáo này bổ sung thêm một khía cạnh thú vị cho tác phẩm và thể hiện sự sẵn sàng thử nghiệm các quy ước của thể loại này của người nghệ sĩ.</v>
      </c>
    </row>
    <row r="2435">
      <c r="A2435" s="1" t="s">
        <v>3847</v>
      </c>
      <c r="B2435" s="1" t="s">
        <v>3848</v>
      </c>
      <c r="C2435" s="2" t="str">
        <f>IFERROR(__xludf.DUMMYFUNCTION("GoogleTranslate(B2435, ""en"", ""vi"")"),"Bản nhạc này có nhịp [T1I2M3E4_5S6I7G8N9A0T1U2R3E4] và thể hiện nổi bật việc sử dụng [I1N2S3T4R5U6M7E8N9T0] trong bản nhạc giai điệu. Bảng âm thanh phong phú và sống động của bản nhạc này được tạo ra bằng cách sử dụng [[K01E12Y23]3 k4ey5]. Buổi biểu diễn "&amp;"âm nhạc sử dụng nhiều loại [I1N2S3T4R5U6M7E8N9T0S1].")</f>
        <v>Bản nhạc này có nhịp [T1I2M3E4_5S6I7G8N9A0T1U2R3E4] và thể hiện nổi bật việc sử dụng [I1N2S3T4R5U6M7E8N9T0] trong bản nhạc giai điệu. Bảng âm thanh phong phú và sống động của bản nhạc này được tạo ra bằng cách sử dụng [[K01E12Y23]3 k4ey5]. Buổi biểu diễn âm nhạc sử dụng nhiều loại [I1N2S3T4R5U6M7E8N9T0S1].</v>
      </c>
    </row>
    <row r="2436">
      <c r="A2436" s="1" t="s">
        <v>2500</v>
      </c>
      <c r="B2436" s="1" t="s">
        <v>3849</v>
      </c>
      <c r="C2436" s="2" t="str">
        <f>IFERROR(__xludf.DUMMYFUNCTION("GoogleTranslate(B2436, ""en"", ""vi"")"),"Bài hát này có cao độ [R1A2N3G4E5] [oc0ta1ve2s3], với [[K01E12Y23]3 k4ey5] mang đến âm thanh mạnh mẽ và đáng nhớ. Nhịp điệu của nó rất êm dịu và mặc dù không có [I1N2S3T4R5U6M7E8N9T0S1], bạn vẫn có thể nghe thấy [[N01U12M23_34B45A56R67S78]8 b9ar0s1] xuyên"&amp;" suốt bài hát.")</f>
        <v>Bài hát này có cao độ [R1A2N3G4E5] [oc0ta1ve2s3], với [[K01E12Y23]3 k4ey5] mang đến âm thanh mạnh mẽ và đáng nhớ. Nhịp điệu của nó rất êm dịu và mặc dù không có [I1N2S3T4R5U6M7E8N9T0S1], bạn vẫn có thể nghe thấy [[N01U12M23_34B45A56R67S78]8 b9ar0s1] xuyên suốt bài hát.</v>
      </c>
    </row>
    <row r="2437">
      <c r="A2437" s="1" t="s">
        <v>3850</v>
      </c>
      <c r="B2437" s="1" t="s">
        <v>3851</v>
      </c>
      <c r="C2437" s="2" t="str">
        <f>IFERROR(__xludf.DUMMYFUNCTION("GoogleTranslate(B2437, ""en"", ""vi"")"),"Bài hát dài một giây [T1M213] này, có phong cách [G1E2N3R4E5] không thể nhầm lẫn, có phạm vi cao độ trong [R1A2N3G4E5] [oc0ta1ve2s3] và sử dụng [[K01E12Y23]3 k4ey5] để tạo ra bảng âm thanh phong phú và sống động. Với [te0mp1o2] thư giãn, màn trình diễn âm"&amp;" nhạc sử dụng [I1N2S3T4R5U6M7E8N9T0S1] và tuân theo [ti0me1 s2ig3na4tu5re6 o7f 8[T91I02M13E24_35S46I57G68N79A80T91U02R13E24]3] không điển hình. Được chơi với tốc độ nhàn nhã, bài hát bao gồm [[N01U12M23_34B45A56R67S78]8 b9ar0s1] xuyên suốt.")</f>
        <v>Bài hát dài một giây [T1M213] này, có phong cách [G1E2N3R4E5] không thể nhầm lẫn, có phạm vi cao độ trong [R1A2N3G4E5] [oc0ta1ve2s3] và sử dụng [[K01E12Y23]3 k4ey5] để tạo ra bảng âm thanh phong phú và sống động. Với [te0mp1o2] thư giãn, màn trình diễn âm nhạc sử dụng [I1N2S3T4R5U6M7E8N9T0S1] và tuân theo [ti0me1 s2ig3na4tu5re6 o7f 8[T91I02M13E24_35S46I57G68N79A80T91U02R13E24]3] không điển hình. Được chơi với tốc độ nhàn nhã, bài hát bao gồm [[N01U12M23_34B45A56R67S78]8 b9ar0s1] xuyên suốt.</v>
      </c>
    </row>
    <row r="2438">
      <c r="A2438" s="1" t="s">
        <v>168</v>
      </c>
      <c r="B2438" s="1" t="s">
        <v>3852</v>
      </c>
      <c r="C2438" s="2" t="str">
        <f>IFERROR(__xludf.DUMMYFUNCTION("GoogleTranslate(B2438, ""en"", ""vi"")"),"Việc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bản nhạc này duy trì n"&amp;"hịp điệu ổn định và vừa phải, trong đó có [I1N2S3T4R5U6M7E8N9T0S1] là thành phần nổi bật. [ti0me1 s2ig3na4tu5re6] của âm nhạc là [T1I2M3E4_5S6I7G8N9A0T1U2R3E4], bổ sung cho tính chất [te0mp1o2] cao của nó và bố cục đậm chất truyền thống của phong cách [G1"&amp;"E2N3R4E5].")</f>
        <v>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bản nhạc này duy trì nhịp điệu ổn định và vừa phải, trong đó có [I1N2S3T4R5U6M7E8N9T0S1] là thành phần nổi bật. [ti0me1 s2ig3na4tu5re6] của âm nhạc là [T1I2M3E4_5S6I7G8N9A0T1U2R3E4], bổ sung cho tính chất [te0mp1o2] cao của nó và bố cục đậm chất truyền thống của phong cách [G1E2N3R4E5].</v>
      </c>
    </row>
    <row r="2439">
      <c r="A2439" s="1" t="s">
        <v>525</v>
      </c>
      <c r="B2439" s="1" t="s">
        <v>3853</v>
      </c>
      <c r="C2439" s="2" t="str">
        <f>IFERROR(__xludf.DUMMYFUNCTION("GoogleTranslate(B2439, ""en"", ""vi"")"),"Loại nhạc này mang đến trải nghiệm nghe đa dạng và sống động với dải cao độ trải dài [R1A2N3G4E5] [oc0ta1ve2s3]. Việc sử dụng [[K01E12Y23]3 k4ey5] tạo ra bầu không khí khác biệt và bài hát có thời lượng [T1M213] giây. [ti0me1 s2ig3na4tu5re6] của bài hát r"&amp;"ất độc đáo và việc sử dụng [I1N2S3T4R5U6M7E8N9T0S1] rất quan trọng đối với âm nhạc. Nhìn chung, bản nhạc này là một bản nhạc quyến rũ thể hiện sự độc đáo của nó thông qua phạm vi, [ke0y1], thời lượng, [ti0me1 s2ig3na4tu5re6] và cách sử dụng nhạc cụ.")</f>
        <v>Loại nhạc này mang đến trải nghiệm nghe đa dạng và sống động với dải cao độ trải dài [R1A2N3G4E5] [oc0ta1ve2s3]. Việc sử dụng [[K01E12Y23]3 k4ey5] tạo ra bầu không khí khác biệt và bài hát có thời lượng [T1M213] giây. [ti0me1 s2ig3na4tu5re6] của bài hát rất độc đáo và việc sử dụng [I1N2S3T4R5U6M7E8N9T0S1] rất quan trọng đối với âm nhạc. Nhìn chung, bản nhạc này là một bản nhạc quyến rũ thể hiện sự độc đáo của nó thông qua phạm vi, [ke0y1], thời lượng, [ti0me1 s2ig3na4tu5re6] và cách sử dụng nhạc cụ.</v>
      </c>
    </row>
    <row r="2440">
      <c r="A2440" s="1" t="s">
        <v>3854</v>
      </c>
      <c r="B2440" s="1" t="s">
        <v>3855</v>
      </c>
      <c r="C2440" s="2" t="str">
        <f>IFERROR(__xludf.DUMMYFUNCTION("GoogleTranslate(B2440, ""en"", ""vi"")"),"Âm nhạc được mô tả mang lại trải nghiệm nghe đa dạng và sống động với dải cao độ trải dài [R1A2N3G4E5] [oc0ta1ve2s3]. Điều này đi kèm với chất lượng cảm xúc đặc biệt, do việc sử dụng [[K01E12Y23]3 k4ey5]. Bài hát có thời lượng [T1M213] giây và sử dụng [[T"&amp;"01I12M23E34_45S56I67G78N89A90T01U12R23E34]4 t5im6e 7si8gn9at0ur1e2]. Buổi biểu diễn âm nhạc kết hợp [I1N2S3T4R5U6M7E8N9T0S1] và được chơi ở tốc độ nhẹ nhàng. Thông qua những yếu tố này, âm nhạc truyền tải một cảm xúc cụ thể, làm tăng thêm trải nghiệm tổng"&amp;" thể cho người nghe.")</f>
        <v>Âm nhạc được mô tả mang lại trải nghiệm nghe đa dạng và sống động với dải cao độ trải dài [R1A2N3G4E5] [oc0ta1ve2s3]. Điều này đi kèm với chất lượng cảm xúc đặc biệt, do việc sử dụng [[K01E12Y23]3 k4ey5]. Bài hát có thời lượng [T1M213] giây và sử dụng [[T01I12M23E34_45S56I67G78N89A90T01U12R23E34]4 t5im6e 7si8gn9at0ur1e2]. Buổi biểu diễn âm nhạc kết hợp [I1N2S3T4R5U6M7E8N9T0S1] và được chơi ở tốc độ nhẹ nhàng. Thông qua những yếu tố này, âm nhạc truyền tải một cảm xúc cụ thể, làm tăng thêm trải nghiệm tổng thể cho người nghe.</v>
      </c>
    </row>
    <row r="2441">
      <c r="A2441" s="1" t="s">
        <v>3856</v>
      </c>
      <c r="B2441" s="1" t="s">
        <v>3857</v>
      </c>
      <c r="C2441" s="2" t="str">
        <f>IFERROR(__xludf.DUMMYFUNCTION("GoogleTranslate(B2441, ""en"", ""vi"")"),"Loại nhạc này mang lại trải nghiệm nghe độc ​​đáo và đáng nhớ với dải cao độ [R1A2N3G4E5] [oc0ta1ve2s3]. Nó truyền tải âm thanh độc đáo và cộng hưởng thông qua việc sử dụng [[K01E12Y23]3 k4ey5]. Nhịp điệu trong bài hát rất sôi động, với [ti0me1 s2ig3na4tu"&amp;"5re6 o7f 8[T91I02M13E24_35S46I57G68N79A80T91U02R13E24]3] và chuyển dần qua [[N01U12M23_34B45A56R67S78]8 b9ar0s1]. Nhìn chung, sự kết hợp giữa phạm vi cao độ, [ke0y1], nhịp, [ti0me1 s2ig3na4tu5re6] và tiến trình tạo nên một bản nhạc khác biệt và quyến rũ.")</f>
        <v>Loại nhạc này mang lại trải nghiệm nghe độc ​​đáo và đáng nhớ với dải cao độ [R1A2N3G4E5] [oc0ta1ve2s3]. Nó truyền tải âm thanh độc đáo và cộng hưởng thông qua việc sử dụng [[K01E12Y23]3 k4ey5]. Nhịp điệu trong bài hát rất sôi động, với [ti0me1 s2ig3na4tu5re6 o7f 8[T91I02M13E24_35S46I57G68N79A80T91U02R13E24]3] và chuyển dần qua [[N01U12M23_34B45A56R67S78]8 b9ar0s1]. Nhìn chung, sự kết hợp giữa phạm vi cao độ, [ke0y1], nhịp, [ti0me1 s2ig3na4tu5re6] và tiến trình tạo nên một bản nhạc khác biệt và quyến rũ.</v>
      </c>
    </row>
    <row r="2442">
      <c r="A2442" s="1" t="s">
        <v>3858</v>
      </c>
      <c r="B2442" s="1" t="s">
        <v>3859</v>
      </c>
      <c r="C2442" s="2" t="str">
        <f>IFERROR(__xludf.DUMMYFUNCTION("GoogleTranslate(B2442, ""en"", ""vi"")"),"Phạm vi cao độ giới hạn của âm nhạc là [R1A2N3G4E5] [oc0ta1ve2s3] cho phép nhấn mạnh hơn vào các sắc thái của giai điệu và phân nhịp, trong khi việc sử dụng [[K01E12Y23]3 k4ey5] tạo ra một bảng âm thanh phong phú và sống động. Bài hát này phát trong [T1M2"&amp;"13] giây với nhịp vừa phải và cố tình tránh kết hợp [I1N2S3T4R5U6M7E8N9T0S1]. [[T01I12M23E34_45S56I67G78N89A90T01U12R23E34]4 t5im6e 7si8gn9at0ur1e2] độc đáo của nó góp phần tạo nên nét độc đáo của nó. Mặc dù có bản chất chậm rãi nhưng bài hát không phải l"&amp;"à một ví dụ điển hình của phong cách [G1E2N3R4E5] mà thể hiện sự ảnh hưởng từ [A1R2T3I4S5T6].")</f>
        <v>Phạm vi cao độ giới hạn của âm nhạc là [R1A2N3G4E5] [oc0ta1ve2s3] cho phép nhấn mạnh hơn vào các sắc thái của giai điệu và phân nhịp, trong khi việc sử dụng [[K01E12Y23]3 k4ey5] tạo ra một bảng âm thanh phong phú và sống động. Bài hát này phát trong [T1M213] giây với nhịp vừa phải và cố tình tránh kết hợp [I1N2S3T4R5U6M7E8N9T0S1]. [[T01I12M23E34_45S56I67G78N89A90T01U12R23E34]4 t5im6e 7si8gn9at0ur1e2] độc đáo của nó góp phần tạo nên nét độc đáo của nó. Mặc dù có bản chất chậm rãi nhưng bài hát không phải là một ví dụ điển hình của phong cách [G1E2N3R4E5] mà thể hiện sự ảnh hưởng từ [A1R2T3I4S5T6].</v>
      </c>
    </row>
    <row r="2443">
      <c r="A2443" s="1" t="s">
        <v>3860</v>
      </c>
      <c r="B2443" s="1" t="s">
        <v>3861</v>
      </c>
      <c r="C2443" s="2" t="str">
        <f>IFERROR(__xludf.DUMMYFUNCTION("GoogleTranslate(B2443, ""en"", ""vi"")"),"Bản nhạc thể hiện phạm vi cao độ trong [R1A2N3G4E5] [oc0ta1ve2s3] và có nhịp độ rất nhanh [te0mp1o2]. Nó có đồng hồ đo [T1I2M3E4_5S6I7G8N9A0T1U2R3E4] và không bao gồm bất kỳ [I1N2S3T4R5U6M7E8N9T0S1] nào. Bài hát này bao gồm [[N01U12M23_34B45A56R67S78]8 b9"&amp;"ar0s1].")</f>
        <v>Bản nhạc thể hiện phạm vi cao độ trong [R1A2N3G4E5] [oc0ta1ve2s3] và có nhịp độ rất nhanh [te0mp1o2]. Nó có đồng hồ đo [T1I2M3E4_5S6I7G8N9A0T1U2R3E4] và không bao gồm bất kỳ [I1N2S3T4R5U6M7E8N9T0S1] nào. Bài hát này bao gồm [[N01U12M23_34B45A56R67S78]8 b9ar0s1].</v>
      </c>
    </row>
    <row r="2444">
      <c r="A2444" s="1" t="s">
        <v>3862</v>
      </c>
      <c r="B2444" s="1" t="s">
        <v>3863</v>
      </c>
      <c r="C2444" s="2" t="str">
        <f>IFERROR(__xludf.DUMMYFUNCTION("GoogleTranslate(B2444, ""en"", ""vi"")"),"Âm nhạc trong bản nhạc này là một ví dụ điển hình của thể loại [G1E2N3R4E5]. [[K01E12Y23]3 k4ey5] thêm hương vị độc đáo cho âm nhạc, có nhịp điệu rất mãnh liệt và độ dài [T1M213] giây. Bất chấp cường độ mạnh mẽ, bài hát không có bất kỳ [I1N2S3T4R5U6M7E8N9"&amp;"T0S1] nào, tạo ra âm thanh thô và giản lược nhằm nhấn mạnh những phẩm chất thiết yếu của thể loại này.")</f>
        <v>Âm nhạc trong bản nhạc này là một ví dụ điển hình của thể loại [G1E2N3R4E5]. [[K01E12Y23]3 k4ey5] thêm hương vị độc đáo cho âm nhạc, có nhịp điệu rất mãnh liệt và độ dài [T1M213] giây. Bất chấp cường độ mạnh mẽ, bài hát không có bất kỳ [I1N2S3T4R5U6M7E8N9T0S1] nào, tạo ra âm thanh thô và giản lược nhằm nhấn mạnh những phẩm chất thiết yếu của thể loại này.</v>
      </c>
    </row>
    <row r="2445">
      <c r="A2445" s="1" t="s">
        <v>1457</v>
      </c>
      <c r="B2445" s="1" t="s">
        <v>3864</v>
      </c>
      <c r="C2445" s="2" t="str">
        <f>IFERROR(__xludf.DUMMYFUNCTION("GoogleTranslate(B2445, ""en"", ""vi"")"),"Âm nhạc được đề cập có phạm vi cao độ [R1A2N3G4E5] [oc0ta1ve2s3], cung cấp phổ độ sâu âm rộng. Nó sử dụng [[K01E12Y23]3 k4ey5], mang lại âm thanh mạnh mẽ và đáng nhớ. Ngoài ra, [ti0me1 s2ig3na4tu5re6] được sử dụng trong phần này không phải là điển hình, v"&amp;"ới chữ ký [T1I2M3E4_5S6I7G8N9A0T1U2R3E4] cung cấp cấu trúc nhịp điệu độc đáo. Cùng với nhau, những yếu tố này tạo nên một trải nghiệm âm nhạc đặc biệt và quyến rũ.")</f>
        <v>Âm nhạc được đề cập có phạm vi cao độ [R1A2N3G4E5] [oc0ta1ve2s3], cung cấp phổ độ sâu âm rộng. Nó sử dụng [[K01E12Y23]3 k4ey5], mang lại âm thanh mạnh mẽ và đáng nhớ. Ngoài ra, [ti0me1 s2ig3na4tu5re6] được sử dụng trong phần này không phải là điển hình, với chữ ký [T1I2M3E4_5S6I7G8N9A0T1U2R3E4] cung cấp cấu trúc nhịp điệu độc đáo. Cùng với nhau, những yếu tố này tạo nên một trải nghiệm âm nhạc đặc biệt và quyến rũ.</v>
      </c>
    </row>
    <row r="2446">
      <c r="A2446" s="1" t="s">
        <v>1247</v>
      </c>
      <c r="B2446" s="1" t="s">
        <v>3865</v>
      </c>
      <c r="C2446" s="2" t="str">
        <f>IFERROR(__xludf.DUMMYFUNCTION("GoogleTranslate(B2446, ""en"", ""vi"")"),"Nhạc mình đang nghe hiện tại có âm lượng vừa [te0mp1o2], beat bài hát vừa phải nên dễ theo dõi.")</f>
        <v>Nhạc mình đang nghe hiện tại có âm lượng vừa [te0mp1o2], beat bài hát vừa phải nên dễ theo dõi.</v>
      </c>
    </row>
    <row r="2447">
      <c r="A2447" s="1" t="s">
        <v>3866</v>
      </c>
      <c r="B2447" s="1" t="s">
        <v>3867</v>
      </c>
      <c r="C2447" s="2" t="str">
        <f>IFERROR(__xludf.DUMMYFUNCTION("GoogleTranslate(B2447, ""en"", ""vi"")"),"Dự án âm nhạc này gợi lên những cảm xúc mạnh mẽ, vì [te0mp1o2] vừa phải và [ti0me1 s2ig3na4tu5re6] khác thường được sử dụng trong bài hát tạo nên âm thanh độc đáo và quyến rũ. Sự kết hợp của những yếu tố này tạo nên một bản nhạc vừa đáng nhớ vừa kích thíc"&amp;"h tư duy. Việc sử dụng [ti0me1 s2ig3na4tu5re6] độc đáo sẽ tăng thêm độ phức tạp cho bố cục, trong khi [te0mp1o2] vừa phải cho phép người nghe đánh giá đầy đủ và tiếp thu các chi tiết phức tạp của âm nhạc. Nhìn chung, dự án này thể hiện sự sáng tạo và kỹ n"&amp;"ăng của các nhạc sĩ tham gia và chắc chắn sẽ để lại ấn tượng lâu dài cho bất kỳ ai nghe thấy nó.")</f>
        <v>Dự án âm nhạc này gợi lên những cảm xúc mạnh mẽ, vì [te0mp1o2] vừa phải và [ti0me1 s2ig3na4tu5re6] khác thường được sử dụng trong bài hát tạo nên âm thanh độc đáo và quyến rũ. Sự kết hợp của những yếu tố này tạo nên một bản nhạc vừa đáng nhớ vừa kích thích tư duy. Việc sử dụng [ti0me1 s2ig3na4tu5re6] độc đáo sẽ tăng thêm độ phức tạp cho bố cục, trong khi [te0mp1o2] vừa phải cho phép người nghe đánh giá đầy đủ và tiếp thu các chi tiết phức tạp của âm nhạc. Nhìn chung, dự án này thể hiện sự sáng tạo và kỹ năng của các nhạc sĩ tham gia và chắc chắn sẽ để lại ấn tượng lâu dài cho bất kỳ ai nghe thấy nó.</v>
      </c>
    </row>
    <row r="2448">
      <c r="A2448" s="1" t="s">
        <v>1705</v>
      </c>
      <c r="B2448" s="1" t="s">
        <v>3868</v>
      </c>
      <c r="C2448" s="2" t="str">
        <f>IFERROR(__xludf.DUMMYFUNCTION("GoogleTranslate(B2448, ""en"", ""vi"")"),"Bài hát này mang đến trải nghiệm nghe độc ​​đáo và đáng nhớ với dải cao độ [R1A2N3G4E5] [oc0ta1ve2s3]. Thời gian phát của bài hát là [T1M213] giây và nhịp cực kỳ mạnh mẽ. Cùng với nhau, những yếu tố này tạo nên một bản nhạc mạnh mẽ, chắc chắn sẽ thu hút n"&amp;"gười nghe.")</f>
        <v>Bài hát này mang đến trải nghiệm nghe độc ​​đáo và đáng nhớ với dải cao độ [R1A2N3G4E5] [oc0ta1ve2s3]. Thời gian phát của bài hát là [T1M213] giây và nhịp cực kỳ mạnh mẽ. Cùng với nhau, những yếu tố này tạo nên một bản nhạc mạnh mẽ, chắc chắn sẽ thu hút người nghe.</v>
      </c>
    </row>
    <row r="2449">
      <c r="A2449" s="1" t="s">
        <v>367</v>
      </c>
      <c r="B2449" s="1" t="s">
        <v>3869</v>
      </c>
      <c r="C2449" s="2" t="str">
        <f>IFERROR(__xludf.DUMMYFUNCTION("GoogleTranslate(B2449, ""en"", ""vi"")"),"[ke0y1] trong đó âm nhạc được chơi có thể mang lại cho nó chất lượng cảm xúc đặc biệt và điều này còn được nâng cao hơn nữa khi sử dụng các nhạc cụ trong sáng tác âm nhạc. Cho dù đó là giai điệu nhẹ nhàng của đàn piano hay tiếng gảy đàn mạnh mẽ của đàn gu"&amp;"itar, mỗi nhạc cụ đều góp phần tạo ra âm thanh và kết cấu độc đáo để tạo nên một bản nhạc gắn kết và quyến rũ. Sự kết hợp giữa [ke0y1] và nhạc cụ cuối cùng có thể quyết định tâm trạng và bầu không khí của một tác phẩm âm nhạc, gợi lên những cảm xúc và phả"&amp;"n ứng khác nhau từ người nghe.")</f>
        <v>[ke0y1] trong đó âm nhạc được chơi có thể mang lại cho nó chất lượng cảm xúc đặc biệt và điều này còn được nâng cao hơn nữa khi sử dụng các nhạc cụ trong sáng tác âm nhạc. Cho dù đó là giai điệu nhẹ nhàng của đàn piano hay tiếng gảy đàn mạnh mẽ của đàn guitar, mỗi nhạc cụ đều góp phần tạo ra âm thanh và kết cấu độc đáo để tạo nên một bản nhạc gắn kết và quyến rũ. Sự kết hợp giữa [ke0y1] và nhạc cụ cuối cùng có thể quyết định tâm trạng và bầu không khí của một tác phẩm âm nhạc, gợi lên những cảm xúc và phản ứng khác nhau từ người nghe.</v>
      </c>
    </row>
    <row r="2450">
      <c r="A2450" s="1" t="s">
        <v>3870</v>
      </c>
      <c r="B2450" s="1" t="s">
        <v>3871</v>
      </c>
      <c r="C2450" s="2" t="str">
        <f>IFERROR(__xludf.DUMMYFUNCTION("GoogleTranslate(B2450, ""en"", ""vi"")"),"Việc sử dụng dải cao độ cụ thể của [R1A2N3G4E5] [oc0ta1ve2s3] tạo ra âm thanh gắn kết và thống nhất xuyên suốt bản nhạc, được sáng tác trong [[K01E12Y23]3 k4ey5]. Nhịp điệu của bài hát này vừa phải và nhất quán, và [ti0me1 s2ig3na4tu5re6] của nó là độc nh"&amp;"ất, [T1I2M3E4_5S6I7G8N9A0T1U2R3E4]. Bạn sẽ không tìm thấy bất kỳ [I1N2S3T4R5U6M7E8N9T0S1] nào trong bài hát này, được trình diễn với tốc độ nhanh, thể hiện [E1M2O3T4I5O6N7].")</f>
        <v>Việc sử dụng dải cao độ cụ thể của [R1A2N3G4E5] [oc0ta1ve2s3] tạo ra âm thanh gắn kết và thống nhất xuyên suốt bản nhạc, được sáng tác trong [[K01E12Y23]3 k4ey5]. Nhịp điệu của bài hát này vừa phải và nhất quán, và [ti0me1 s2ig3na4tu5re6] của nó là độc nhất, [T1I2M3E4_5S6I7G8N9A0T1U2R3E4]. Bạn sẽ không tìm thấy bất kỳ [I1N2S3T4R5U6M7E8N9T0S1] nào trong bài hát này, được trình diễn với tốc độ nhanh, thể hiện [E1M2O3T4I5O6N7].</v>
      </c>
    </row>
    <row r="2451">
      <c r="A2451" s="1" t="s">
        <v>3872</v>
      </c>
      <c r="B2451" s="1" t="s">
        <v>3873</v>
      </c>
      <c r="C2451" s="2" t="str">
        <f>IFERROR(__xludf.DUMMYFUNCTION("GoogleTranslate(B2451, ""en"", ""vi"")"),"Thời lượng của bài hát này là [T1M213] giây và dựa trên [[T01I12M23E34_45S56I67G78N89A90T01U12R23E34]4 t5im6e 7si8gn9at0ur1e2]. [I1N2S3T4R5U6M7E8N9T0S1] không có trong bài hát này, được trình diễn ở tốc độ vừa phải. Trải dài khoảng [[N01U12M23_34B45A56R67"&amp;"S78]8 b9ar0s1], bài hát thể hiện phần sáng tác âm nhạc độc đáo.")</f>
        <v>Thời lượng của bài hát này là [T1M213] giây và dựa trên [[T01I12M23E34_45S56I67G78N89A90T01U12R23E34]4 t5im6e 7si8gn9at0ur1e2]. [I1N2S3T4R5U6M7E8N9T0S1] không có trong bài hát này, được trình diễn ở tốc độ vừa phải. Trải dài khoảng [[N01U12M23_34B45A56R67S78]8 b9ar0s1], bài hát thể hiện phần sáng tác âm nhạc độc đáo.</v>
      </c>
    </row>
    <row r="2452">
      <c r="A2452" s="1" t="s">
        <v>110</v>
      </c>
      <c r="B2452" s="1" t="s">
        <v>3874</v>
      </c>
      <c r="C2452" s="2" t="str">
        <f>IFERROR(__xludf.DUMMYFUNCTION("GoogleTranslate(B2452, ""en"", ""vi"")"),"
Phạm vi cao độ của âm nhạc được giới hạn ở [R1A2N3G4E5] [oc0ta1ve2s3], cho phép tập trung mạnh hơn vào sự tinh tế của giai điệu và phân nhịp. Bằng cách hạn chế phạm vi các nốt có sẵn, các nhạc sĩ có thể tập trung vào việc tận dụng tối đa các nốt họ có, "&amp;"khám phá các khả năng âm sắc khác nhau trong phạm vi giới hạn đó và nhấn mạnh hơn vào cường độ, sự biểu cảm và các khía cạnh khác của biểu diễn âm nhạc có thể mang lại sáng tác vào cuộc sống. Cách tiếp cận này cũng có thể khuyến khích sự sáng tạo, vì các "&amp;"nhạc sĩ phải tìm cách tận dụng tối đa phạm vi nốt nhạc hạn chế mà họ có thể sử dụng, vượt qua ranh giới của những gì có thể trong những hạn chế đó.")</f>
        <v>
Phạm vi cao độ của âm nhạc được giới hạn ở [R1A2N3G4E5] [oc0ta1ve2s3], cho phép tập trung mạnh hơn vào sự tinh tế của giai điệu và phân nhịp. Bằng cách hạn chế phạm vi các nốt có sẵn, các nhạc sĩ có thể tập trung vào việc tận dụng tối đa các nốt họ có, khám phá các khả năng âm sắc khác nhau trong phạm vi giới hạn đó và nhấn mạnh hơn vào cường độ, sự biểu cảm và các khía cạnh khác của biểu diễn âm nhạc có thể mang lại sáng tác vào cuộc sống. Cách tiếp cận này cũng có thể khuyến khích sự sáng tạo, vì các nhạc sĩ phải tìm cách tận dụng tối đa phạm vi nốt nhạc hạn chế mà họ có thể sử dụng, vượt qua ranh giới của những gì có thể trong những hạn chế đó.</v>
      </c>
    </row>
    <row r="2453">
      <c r="A2453" s="1" t="s">
        <v>3875</v>
      </c>
      <c r="B2453" s="1" t="s">
        <v>3876</v>
      </c>
      <c r="C2453" s="2" t="str">
        <f>IFERROR(__xludf.DUMMYFUNCTION("GoogleTranslate(B2453, ""en"", ""vi"")"),"Bài hát được trình diễn với nhịp độ nhanh và đáng chú ý là trong bài hát này không có nhạc cụ.")</f>
        <v>Bài hát được trình diễn với nhịp độ nhanh và đáng chú ý là trong bài hát này không có nhạc cụ.</v>
      </c>
    </row>
    <row r="2454">
      <c r="A2454" s="1" t="s">
        <v>1607</v>
      </c>
      <c r="B2454" s="1" t="s">
        <v>3877</v>
      </c>
      <c r="C2454" s="2" t="str">
        <f>IFERROR(__xludf.DUMMYFUNCTION("GoogleTranslate(B2454, ""en"", ""vi"")"),"Loại nhạc này mang lại trải nghiệm nghe độc ​​đáo và đáng nhớ với dải cao độ [R1A2N3G4E5] [oc0ta1ve2s3] và sử dụng [[K01E12Y23]3 k4ey5] để truyền tải âm thanh cộng hưởng và độc đáo. Nhạc được phát ở [ti0me1 s2ig3na4tu5re6 o7f 8[T91I02M13E24_35S46I57G68N79"&amp;"A80T91U02R13E24]3] và việc sử dụng [I1N2S3T4R5U6M7E8N9T0S1] là rất quan trọng đối với việc sáng tác nhạc. Mặc dù sử dụng các yếu tố độc đáo nhưng bài hát này không mang âm hưởng đặc trưng của phong cách [G1E2N3R4E5], khiến nó trở thành một sự khởi đầu mới"&amp;" mẻ so với những khuôn mẫu âm nhạc quen thuộc.")</f>
        <v>Loại nhạc này mang lại trải nghiệm nghe độc ​​đáo và đáng nhớ với dải cao độ [R1A2N3G4E5] [oc0ta1ve2s3] và sử dụng [[K01E12Y23]3 k4ey5] để truyền tải âm thanh cộng hưởng và độc đáo. Nhạc được phát ở [ti0me1 s2ig3na4tu5re6 o7f 8[T91I02M13E24_35S46I57G68N79A80T91U02R13E24]3] và việc sử dụng [I1N2S3T4R5U6M7E8N9T0S1] là rất quan trọng đối với việc sáng tác nhạc. Mặc dù sử dụng các yếu tố độc đáo nhưng bài hát này không mang âm hưởng đặc trưng của phong cách [G1E2N3R4E5], khiến nó trở thành một sự khởi đầu mới mẻ so với những khuôn mẫu âm nhạc quen thuộc.</v>
      </c>
    </row>
    <row r="2455">
      <c r="A2455" s="1" t="s">
        <v>3878</v>
      </c>
      <c r="B2455" s="1" t="s">
        <v>3879</v>
      </c>
      <c r="C2455" s="2" t="str">
        <f>IFERROR(__xludf.DUMMYFUNCTION("GoogleTranslate(B2455, ""en"", ""vi"")"),"Bài hát này mang đến trải nghiệm nghe độc ​​đáo và đáng nhớ với dải cao độ [R1A2N3G4E5] [oc0ta1ve2s3]. Nó có thời lượng [T1M213] giây và có nhịp điệu yên tĩnh và thanh bình. [ti0me1 s2ig3na4tu5re6] của bài hát không đều, được đánh dấu bằng [T1I2M3E4_5S6I7"&amp;"G8N9A0T1U2R3E4] và nhạc cover [[N01U12M23_34B45A56R67S78]8 b9ar0s1]. Mặc dù có [ti0me1 s2ig3na4tu5re6] không đều đặn nhưng giai điệu êm dịu của bài hát vẫn tạo ra bầu không khí yên bình, khiến người nghe cảm thấy thích thú.")</f>
        <v>Bài hát này mang đến trải nghiệm nghe độc ​​đáo và đáng nhớ với dải cao độ [R1A2N3G4E5] [oc0ta1ve2s3]. Nó có thời lượng [T1M213] giây và có nhịp điệu yên tĩnh và thanh bình. [ti0me1 s2ig3na4tu5re6] của bài hát không đều, được đánh dấu bằng [T1I2M3E4_5S6I7G8N9A0T1U2R3E4] và nhạc cover [[N01U12M23_34B45A56R67S78]8 b9ar0s1]. Mặc dù có [ti0me1 s2ig3na4tu5re6] không đều đặn nhưng giai điệu êm dịu của bài hát vẫn tạo ra bầu không khí yên bình, khiến người nghe cảm thấy thích thú.</v>
      </c>
    </row>
    <row r="2456">
      <c r="A2456" s="1" t="s">
        <v>1899</v>
      </c>
      <c r="B2456" s="1" t="s">
        <v>3880</v>
      </c>
      <c r="C2456" s="2" t="str">
        <f>IFERROR(__xludf.DUMMYFUNCTION("GoogleTranslate(B2456, ""en"", ""vi"")"),"Việc sử dụng [[K01E12Y23]3 k4ey5] trong bản nhạc này tạo ra bầu không khí khác biệt, trong khi [[T01I12M23E34_45S56I67G78N89A90T01U12R23E34]4 t5im6e 7si8gn9at0ur1e2] tạo thêm một lớp phức tạp. Cùng với nhau, những yếu tố này góp phần tạo nên cảm giác và â"&amp;"m thanh tổng thể của âm nhạc, làm nổi bật kỹ năng và sự sáng tạo của người soạn nhạc. Dù được trải nghiệm trực tiếp hay được thu âm, sự kết hợp độc đáo giữa [ke0y1] và [ti0me1 s2ig3na4tu5re6] của âm nhạc đều thu hút sự chú ý của người nghe và thu hút họ, "&amp;"mời họ hoàn toàn đắm mình vào trải nghiệm.")</f>
        <v>Việc sử dụng [[K01E12Y23]3 k4ey5] trong bản nhạc này tạo ra bầu không khí khác biệt, trong khi [[T01I12M23E34_45S56I67G78N89A90T01U12R23E34]4 t5im6e 7si8gn9at0ur1e2] tạo thêm một lớp phức tạp. Cùng với nhau, những yếu tố này góp phần tạo nên cảm giác và âm thanh tổng thể của âm nhạc, làm nổi bật kỹ năng và sự sáng tạo của người soạn nhạc. Dù được trải nghiệm trực tiếp hay được thu âm, sự kết hợp độc đáo giữa [ke0y1] và [ti0me1 s2ig3na4tu5re6] của âm nhạc đều thu hút sự chú ý của người nghe và thu hút họ, mời họ hoàn toàn đắm mình vào trải nghiệm.</v>
      </c>
    </row>
    <row r="2457">
      <c r="A2457" s="1" t="s">
        <v>3881</v>
      </c>
      <c r="B2457" s="1" t="s">
        <v>3882</v>
      </c>
      <c r="C2457" s="2" t="str">
        <f>IFERROR(__xludf.DUMMYFUNCTION("GoogleTranslate(B2457, ""en"", ""vi"")"),"Bản nhạc này sử dụng [[K01E12Y23]3 k4ey5] tạo ra bầu không khí khác biệt với phạm vi cao độ trong [R1A2N3G4E5] [oc0ta1ve2s3]. Bài hát phát trong [T1M213] giây, có [te0mp1o2] mãnh liệt và cố tình loại trừ [I1N2S3T4R5U6M7E8N9T0S1]. Nó hiển thị [ti0me1 s2ig3"&amp;"na4tu5re6 o7f 8[T91I02M13E24_35S46I57G68N79A80T91U02R13E24]3] bất thường và [te0mp1o2] nhanh chóng. Bản nhạc này không phải là sự thể hiện điển hình của âm thanh [G1E2N3R4E5] cổ điển, vì nó kết hợp [[N01U12M23_34B45A56R67S78]8 b9ar0s1] xuyên suốt bài hát.")</f>
        <v>Bản nhạc này sử dụng [[K01E12Y23]3 k4ey5] tạo ra bầu không khí khác biệt với phạm vi cao độ trong [R1A2N3G4E5] [oc0ta1ve2s3]. Bài hát phát trong [T1M213] giây, có [te0mp1o2] mãnh liệt và cố tình loại trừ [I1N2S3T4R5U6M7E8N9T0S1]. Nó hiển thị [ti0me1 s2ig3na4tu5re6 o7f 8[T91I02M13E24_35S46I57G68N79A80T91U02R13E24]3] bất thường và [te0mp1o2] nhanh chóng. Bản nhạc này không phải là sự thể hiện điển hình của âm thanh [G1E2N3R4E5] cổ điển, vì nó kết hợp [[N01U12M23_34B45A56R67S78]8 b9ar0s1] xuyên suốt bài hát.</v>
      </c>
    </row>
    <row r="2458">
      <c r="A2458" s="1" t="s">
        <v>3850</v>
      </c>
      <c r="B2458" s="1" t="s">
        <v>3883</v>
      </c>
      <c r="C2458" s="2" t="str">
        <f>IFERROR(__xludf.DUMMYFUNCTION("GoogleTranslate(B2458, ""en"", ""vi"")"),"Bài hát này, bắt nguồn từ truyền thống âm nhạc [G1E2N3R4E5], có đặc điểm riêng biệt được nhấn mạnh bởi dải cao độ [R1A2N3G4E5] [oc0ta1ve2s3], giúp tăng thêm chiều sâu cảm xúc. Bảng âm thanh phong phú và sống động của nó được tạo ra bằng cách sử dụng [[K01"&amp;"E12Y23]3 k4ey5] và âm thanh được phát qua [I1N2S3T4R5U6M7E8N9T0S1]. Bài hát có thời lượng [T1M213] giây với nhịp điệu thiền định và [[T01I12M23E34_45S56I67G78N89A90T01U12R23E34]4 t5im6e 7si8gn9at0ur1e2]. Thấp-[te0mp1o2] và [[N01U12M23_34B45A56R67S78]8 b9a"&amp;"r0s1] mang lại trải nghiệm nghe êm dịu và trầm ngâm.")</f>
        <v>Bài hát này, bắt nguồn từ truyền thống âm nhạc [G1E2N3R4E5], có đặc điểm riêng biệt được nhấn mạnh bởi dải cao độ [R1A2N3G4E5] [oc0ta1ve2s3], giúp tăng thêm chiều sâu cảm xúc. Bảng âm thanh phong phú và sống động của nó được tạo ra bằng cách sử dụng [[K01E12Y23]3 k4ey5] và âm thanh được phát qua [I1N2S3T4R5U6M7E8N9T0S1]. Bài hát có thời lượng [T1M213] giây với nhịp điệu thiền định và [[T01I12M23E34_45S56I67G78N89A90T01U12R23E34]4 t5im6e 7si8gn9at0ur1e2]. Thấp-[te0mp1o2] và [[N01U12M23_34B45A56R67S78]8 b9ar0s1] mang lại trải nghiệm nghe êm dịu và trầm ngâm.</v>
      </c>
    </row>
    <row r="2459">
      <c r="A2459" s="1" t="s">
        <v>1983</v>
      </c>
      <c r="B2459" s="1" t="s">
        <v>3884</v>
      </c>
      <c r="C2459" s="2" t="str">
        <f>IFERROR(__xludf.DUMMYFUNCTION("GoogleTranslate(B2459, ""en"", ""vi"")"),"Bản nhạc này sử dụng [[K01E12Y23]3 k4ey5] tạo ra bầu không khí khác biệt với bài hát có khoảng [[N01U12M23_34B45A56R67S78]8 b9ar0s1] và bản nhạc có thời lượng [T1M213] giây.")</f>
        <v>Bản nhạc này sử dụng [[K01E12Y23]3 k4ey5] tạo ra bầu không khí khác biệt với bài hát có khoảng [[N01U12M23_34B45A56R67S78]8 b9ar0s1] và bản nhạc có thời lượng [T1M213] giây.</v>
      </c>
    </row>
    <row r="2460">
      <c r="A2460" s="1" t="s">
        <v>3885</v>
      </c>
      <c r="B2460" s="1" t="s">
        <v>3886</v>
      </c>
      <c r="C2460" s="2" t="str">
        <f>IFERROR(__xludf.DUMMYFUNCTION("GoogleTranslate(B2460, ""en"", ""vi"")"),"Âm nhạc theo bước chân của [A1R2T3I4S5T6] có phạm vi cao độ trong [R1A2N3G4E5] [oc0ta1ve2s3] và nằm trong [ke0y1] quyến rũ và đáng nhớ của [K1E2Y3]. Nó có nhịp điệu vừa phải, dễ theo dõi và thời lượng là [T1M213] giây. Bài hát này không có bất kỳ [I1N2S3T"&amp;"4R5U6M7E8N9T0S1] nào và đồng hồ đo của nó là [T1I2M3E4_5S6I7G8N9A0T1U2R3E4]. Mặc dù nó không có những đặc điểm nổi bật của phong cách [G1E2N3R4E5] nhưng nó vẫn là một bản nhạc đáng chú ý tiếp nối di sản của [A1R2T3I4S5T6].")</f>
        <v>Âm nhạc theo bước chân của [A1R2T3I4S5T6] có phạm vi cao độ trong [R1A2N3G4E5] [oc0ta1ve2s3] và nằm trong [ke0y1] quyến rũ và đáng nhớ của [K1E2Y3]. Nó có nhịp điệu vừa phải, dễ theo dõi và thời lượng là [T1M213] giây. Bài hát này không có bất kỳ [I1N2S3T4R5U6M7E8N9T0S1] nào và đồng hồ đo của nó là [T1I2M3E4_5S6I7G8N9A0T1U2R3E4]. Mặc dù nó không có những đặc điểm nổi bật của phong cách [G1E2N3R4E5] nhưng nó vẫn là một bản nhạc đáng chú ý tiếp nối di sản của [A1R2T3I4S5T6].</v>
      </c>
    </row>
    <row r="2461">
      <c r="A2461" s="1" t="s">
        <v>100</v>
      </c>
      <c r="B2461" s="1" t="s">
        <v>3887</v>
      </c>
      <c r="C2461" s="2" t="str">
        <f>IFERROR(__xludf.DUMMYFUNCTION("GoogleTranslate(B2461, ""en"", ""vi"")"),"Bản nhạc sử dụng phạm vi cao độ cụ thể là [R1A2N3G4E5] [oc0ta1ve2s3] để tạo ra âm thanh gắn kết và thống nhất được duy trì xuyên suốt. Cùng với đó, việc sử dụng [[K01E12Y23]3 k4ey5] tạo ra bầu không khí riêng biệt giúp thiết lập tông màu cho toàn bộ bố cụ"&amp;"c. [te0mp1o2] của bài hát ở mức vừa phải, tạo cảm giác thú vị khi nghe và có thời lượng phát là [T1M213] giây. Mặc dù không có bất kỳ [I1N2S3T4R5U6M7E8N9T0S1] nào, âm nhạc được phát ở tốc độ nhanh, góp phần mang lại cảm giác tràn đầy năng lượng và sống độ"&amp;"ng tổng thể. [ti0me1 s2ig3na4tu5re6] được sử dụng trong bài hát không phổ biến, làm tăng thêm tính độc đáo của nó và khiến nó trở nên khác biệt so với các bản nhạc khác. Xuyên suốt bản nhạc, có một cảm giác mạnh mẽ về [E1M2O3T4I5O6N7] khiến bố cục có chiề"&amp;"u sâu và ý nghĩa.")</f>
        <v>Bản nhạc sử dụng phạm vi cao độ cụ thể là [R1A2N3G4E5] [oc0ta1ve2s3] để tạo ra âm thanh gắn kết và thống nhất được duy trì xuyên suốt. Cùng với đó, việc sử dụng [[K01E12Y23]3 k4ey5] tạo ra bầu không khí riêng biệt giúp thiết lập tông màu cho toàn bộ bố cục. [te0mp1o2] của bài hát ở mức vừa phải, tạo cảm giác thú vị khi nghe và có thời lượng phát là [T1M213] giây. Mặc dù không có bất kỳ [I1N2S3T4R5U6M7E8N9T0S1] nào, âm nhạc được phát ở tốc độ nhanh, góp phần mang lại cảm giác tràn đầy năng lượng và sống động tổng thể. [ti0me1 s2ig3na4tu5re6] được sử dụng trong bài hát không phổ biến, làm tăng thêm tính độc đáo của nó và khiến nó trở nên khác biệt so với các bản nhạc khác. Xuyên suốt bản nhạc, có một cảm giác mạnh mẽ về [E1M2O3T4I5O6N7] khiến bố cục có chiều sâu và ý nghĩa.</v>
      </c>
    </row>
    <row r="2462">
      <c r="A2462" s="1" t="s">
        <v>477</v>
      </c>
      <c r="B2462" s="1" t="s">
        <v>3888</v>
      </c>
      <c r="C2462" s="2" t="str">
        <f>IFERROR(__xludf.DUMMYFUNCTION("GoogleTranslate(B2462, ""en"", ""vi"")"),"Phạm vi cao độ giới hạn của âm nhạc là [R1A2N3G4E5] [oc0ta1ve2s3] cho phép nhấn mạnh hơn vào các sắc thái của giai điệu và nhịp điệu, điều này đặc biệt thuận lợi vì bản chất của âm nhạc là [E1M2O3T4I5O6N7]. Với ít nốt hơn để làm việc, trọng tâm sẽ chuyển "&amp;"sang cách chơi những nốt đó, cho phép tạo ra những biến thể tinh tế hơn về âm sắc và cách diễn đạt để có thể truyền tải nhiều loại cảm xúc và tâm trạng. Sự kết hợp giữa phạm vi cao độ hạn chế và chiều sâu cảm xúc này tạo nên trải nghiệm âm nhạc phong phú "&amp;"và giàu sức gợi, giúp thưởng thức sự lắng nghe gần gũi và sự chú ý cẩn thận đến từng chi tiết.")</f>
        <v>Phạm vi cao độ giới hạn của âm nhạc là [R1A2N3G4E5] [oc0ta1ve2s3] cho phép nhấn mạnh hơn vào các sắc thái của giai điệu và nhịp điệu, điều này đặc biệt thuận lợi vì bản chất của âm nhạc là [E1M2O3T4I5O6N7]. Với ít nốt hơn để làm việc, trọng tâm sẽ chuyển sang cách chơi những nốt đó, cho phép tạo ra những biến thể tinh tế hơn về âm sắc và cách diễn đạt để có thể truyền tải nhiều loại cảm xúc và tâm trạng. Sự kết hợp giữa phạm vi cao độ hạn chế và chiều sâu cảm xúc này tạo nên trải nghiệm âm nhạc phong phú và giàu sức gợi, giúp thưởng thức sự lắng nghe gần gũi và sự chú ý cẩn thận đến từng chi tiết.</v>
      </c>
    </row>
    <row r="2463">
      <c r="A2463" s="1" t="s">
        <v>3889</v>
      </c>
      <c r="B2463" s="1" t="s">
        <v>3890</v>
      </c>
      <c r="C2463" s="2" t="str">
        <f>IFERROR(__xludf.DUMMYFUNCTION("GoogleTranslate(B2463, ""en"", ""vi"")"),"Với phạm vi cao độ kéo dài [R1A2N3G4E5] [oc0ta1ve2s3], bản nhạc này mang đến trải nghiệm nghe đa dạng và sống động kéo dài trong [T1M213] giây. Việc kết hợp [I1N2S3T4R5U6M7E8N9T0S1] làm tăng thêm chiều sâu cho bố cục. Mặc dù có nhịp điệu chậm nhưng bản nh"&amp;"ạc này thách thức truyền thống của phong cách [G1E2N3R4E5], tạo ra âm thanh độc đáo và độc đáo.")</f>
        <v>Với phạm vi cao độ kéo dài [R1A2N3G4E5] [oc0ta1ve2s3], bản nhạc này mang đến trải nghiệm nghe đa dạng và sống động kéo dài trong [T1M213] giây. Việc kết hợp [I1N2S3T4R5U6M7E8N9T0S1] làm tăng thêm chiều sâu cho bố cục. Mặc dù có nhịp điệu chậm nhưng bản nhạc này thách thức truyền thống của phong cách [G1E2N3R4E5], tạo ra âm thanh độc đáo và độc đáo.</v>
      </c>
    </row>
    <row r="2464">
      <c r="A2464" s="1" t="s">
        <v>3891</v>
      </c>
      <c r="B2464" s="1" t="s">
        <v>3892</v>
      </c>
      <c r="C2464" s="2" t="str">
        <f>IFERROR(__xludf.DUMMYFUNCTION("GoogleTranslate(B2464, ""en"", ""vi"")"),"Việc sử dụng [[K01E12Y23]3 k4ey5] trong bản nhạc này tạo ra một bầu không khí khác biệt được tăng cường nhờ [te0mp1o2] chậm của nó. Thời lượng [T1M213] giây của bản nhạc cho phép người nghe hoàn toàn đắm mình vào tâm trạng của âm nhạc. Ngoài ra, nhịp điệu"&amp;" của âm nhạc, [T1I2M3E4_5S6I7G8N9A0T1U2R3E4], góp phần tăng thêm cảm giác tổng thể.")</f>
        <v>Việc sử dụng [[K01E12Y23]3 k4ey5] trong bản nhạc này tạo ra một bầu không khí khác biệt được tăng cường nhờ [te0mp1o2] chậm của nó. Thời lượng [T1M213] giây của bản nhạc cho phép người nghe hoàn toàn đắm mình vào tâm trạng của âm nhạc. Ngoài ra, nhịp điệu của âm nhạc, [T1I2M3E4_5S6I7G8N9A0T1U2R3E4], góp phần tăng thêm cảm giác tổng thể.</v>
      </c>
    </row>
    <row r="2465">
      <c r="A2465" s="1" t="s">
        <v>416</v>
      </c>
      <c r="B2465" s="1" t="s">
        <v>3893</v>
      </c>
      <c r="C2465" s="2" t="str">
        <f>IFERROR(__xludf.DUMMYFUNCTION("GoogleTranslate(B2465, ""en"", ""vi"")"),"Bản nhạc này sử dụng [[K01E12Y23]3 k4ey5] tạo ra bảng âm thanh phong phú và sống động với dải cao độ trong [R1A2N3G4E5] [oc0ta1ve2s3]. Bài hát có độ dài [T1M213] giây, thể hiện nhịp điệu rất sống động và không có bất kỳ [I1N2S3T4R5U6M7E8N9T0S1] nào. Nó tu"&amp;"ân theo nhịp [T1I2M3E4_5S6I7G8N9A0T1U2R3E4] và nhịp điệu của nó nhanh, nắm bắt và truyền tải âm nhạc bằng [E1M2O3T4I5O6N7].")</f>
        <v>Bản nhạc này sử dụng [[K01E12Y23]3 k4ey5] tạo ra bảng âm thanh phong phú và sống động với dải cao độ trong [R1A2N3G4E5] [oc0ta1ve2s3]. Bài hát có độ dài [T1M213] giây, thể hiện nhịp điệu rất sống động và không có bất kỳ [I1N2S3T4R5U6M7E8N9T0S1] nào. Nó tuân theo nhịp [T1I2M3E4_5S6I7G8N9A0T1U2R3E4] và nhịp điệu của nó nhanh, nắm bắt và truyền tải âm nhạc bằng [E1M2O3T4I5O6N7].</v>
      </c>
    </row>
    <row r="2466">
      <c r="A2466" s="1" t="s">
        <v>3894</v>
      </c>
      <c r="B2466" s="1" t="s">
        <v>3895</v>
      </c>
      <c r="C2466" s="2" t="str">
        <f>IFERROR(__xludf.DUMMYFUNCTION("GoogleTranslate(B2466, ""en"", ""vi"")"),"Việc sử dụng dải cao độ cụ thể [R1A2N3G4E5] [oc0ta1ve2s3] tạo ra âm thanh gắn kết và thống nhất xuyên suốt bản nhạc, trong khi [ti0me1 s2ig3na4tu5re6 o7f 8[T91I02M13E24_35S46I57G68N79A80T91U02R13E24]3] càng làm tăng thêm tính chất đặc biệt của nó. Việc đư"&amp;"a [I1N2S3T4R5U6M7E8N9T0S1] vào là rất quan trọng đối với âm nhạc, nâng cao bố cục tổng thể của nó. Với nhịp điệu [te0mp1o2] cao, bài hát này thể hiện phong cách [G1E2N3R4E5] cổ điển.")</f>
        <v>Việc sử dụng dải cao độ cụ thể [R1A2N3G4E5] [oc0ta1ve2s3] tạo ra âm thanh gắn kết và thống nhất xuyên suốt bản nhạc, trong khi [ti0me1 s2ig3na4tu5re6 o7f 8[T91I02M13E24_35S46I57G68N79A80T91U02R13E24]3] càng làm tăng thêm tính chất đặc biệt của nó. Việc đưa [I1N2S3T4R5U6M7E8N9T0S1] vào là rất quan trọng đối với âm nhạc, nâng cao bố cục tổng thể của nó. Với nhịp điệu [te0mp1o2] cao, bài hát này thể hiện phong cách [G1E2N3R4E5] cổ điển.</v>
      </c>
    </row>
    <row r="2467">
      <c r="A2467" s="1" t="s">
        <v>81</v>
      </c>
      <c r="B2467" s="1" t="s">
        <v>3896</v>
      </c>
      <c r="C2467" s="2" t="str">
        <f>IFERROR(__xludf.DUMMYFUNCTION("GoogleTranslate(B2467, ""en"", ""vi"")"),"Âm thanh của bài hát bị ảnh hưởng nặng nề bởi phong cách [G1E2N3R4E5] và phạm vi cao độ của nó nằm trong [R1A2N3G4E5] [oc0ta1ve2s3]. [[K01E12Y23]3 k4ey5] tạo thêm hương vị độc đáo cho bản nhạc này, trong khi [te0mp1o2] trong bài hát này lại rất thoải mái."&amp;" Thời gian chạy của bài hát là [T1M213] giây và phần trình diễn âm nhạc sử dụng [I1N2S3T4R5U6M7E8N9T0S1]. Nó nằm trong [T1I2M3E4_5S6I7G8N9A0T1U2R3E4] và có nhịp điệu cân bằng.")</f>
        <v>Âm thanh của bài hát bị ảnh hưởng nặng nề bởi phong cách [G1E2N3R4E5] và phạm vi cao độ của nó nằm trong [R1A2N3G4E5] [oc0ta1ve2s3]. [[K01E12Y23]3 k4ey5] tạo thêm hương vị độc đáo cho bản nhạc này, trong khi [te0mp1o2] trong bài hát này lại rất thoải mái. Thời gian chạy của bài hát là [T1M213] giây và phần trình diễn âm nhạc sử dụng [I1N2S3T4R5U6M7E8N9T0S1]. Nó nằm trong [T1I2M3E4_5S6I7G8N9A0T1U2R3E4] và có nhịp điệu cân bằng.</v>
      </c>
    </row>
    <row r="2468">
      <c r="A2468" s="1" t="s">
        <v>1755</v>
      </c>
      <c r="B2468" s="1" t="s">
        <v>3897</v>
      </c>
      <c r="C2468" s="2" t="str">
        <f>IFERROR(__xludf.DUMMYFUNCTION("GoogleTranslate(B2468, ""en"", ""vi"")"),"Bài hát có [ti0me1 s2ig3na4tu5re6] không điển hình và phạm vi cao độ của nó nằm trong [R1A2N3G4E5] [oc0ta1ve2s3].")</f>
        <v>Bài hát có [ti0me1 s2ig3na4tu5re6] không điển hình và phạm vi cao độ của nó nằm trong [R1A2N3G4E5] [oc0ta1ve2s3].</v>
      </c>
    </row>
    <row r="2469">
      <c r="A2469" s="1" t="s">
        <v>75</v>
      </c>
      <c r="B2469" s="1" t="s">
        <v>3898</v>
      </c>
      <c r="C2469" s="2" t="str">
        <f>IFERROR(__xludf.DUMMYFUNCTION("GoogleTranslate(B2469, ""en"", ""vi"")"),"Buổi biểu diễn âm nhạc sử dụng [I1N2S3T4R5U6M7E8N9T0S1] để tạo ra trải nghiệm quyến rũ và đáng nhớ. Phạm vi cao độ nhỏ gọn của [R1A2N3G4E5] [oc0ta1ve2s3], kết hợp với lựa chọn [[K01E12Y23]3 k4ey5], mang lại màn trình diễn âm nhạc tập trung và có tác động "&amp;"mạnh mẽ. Mặc dù [ti0me1 s2ig3na4tu5re6 o7f 8[T91I02M13E24_35S46I57G68N79A80T91U02R13E24]3] khác thường và thực tế là bản nhạc này không theo khuôn mẫu thông thường của âm thanh [G1E2N3R4E5], nhịp điệu trong bài hát này rất nhẹ nhàng và dễ dàng, mang đến t"&amp;"ốc độ cao nhưng thoải mái. kinh nghiệm nghe. Ngoài ra, thời lượng [T1M213] giây của bài hát giúp người nghe hoàn toàn đắm mình vào hành trình âm nhạc.")</f>
        <v>Buổi biểu diễn âm nhạc sử dụng [I1N2S3T4R5U6M7E8N9T0S1] để tạo ra trải nghiệm quyến rũ và đáng nhớ. Phạm vi cao độ nhỏ gọn của [R1A2N3G4E5] [oc0ta1ve2s3], kết hợp với lựa chọn [[K01E12Y23]3 k4ey5], mang lại màn trình diễn âm nhạc tập trung và có tác động mạnh mẽ. Mặc dù [ti0me1 s2ig3na4tu5re6 o7f 8[T91I02M13E24_35S46I57G68N79A80T91U02R13E24]3] khác thường và thực tế là bản nhạc này không theo khuôn mẫu thông thường của âm thanh [G1E2N3R4E5], nhịp điệu trong bài hát này rất nhẹ nhàng và dễ dàng, mang đến tốc độ cao nhưng thoải mái. kinh nghiệm nghe. Ngoài ra, thời lượng [T1M213] giây của bài hát giúp người nghe hoàn toàn đắm mình vào hành trình âm nhạc.</v>
      </c>
    </row>
    <row r="2470">
      <c r="A2470" s="1" t="s">
        <v>3899</v>
      </c>
      <c r="B2470" s="1" t="s">
        <v>3900</v>
      </c>
      <c r="C2470" s="2" t="str">
        <f>IFERROR(__xludf.DUMMYFUNCTION("GoogleTranslate(B2470, ""en"", ""vi"")"),"Âm nhạc trong bài hát này tạo nên một trải nghiệm lôi cuốn và đáng nhớ, một phần nhờ vào sự lựa chọn [[K01E12Y23]3 k4ey5]. Nhịp điệu cũng là một đặc điểm nổi bật, với nhịp điệu rõ rệt giúp bài hát tiến về phía trước. Ngoài ra, việc sử dụng [I1N2S3T4R5U6M7"&amp;"E8N9T0S1] rất quan trọng đối với âm thanh tổng thể của âm nhạc. Điều thú vị là, [ti0me1 s2ig3na4tu5re6] được chọn cho bài hát này không phổ biến, bao gồm [T1I2M3E4_5S6I7G8N9A0T1U2R3E4] nhịp trên mỗi ô nhịp. Nhìn chung, bài hát bao gồm [[N01U12M23_34B45A56"&amp;"R67S78]8 b9ar0s1], tất cả kết hợp với nhau để tạo nên một bản nhạc độc đáo và hấp dẫn.")</f>
        <v>Âm nhạc trong bài hát này tạo nên một trải nghiệm lôi cuốn và đáng nhớ, một phần nhờ vào sự lựa chọn [[K01E12Y23]3 k4ey5]. Nhịp điệu cũng là một đặc điểm nổi bật, với nhịp điệu rõ rệt giúp bài hát tiến về phía trước. Ngoài ra, việc sử dụng [I1N2S3T4R5U6M7E8N9T0S1] rất quan trọng đối với âm thanh tổng thể của âm nhạc. Điều thú vị là, [ti0me1 s2ig3na4tu5re6] được chọn cho bài hát này không phổ biến, bao gồm [T1I2M3E4_5S6I7G8N9A0T1U2R3E4] nhịp trên mỗi ô nhịp. Nhìn chung, bài hát bao gồm [[N01U12M23_34B45A56R67S78]8 b9ar0s1], tất cả kết hợp với nhau để tạo nên một bản nhạc độc đáo và hấp dẫn.</v>
      </c>
    </row>
    <row r="2471">
      <c r="A2471" s="1" t="s">
        <v>902</v>
      </c>
      <c r="B2471" s="1" t="s">
        <v>3901</v>
      </c>
      <c r="C2471" s="2" t="str">
        <f>IFERROR(__xludf.DUMMYFUNCTION("GoogleTranslate(B2471, ""en"", ""vi"")"),"Âm nhạc sử dụng [[K01E12Y23]3 k4ey5] tạo ra âm thanh khác biệt và sâu lắng, khiến nó trở nên khác biệt so với các thể loại nhạc khác. Ngoài ra, bài hát đặc biệt này có độ dài [T1M213] giây, cung cấp nhiều thời gian để phát triển và khám phá các chủ đề gia"&amp;"i điệu. Điều quan trọng cần lưu ý là [I1N2S3T4R5U6M7E8N9T0S1] nên được đưa vào âm nhạc để nâng cao hơn nữa độ sâu và kết cấu của nó. Bằng cách sử dụng những nhạc cụ này, âm nhạc có thể truyền tải âm thanh phong phú và sống động, vừa lôi cuốn vừa hấp dẫn n"&amp;"gười nghe.")</f>
        <v>Âm nhạc sử dụng [[K01E12Y23]3 k4ey5] tạo ra âm thanh khác biệt và sâu lắng, khiến nó trở nên khác biệt so với các thể loại nhạc khác. Ngoài ra, bài hát đặc biệt này có độ dài [T1M213] giây, cung cấp nhiều thời gian để phát triển và khám phá các chủ đề giai điệu. Điều quan trọng cần lưu ý là [I1N2S3T4R5U6M7E8N9T0S1] nên được đưa vào âm nhạc để nâng cao hơn nữa độ sâu và kết cấu của nó. Bằng cách sử dụng những nhạc cụ này, âm nhạc có thể truyền tải âm thanh phong phú và sống động, vừa lôi cuốn vừa hấp dẫn người nghe.</v>
      </c>
    </row>
    <row r="2472">
      <c r="A2472" s="1" t="s">
        <v>1304</v>
      </c>
      <c r="B2472" s="1" t="s">
        <v>3902</v>
      </c>
      <c r="C2472" s="2" t="str">
        <f>IFERROR(__xludf.DUMMYFUNCTION("GoogleTranslate(B2472, ""en"", ""vi"")"),"Phạm vi cao độ giới hạn của âm nhạc là [R1A2N3G4E5] [oc0ta1ve2s3] cho phép nhấn mạnh hơn vào các sắc thái của giai điệu và nhịp điệu, đồng thời việc sử dụng [[K01E12Y23]3 k4ey5] tạo ra bầu không khí khác biệt. Bài hát [T1M213]-giây này kết hợp nhịp điệu n"&amp;"hẹ nhàng và thư giãn, được bổ sung bởi âm thanh của [I1N2S3T4R5U6M7E8N9T0S1]. Nó tuân theo đồng hồ đo [T1I2M3E4_5S6I7G8N9A0T1U2R3E4] và duy trì nhịp cân bằng xuyên suốt. Tràn đầy [E1M2O3T4I5O6N7], âm nhạc gợi lên trải nghiệm cảm xúc độc đáo.")</f>
        <v>Phạm vi cao độ giới hạn của âm nhạc là [R1A2N3G4E5] [oc0ta1ve2s3] cho phép nhấn mạnh hơn vào các sắc thái của giai điệu và nhịp điệu, đồng thời việc sử dụng [[K01E12Y23]3 k4ey5] tạo ra bầu không khí khác biệt. Bài hát [T1M213]-giây này kết hợp nhịp điệu nhẹ nhàng và thư giãn, được bổ sung bởi âm thanh của [I1N2S3T4R5U6M7E8N9T0S1]. Nó tuân theo đồng hồ đo [T1I2M3E4_5S6I7G8N9A0T1U2R3E4] và duy trì nhịp cân bằng xuyên suốt. Tràn đầy [E1M2O3T4I5O6N7], âm nhạc gợi lên trải nghiệm cảm xúc độc đáo.</v>
      </c>
    </row>
    <row r="2473">
      <c r="A2473" s="1" t="s">
        <v>1749</v>
      </c>
      <c r="B2473" s="1" t="s">
        <v>3903</v>
      </c>
      <c r="C2473" s="2" t="str">
        <f>IFERROR(__xludf.DUMMYFUNCTION("GoogleTranslate(B2473, ""en"", ""vi"")"),"Phong cách của bài hát được xác định bởi ảnh hưởng của [G1E2N3R4E5] và nhịp điệu trong bài hát này vô cùng kích thích. Cùng với nhau, những yếu tố này tạo nên trải nghiệm âm nhạc năng động, thu hút và kích thích người nghe. Ảnh hưởng của [G1E2N3R4E5] tạo "&amp;"thêm hương vị riêng biệt cho bài hát, trong khi nhịp điệu giúp duy trì năng lượng cao và người nghe bị cuốn hút. Dù nhảy theo hay chỉ đơn giản là nghe, bài hát này chắc chắn sẽ làm say lòng bất cứ ai yêu thích âm nhạc tuyệt vời.")</f>
        <v>Phong cách của bài hát được xác định bởi ảnh hưởng của [G1E2N3R4E5] và nhịp điệu trong bài hát này vô cùng kích thích. Cùng với nhau, những yếu tố này tạo nên trải nghiệm âm nhạc năng động, thu hút và kích thích người nghe. Ảnh hưởng của [G1E2N3R4E5] tạo thêm hương vị riêng biệt cho bài hát, trong khi nhịp điệu giúp duy trì năng lượng cao và người nghe bị cuốn hút. Dù nhảy theo hay chỉ đơn giản là nghe, bài hát này chắc chắn sẽ làm say lòng bất cứ ai yêu thích âm nhạc tuyệt vời.</v>
      </c>
    </row>
    <row r="2474">
      <c r="A2474" s="1" t="s">
        <v>3904</v>
      </c>
      <c r="B2474" s="1" t="s">
        <v>3905</v>
      </c>
      <c r="C2474" s="2" t="str">
        <f>IFERROR(__xludf.DUMMYFUNCTION("GoogleTranslate(B2474, ""en"", ""vi"")"),"Bài hát [G1E2N3R4E5] được trình diễn nhanh chóng, với âm nhạc tiêu biểu cho âm thanh đặc trưng của thể loại này. Tuy nhiên, điều làm nên sự khác biệt của bài hát này là [[T01I12M23E34_45S56I67G78N89A90T01U12R23E34]4 t5im6e 7si8gn9at0ur1e2], vốn không được"&amp;" sử dụng phổ biến trong nhạc [G1E2N3R4E5] hoặc trong nhạc chính thống nói chung. Mặc dù có [ti0me1 s2ig3na4tu5re6] khác thường nhưng bài hát vẫn nắm bắt được bản chất của thể loại này và mang đến một màn trình diễn tràn đầy năng lượng, chắc chắn sẽ làm hà"&amp;"i lòng người hâm mộ của [G1E2N3R4E5].")</f>
        <v>Bài hát [G1E2N3R4E5] được trình diễn nhanh chóng, với âm nhạc tiêu biểu cho âm thanh đặc trưng của thể loại này. Tuy nhiên, điều làm nên sự khác biệt của bài hát này là [[T01I12M23E34_45S56I67G78N89A90T01U12R23E34]4 t5im6e 7si8gn9at0ur1e2], vốn không được sử dụng phổ biến trong nhạc [G1E2N3R4E5] hoặc trong nhạc chính thống nói chung. Mặc dù có [ti0me1 s2ig3na4tu5re6] khác thường nhưng bài hát vẫn nắm bắt được bản chất của thể loại này và mang đến một màn trình diễn tràn đầy năng lượng, chắc chắn sẽ làm hài lòng người hâm mộ của [G1E2N3R4E5].</v>
      </c>
    </row>
    <row r="2475">
      <c r="A2475" s="1" t="s">
        <v>1144</v>
      </c>
      <c r="B2475" s="1" t="s">
        <v>3906</v>
      </c>
      <c r="C2475" s="2" t="str">
        <f>IFERROR(__xludf.DUMMYFUNCTION("GoogleTranslate(B2475, ""en"", ""vi"")"),"Dải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và nhịp điệu của nó"&amp;" rất nhẹ nhàng và thư giãn, không có bất kỳ [I1N2S3T4R5U6M7E8N9T0S1] nào. [ti0me1 s2ig3na4tu5re6] được sử dụng trong bài hát này không phải là điển hình, [T1I2M3E4_5S6I7G8N9A0T1U2R3E4], góp phần tạo nên tính chất độc đáo của nó. Với âm thanh [te0mp1o2] th"&amp;"oải mái, bản nhạc này nổi bật so với âm thanh [G1E2N3R4E5] điển hình.")</f>
        <v>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và nhịp điệu của nó rất nhẹ nhàng và thư giãn, không có bất kỳ [I1N2S3T4R5U6M7E8N9T0S1] nào. [ti0me1 s2ig3na4tu5re6] được sử dụng trong bài hát này không phải là điển hình, [T1I2M3E4_5S6I7G8N9A0T1U2R3E4], góp phần tạo nên tính chất độc đáo của nó. Với âm thanh [te0mp1o2] thoải mái, bản nhạc này nổi bật so với âm thanh [G1E2N3R4E5] điển hình.</v>
      </c>
    </row>
    <row r="2476">
      <c r="A2476" s="1" t="s">
        <v>3907</v>
      </c>
      <c r="B2476" s="1" t="s">
        <v>3908</v>
      </c>
      <c r="C2476" s="2" t="str">
        <f>IFERROR(__xludf.DUMMYFUNCTION("GoogleTranslate(B2476, ""en"", ""vi"")"),"Bài hát có nhịp điệu nhẹ nhàng nhưng chất nhạc lại tràn ngập [E1M2O3T4I5O6N7] khiến trải nghiệm nghe trở nên hấp dẫn. Ngoài ra, nhịp điệu trong bài hát này rất rõ ràng, làm tăng thêm sức hấp dẫn tổng thể của nó và khiến nó trở thành một lựa chọn tuyệt vời"&amp;" để khiêu vũ hoặc chỉ thưởng thức âm nhạc. Nhìn chung, bài hát này mang đến sự kết hợp độc đáo giữa những giai điệu nhẹ nhàng, giàu cảm xúc với nhịp điệu mạnh mẽ, rõ ràng sẽ làm say lòng bất kỳ người nghe nào.")</f>
        <v>Bài hát có nhịp điệu nhẹ nhàng nhưng chất nhạc lại tràn ngập [E1M2O3T4I5O6N7] khiến trải nghiệm nghe trở nên hấp dẫn. Ngoài ra, nhịp điệu trong bài hát này rất rõ ràng, làm tăng thêm sức hấp dẫn tổng thể của nó và khiến nó trở thành một lựa chọn tuyệt vời để khiêu vũ hoặc chỉ thưởng thức âm nhạc. Nhìn chung, bài hát này mang đến sự kết hợp độc đáo giữa những giai điệu nhẹ nhàng, giàu cảm xúc với nhịp điệu mạnh mẽ, rõ ràng sẽ làm say lòng bất kỳ người nghe nào.</v>
      </c>
    </row>
    <row r="2477">
      <c r="A2477" s="1" t="s">
        <v>3909</v>
      </c>
      <c r="B2477" s="1" t="s">
        <v>3910</v>
      </c>
      <c r="C2477" s="2" t="str">
        <f>IFERROR(__xludf.DUMMYFUNCTION("GoogleTranslate(B2477, ""en"", ""vi"")"),"Bản nhạc sử dụng phạm vi cao độ cụ thể trải dài [R1A2N3G4E5] [oc0ta1ve2s3] để đạt được âm thanh gắn kết và thống nhất. Ngoài ra, việc lựa chọn [[K01E12Y23]3 k4ey5] còn tạo nên trải nghiệm lôi cuốn và đáng nhớ cho người nghe. Mặc dù không chuẩn [ti0me1 s2i"&amp;"g3na4tu5re6 o7f 8[T91I02M13E24_35S46I57G68N79A80T91U02R13E24]3], bài hát sẽ phát trong [T1M213] giây với tốc độ cân bằng và có khoảng [[N01U12M23_34B45A56R67S78]8 b9ar0s1] trong bố cục. Điều thú vị là bản nhạc này không có bất kỳ [I1N2S3T4R5U6M7E8N9T0S1] "&amp;"nào, điều này càng làm tăng thêm chất lượng độc đáo của nó và nhấn mạnh hơn nữa những lựa chọn có chủ ý trong sáng tác của nó.")</f>
        <v>Bản nhạc sử dụng phạm vi cao độ cụ thể trải dài [R1A2N3G4E5] [oc0ta1ve2s3] để đạt được âm thanh gắn kết và thống nhất. Ngoài ra, việc lựa chọn [[K01E12Y23]3 k4ey5] còn tạo nên trải nghiệm lôi cuốn và đáng nhớ cho người nghe. Mặc dù không chuẩn [ti0me1 s2ig3na4tu5re6 o7f 8[T91I02M13E24_35S46I57G68N79A80T91U02R13E24]3], bài hát sẽ phát trong [T1M213] giây với tốc độ cân bằng và có khoảng [[N01U12M23_34B45A56R67S78]8 b9ar0s1] trong bố cục. Điều thú vị là bản nhạc này không có bất kỳ [I1N2S3T4R5U6M7E8N9T0S1] nào, điều này càng làm tăng thêm chất lượng độc đáo của nó và nhấn mạnh hơn nữa những lựa chọn có chủ ý trong sáng tác của nó.</v>
      </c>
    </row>
    <row r="2478">
      <c r="A2478" s="1" t="s">
        <v>3911</v>
      </c>
      <c r="B2478" s="1" t="s">
        <v>3912</v>
      </c>
      <c r="C2478" s="2" t="str">
        <f>IFERROR(__xludf.DUMMYFUNCTION("GoogleTranslate(B2478, ""en"", ""vi"")"),"Bài hát có [ti0me1 s2ig3na4tu5re6] độc đáo, độ dài [T1M213] giây và phạm vi cao độ trong [R1A2N3G4E5] [oc0ta1ve2s3]. Không có [I1N2S3T4R5U6M7E8N9T0S1] trong bố cục này, nhưng nó tỏa ra cảm giác mạnh mẽ về [E1M2O3T4I5O6N7].")</f>
        <v>Bài hát có [ti0me1 s2ig3na4tu5re6] độc đáo, độ dài [T1M213] giây và phạm vi cao độ trong [R1A2N3G4E5] [oc0ta1ve2s3]. Không có [I1N2S3T4R5U6M7E8N9T0S1] trong bố cục này, nhưng nó tỏa ra cảm giác mạnh mẽ về [E1M2O3T4I5O6N7].</v>
      </c>
    </row>
    <row r="2479">
      <c r="A2479" s="1" t="s">
        <v>1243</v>
      </c>
      <c r="B2479" s="1" t="s">
        <v>3913</v>
      </c>
      <c r="C2479" s="2" t="str">
        <f>IFERROR(__xludf.DUMMYFUNCTION("GoogleTranslate(B2479, ""en"", ""vi"")"),"Đoạn nhạc mà tôi đang mô tả thể hiện phạm vi cao độ trong [R1A2N3G4E5] [oc0ta1ve2s3] và được sáng tác trong [[K01E12Y23]3 k4ey5]. Bài hát chạy trong [T1M213] giây và có [te0mp1o2] nhanh, mặc dù thành phần của nó không liên quan đến việc sử dụng [I1N2S3T4R"&amp;"5U6M7E8N9T0S1]. Mặc dù có tiết tấu rất nhẹ nhàng, mượt mà nhưng thước đo của bản nhạc là [T1I2M3E4_5S6I7G8N9A0T1U2R3E4]. Điều thú vị là bài hát này không dễ dàng được xếp vào phong cách [G1E2N3R4E5] do tính chất độc đáo của nó.")</f>
        <v>Đoạn nhạc mà tôi đang mô tả thể hiện phạm vi cao độ trong [R1A2N3G4E5] [oc0ta1ve2s3] và được sáng tác trong [[K01E12Y23]3 k4ey5]. Bài hát chạy trong [T1M213] giây và có [te0mp1o2] nhanh, mặc dù thành phần của nó không liên quan đến việc sử dụng [I1N2S3T4R5U6M7E8N9T0S1]. Mặc dù có tiết tấu rất nhẹ nhàng, mượt mà nhưng thước đo của bản nhạc là [T1I2M3E4_5S6I7G8N9A0T1U2R3E4]. Điều thú vị là bài hát này không dễ dàng được xếp vào phong cách [G1E2N3R4E5] do tính chất độc đáo của nó.</v>
      </c>
    </row>
    <row r="2480">
      <c r="A2480" s="1" t="s">
        <v>3914</v>
      </c>
      <c r="B2480" s="1" t="s">
        <v>3915</v>
      </c>
      <c r="C2480" s="2" t="str">
        <f>IFERROR(__xludf.DUMMYFUNCTION("GoogleTranslate(B2480, ""en"", ""vi"")"),"Loại nhạc này mang lại trải nghiệm nghe độc ​​đáo và đáng nhớ với dải cao độ [R1A2N3G4E5] [oc0ta1ve2s3]. Trải nghiệm quyến rũ và đáng nhớ còn được nâng cao hơn nữa khi lựa chọn [[K01E12Y23]3 k4ey5]. Chạy trong [T1M213] giây, bài hát thể hiện nhịp điệu tĩn"&amp;"h lặng và yên bình. Không tuân theo các quy ước thông thường, [ti0me1 s2ig3na4tu5re6] của nó là [T1I2M3E4_5S6I7G8N9A0T1U2R3E4]. Âm thanh của âm nhạc trở nên sống động thông qua việc sử dụng [I1N2S3T4R5U6M7E8N9T0S1], góp phần tạo nên sự khác biệt của nó. T"&amp;"huộc thể loại nhạc [G1E2N3R4E5], ca khúc này thể hiện sự hòa quyện hài hòa giữa những yếu tố này.")</f>
        <v>Loại nhạc này mang lại trải nghiệm nghe độc ​​đáo và đáng nhớ với dải cao độ [R1A2N3G4E5] [oc0ta1ve2s3]. Trải nghiệm quyến rũ và đáng nhớ còn được nâng cao hơn nữa khi lựa chọn [[K01E12Y23]3 k4ey5]. Chạy trong [T1M213] giây, bài hát thể hiện nhịp điệu tĩnh lặng và yên bình. Không tuân theo các quy ước thông thường, [ti0me1 s2ig3na4tu5re6] của nó là [T1I2M3E4_5S6I7G8N9A0T1U2R3E4]. Âm thanh của âm nhạc trở nên sống động thông qua việc sử dụng [I1N2S3T4R5U6M7E8N9T0S1], góp phần tạo nên sự khác biệt của nó. Thuộc thể loại nhạc [G1E2N3R4E5], ca khúc này thể hiện sự hòa quyện hài hòa giữa những yếu tố này.</v>
      </c>
    </row>
    <row r="2481">
      <c r="A2481" s="1" t="s">
        <v>3916</v>
      </c>
      <c r="B2481" s="1" t="s">
        <v>3917</v>
      </c>
      <c r="C2481" s="2" t="str">
        <f>IFERROR(__xludf.DUMMYFUNCTION("GoogleTranslate(B2481, ""en"", ""vi"")"),"Việc sử dụng [[K01E12Y23]3 k4ey5] trong bản nhạc này tạo ra một bảng âm thanh phong phú và sống động, trong khi [te0mp1o2] vừa phải của bài hát, phát trong [T1M213] giây, mang lại nhịp điệu đều đặn và hấp dẫn. Việc bổ sung [I1N2S3T4R5U6M7E8N9T0S1] bổ sung"&amp;" thêm chiều sâu và kết cấu cho bản nhạc, nâng cao âm thanh và tác động tổng thể của bản nhạc. Cùng với nhau, những yếu tố này tạo nên một trải nghiệm âm nhạc hấp dẫn, vừa thú vị vừa đáng nhớ.")</f>
        <v>Việc sử dụng [[K01E12Y23]3 k4ey5] trong bản nhạc này tạo ra một bảng âm thanh phong phú và sống động, trong khi [te0mp1o2] vừa phải của bài hát, phát trong [T1M213] giây, mang lại nhịp điệu đều đặn và hấp dẫn. Việc bổ sung [I1N2S3T4R5U6M7E8N9T0S1] bổ sung thêm chiều sâu và kết cấu cho bản nhạc, nâng cao âm thanh và tác động tổng thể của bản nhạc. Cùng với nhau, những yếu tố này tạo nên một trải nghiệm âm nhạc hấp dẫn, vừa thú vị vừa đáng nhớ.</v>
      </c>
    </row>
    <row r="2482">
      <c r="A2482" s="1" t="s">
        <v>3918</v>
      </c>
      <c r="B2482" s="1" t="s">
        <v>3919</v>
      </c>
      <c r="C2482" s="2" t="str">
        <f>IFERROR(__xludf.DUMMYFUNCTION("GoogleTranslate(B2482, ""en"", ""vi"")"),"Bài hát chạy trong [T1M213] giây và di chuyển với tốc độ nhanh, trong khi [T1I2M3E4_5S6I7G8N9A0T1U2R3E4] đóng vai trò là nhịp điệu, tăng thêm nhịp điệu tiếp thêm sinh lực. Với [[N01U12M23_34B45A56R67S78]8 b9ar0s1] xuyên suốt, [ke0y1] được sử dụng trong bả"&amp;"n nhạc này sẽ bổ sung thêm hương vị độc đáo.")</f>
        <v>Bài hát chạy trong [T1M213] giây và di chuyển với tốc độ nhanh, trong khi [T1I2M3E4_5S6I7G8N9A0T1U2R3E4] đóng vai trò là nhịp điệu, tăng thêm nhịp điệu tiếp thêm sinh lực. Với [[N01U12M23_34B45A56R67S78]8 b9ar0s1] xuyên suốt, [ke0y1] được sử dụng trong bản nhạc này sẽ bổ sung thêm hương vị độc đáo.</v>
      </c>
    </row>
    <row r="2483">
      <c r="A2483" s="1" t="s">
        <v>2740</v>
      </c>
      <c r="B2483" s="1" t="s">
        <v>3920</v>
      </c>
      <c r="C2483" s="2" t="str">
        <f>IFERROR(__xludf.DUMMYFUNCTION("GoogleTranslate(B2483, ""en"", ""vi"")"),"Phạm vi cao độ giới hạn của âm nhạc là [R1A2N3G4E5] [oc0ta1ve2s3] cho phép nhấn mạnh hơn vào các sắc thái của giai điệu và nhịp điệu, bao gồm [[N01U12M23_34B45A56R67S78]8 b9ar0s1] với thời gian chạy là [T1M213] giây. [I1N2S3T4R5U6M7E8N9T0S1] đóng một vai "&amp;"trò quan trọng trong âm nhạc.")</f>
        <v>Phạm vi cao độ giới hạn của âm nhạc là [R1A2N3G4E5] [oc0ta1ve2s3] cho phép nhấn mạnh hơn vào các sắc thái của giai điệu và nhịp điệu, bao gồm [[N01U12M23_34B45A56R67S78]8 b9ar0s1] với thời gian chạy là [T1M213] giây. [I1N2S3T4R5U6M7E8N9T0S1] đóng một vai trò quan trọng trong âm nhạc.</v>
      </c>
    </row>
    <row r="2484">
      <c r="A2484" s="1" t="s">
        <v>3921</v>
      </c>
      <c r="B2484" s="1" t="s">
        <v>3922</v>
      </c>
      <c r="C2484" s="2" t="str">
        <f>IFERROR(__xludf.DUMMYFUNCTION("GoogleTranslate(B2484, ""en"", ""vi"")"),"Đồng hồ đo của âm nhạc được xác định bởi [ti0me1 s2ig3na4tu5re6]. Ngoài ra, âm thanh gắn kết và thống nhất được tạo ra xuyên suốt bản nhạc bằng cách sử dụng dải cao độ cụ thể kéo dài [R1A2N3G4E5] [oc0ta1ve2s3]. Nhịp điệu của bài hát vừa phải và nhất quán."&amp;" Tuy nhiên, không có [I1N2S3T4R5U6M7E8N9T0S1] có mặt trong bản phối, dẫn đến sự thiếu vắng rõ rệt các âm thanh đặc trưng của chúng.")</f>
        <v>Đồng hồ đo của âm nhạc được xác định bởi [ti0me1 s2ig3na4tu5re6]. Ngoài ra, âm thanh gắn kết và thống nhất được tạo ra xuyên suốt bản nhạc bằng cách sử dụng dải cao độ cụ thể kéo dài [R1A2N3G4E5] [oc0ta1ve2s3]. Nhịp điệu của bài hát vừa phải và nhất quán. Tuy nhiên, không có [I1N2S3T4R5U6M7E8N9T0S1] có mặt trong bản phối, dẫn đến sự thiếu vắng rõ rệt các âm thanh đặc trưng của chúng.</v>
      </c>
    </row>
    <row r="2485">
      <c r="A2485" s="1" t="s">
        <v>29</v>
      </c>
      <c r="B2485" s="1" t="s">
        <v>3923</v>
      </c>
      <c r="C2485" s="2" t="str">
        <f>IFERROR(__xludf.DUMMYFUNCTION("GoogleTranslate(B2485, ""en"", ""vi"")"),"Âm nhạc trong bài hát này mang đặc trưng [E1M2O3T4I5O6N7] và có [te0mp1o2] rất êm dịu và yên bình.")</f>
        <v>Âm nhạc trong bài hát này mang đặc trưng [E1M2O3T4I5O6N7] và có [te0mp1o2] rất êm dịu và yên bình.</v>
      </c>
    </row>
    <row r="2486">
      <c r="A2486" s="1" t="s">
        <v>1739</v>
      </c>
      <c r="B2486" s="1" t="s">
        <v>3924</v>
      </c>
      <c r="C2486" s="2" t="str">
        <f>IFERROR(__xludf.DUMMYFUNCTION("GoogleTranslate(B2486, ""en"", ""vi"")"),"Phạm vi cao độ của bài hát nằm trong [R1A2N3G4E5] [oc0ta1ve2s3], sử dụng [[K01E12Y23]3 k4ey5] để truyền tải âm thanh cộng hưởng và độc đáo. Với thời lượng [T1M213] giây, bản nhạc này có nhịp điệu đặc biệt tràn đầy năng lượng. Việc đưa vào [I1N2S3T4R5U6M7E"&amp;"8N9T0S1] giúp nâng cao hơn nữa tác phẩm âm nhạc. Đặc biệt, bài hát đi chệch khỏi những tiêu chuẩn thông thường, sử dụng [[T01I12M23E34_45S56I67G78N89A90T01U12R23E34]4 t5im6e 7si8gn9at0ur1e2] không điển hình và chuyển động với tốc độ vừa phải, thách thức c"&amp;"ác quy ước của thể loại [G1E2N3R4E5].")</f>
        <v>Phạm vi cao độ của bài hát nằm trong [R1A2N3G4E5] [oc0ta1ve2s3], sử dụng [[K01E12Y23]3 k4ey5] để truyền tải âm thanh cộng hưởng và độc đáo. Với thời lượng [T1M213] giây, bản nhạc này có nhịp điệu đặc biệt tràn đầy năng lượng. Việc đưa vào [I1N2S3T4R5U6M7E8N9T0S1] giúp nâng cao hơn nữa tác phẩm âm nhạc. Đặc biệt, bài hát đi chệch khỏi những tiêu chuẩn thông thường, sử dụng [[T01I12M23E34_45S56I67G78N89A90T01U12R23E34]4 t5im6e 7si8gn9at0ur1e2] không điển hình và chuyển động với tốc độ vừa phải, thách thức các quy ước của thể loại [G1E2N3R4E5].</v>
      </c>
    </row>
    <row r="2487">
      <c r="A2487" s="1" t="s">
        <v>3925</v>
      </c>
      <c r="B2487" s="1" t="s">
        <v>3926</v>
      </c>
      <c r="C2487" s="2" t="str">
        <f>IFERROR(__xludf.DUMMYFUNCTION("GoogleTranslate(B2487, ""en"", ""vi"")"),"Việc sử dụng dải cao độ cụ thể [R1A2N3G4E5] [oc0ta1ve2s3] tạo ra âm thanh gắn kết và thống nhất xuyên suốt bản nhạc, trong khi việc lựa chọn [[K01E12Y23]3 k4ey5] mang lại trải nghiệm quyến rũ và đáng nhớ. Với độ dài [T1M213] giây, nhịp điệu trong bài hát "&amp;"này rất êm dịu, được bổ sung bởi sự vắng mặt đáng chú ý của [I1N2S3T4R5U6M7E8N9T0S1]. Mặc dù vậy, bài hát vẫn duy trì nhịp điệu có thể nhảy được và được trình diễn ở tốc độ vừa phải, mang đến sự khác biệt độc đáo so với cách thể hiện điển hình của âm than"&amp;"h [G1E2N3R4E5] cổ điển.")</f>
        <v>Việc sử dụng dải cao độ cụ thể [R1A2N3G4E5] [oc0ta1ve2s3] tạo ra âm thanh gắn kết và thống nhất xuyên suốt bản nhạc, trong khi việc lựa chọn [[K01E12Y23]3 k4ey5] mang lại trải nghiệm quyến rũ và đáng nhớ. Với độ dài [T1M213] giây, nhịp điệu trong bài hát này rất êm dịu, được bổ sung bởi sự vắng mặt đáng chú ý của [I1N2S3T4R5U6M7E8N9T0S1]. Mặc dù vậy, bài hát vẫn duy trì nhịp điệu có thể nhảy được và được trình diễn ở tốc độ vừa phải, mang đến sự khác biệt độc đáo so với cách thể hiện điển hình của âm thanh [G1E2N3R4E5] cổ điển.</v>
      </c>
    </row>
    <row r="2488">
      <c r="A2488" s="1" t="s">
        <v>263</v>
      </c>
      <c r="B2488" s="1" t="s">
        <v>3927</v>
      </c>
      <c r="C2488" s="2" t="str">
        <f>IFERROR(__xludf.DUMMYFUNCTION("GoogleTranslate(B2488, ""en"", ""vi"")"),"Loại nhạc này mang lại trải nghiệm nghe độc ​​đáo và đáng nhớ với dải cao độ [R1A2N3G4E5] [oc0ta1ve2s3]. Ngoài ra, cấu trúc bài hát bao gồm [[N01U12M23_34B45A56R67S78]8 b9ar0s1], cung cấp một khuôn khổ vững chắc để xây dựng âm nhạc. Cùng với nhau, cao độ "&amp;"và cấu trúc bài hát tạo nên một bản nhạc gắn kết và quyến rũ.")</f>
        <v>Loại nhạc này mang lại trải nghiệm nghe độc ​​đáo và đáng nhớ với dải cao độ [R1A2N3G4E5] [oc0ta1ve2s3]. Ngoài ra, cấu trúc bài hát bao gồm [[N01U12M23_34B45A56R67S78]8 b9ar0s1], cung cấp một khuôn khổ vững chắc để xây dựng âm nhạc. Cùng với nhau, cao độ và cấu trúc bài hát tạo nên một bản nhạc gắn kết và quyến rũ.</v>
      </c>
    </row>
    <row r="2489">
      <c r="A2489" s="1" t="s">
        <v>825</v>
      </c>
      <c r="B2489" s="1" t="s">
        <v>3928</v>
      </c>
      <c r="C2489" s="2" t="str">
        <f>IFERROR(__xludf.DUMMYFUNCTION("GoogleTranslate(B2489, ""en"", ""vi"")"),"Việc sử dụng dải cao độ cụ thể [R1A2N3G4E5] [oc0ta1ve2s3] tạo ra âm thanh gắn kết và thống nhất xuyên suốt bản nhạc, trong khi [[K01E12Y23]3 k4ey5] tạo thêm hương vị độc đáo cho âm nhạc. Bài hát này có thời lượng [T1M213] giây và có nhịp điệu yên bình, kh"&amp;"ông có [I1N2S3T4R5U6M7E8N9T0S1] trong phần nhạc cụ. [ti0me1 s2ig3na4tu5re6] được sử dụng trong bài hát này không được sử dụng phổ biến, bao gồm [T1I2M3E4_5S6I7G8N9A0T1U2R3E4] và [te0mp1o2] ở mức vừa phải. Âm nhạc thể hiện cảm xúc [E1M2O3T4I5O6N7] và bài h"&amp;"át được chia thành [[N01U12M23_34B45A56R67S78]8 b9ar0s1]. Nhìn chung, bản nhạc này thể hiện một âm thanh khác biệt với nhịp điệu yên bình, [ke0y1] độc đáo và [ti0me1 s2ig3na4tu5re6] khác thường, làm tăng thêm tác động cảm xúc của nó.")</f>
        <v>Việc sử dụng dải cao độ cụ thể [R1A2N3G4E5] [oc0ta1ve2s3] tạo ra âm thanh gắn kết và thống nhất xuyên suốt bản nhạc, trong khi [[K01E12Y23]3 k4ey5] tạo thêm hương vị độc đáo cho âm nhạc. Bài hát này có thời lượng [T1M213] giây và có nhịp điệu yên bình, không có [I1N2S3T4R5U6M7E8N9T0S1] trong phần nhạc cụ. [ti0me1 s2ig3na4tu5re6] được sử dụng trong bài hát này không được sử dụng phổ biến, bao gồm [T1I2M3E4_5S6I7G8N9A0T1U2R3E4] và [te0mp1o2] ở mức vừa phải. Âm nhạc thể hiện cảm xúc [E1M2O3T4I5O6N7] và bài hát được chia thành [[N01U12M23_34B45A56R67S78]8 b9ar0s1]. Nhìn chung, bản nhạc này thể hiện một âm thanh khác biệt với nhịp điệu yên bình, [ke0y1] độc đáo và [ti0me1 s2ig3na4tu5re6] khác thường, làm tăng thêm tác động cảm xúc của nó.</v>
      </c>
    </row>
    <row r="2490">
      <c r="A2490" s="1" t="s">
        <v>3929</v>
      </c>
      <c r="B2490" s="1" t="s">
        <v>3930</v>
      </c>
      <c r="C2490" s="2" t="str">
        <f>IFERROR(__xludf.DUMMYFUNCTION("GoogleTranslate(B2490, ""en"", ""vi"")"),"Âm nhạc gợi lên âm thanh [G1E2N3R4E5] cổ điển, nhưng [ti0me1 s2ig3na4tu5re6] của bài hát này lại khác với chuẩn mực khi sử dụng [T1I2M3E4_5S6I7G8N9A0T1U2R3E4]. Bất chấp độ lệch, chất lượng gợi của âm nhạc vẫn được giữ nguyên và [ti0me1 s2ig3na4tu5re6] độc"&amp;" đáo đã thêm yếu tố độc đáo vào âm thanh tổng thể.")</f>
        <v>Âm nhạc gợi lên âm thanh [G1E2N3R4E5] cổ điển, nhưng [ti0me1 s2ig3na4tu5re6] của bài hát này lại khác với chuẩn mực khi sử dụng [T1I2M3E4_5S6I7G8N9A0T1U2R3E4]. Bất chấp độ lệch, chất lượng gợi của âm nhạc vẫn được giữ nguyên và [ti0me1 s2ig3na4tu5re6] độc đáo đã thêm yếu tố độc đáo vào âm thanh tổng thể.</v>
      </c>
    </row>
    <row r="2491">
      <c r="A2491" s="1" t="s">
        <v>2350</v>
      </c>
      <c r="B2491" s="1" t="s">
        <v>3931</v>
      </c>
      <c r="C2491" s="2" t="str">
        <f>IFERROR(__xludf.DUMMYFUNCTION("GoogleTranslate(B2491, ""en"", ""vi"")"),"Bài hát [G1E2N3R4E5] được trình diễn với nhịp độ vừa phải và có [[N01U12M23_34B45A56R67S78]8 b9ar0s1]. Âm thanh [G1E2N3R4E5] khác biệt là đặc điểm nổi bật của bài hát này.")</f>
        <v>Bài hát [G1E2N3R4E5] được trình diễn với nhịp độ vừa phải và có [[N01U12M23_34B45A56R67S78]8 b9ar0s1]. Âm thanh [G1E2N3R4E5] khác biệt là đặc điểm nổi bật của bài hát này.</v>
      </c>
    </row>
    <row r="2492">
      <c r="A2492" s="1" t="s">
        <v>3932</v>
      </c>
      <c r="B2492" s="1" t="s">
        <v>3933</v>
      </c>
      <c r="C2492" s="2" t="str">
        <f>IFERROR(__xludf.DUMMYFUNCTION("GoogleTranslate(B2492, ""en"", ""vi"")"),"Bản nhạc mà tôi đang mô tả thể hiện phạm vi cao độ trải dài [R1A2N3G4E5] [oc0ta1ve2s3] và việc sử dụng [[K01E12Y23]3 k4ey5] mang lại âm thanh mạnh mẽ và đáng nhớ. Bài hát phát trong [T1M213] giây và có âm thanh [ti0me1 s2ig3na4tu5re6 o7f 8[T91I02M13E24_35"&amp;"S46I57G68N79A80T91U02R13E24]3 khác thường. Âm nhạc sẽ được phát bằng [I1N2S3T4R5U6M7E8N9T0S1] để đạt được hiệu quả mong muốn. Tác phẩm tỏa ra một cảm xúc cụ thể được truyền tải thông qua bố cục và trình diễn âm nhạc, khiến nó trở thành một trải nghiệm thự"&amp;"c sự độc đáo và quyến rũ cho người nghe.")</f>
        <v>Bản nhạc mà tôi đang mô tả thể hiện phạm vi cao độ trải dài [R1A2N3G4E5] [oc0ta1ve2s3] và việc sử dụng [[K01E12Y23]3 k4ey5] mang lại âm thanh mạnh mẽ và đáng nhớ. Bài hát phát trong [T1M213] giây và có âm thanh [ti0me1 s2ig3na4tu5re6 o7f 8[T91I02M13E24_35S46I57G68N79A80T91U02R13E24]3 khác thường. Âm nhạc sẽ được phát bằng [I1N2S3T4R5U6M7E8N9T0S1] để đạt được hiệu quả mong muốn. Tác phẩm tỏa ra một cảm xúc cụ thể được truyền tải thông qua bố cục và trình diễn âm nhạc, khiến nó trở thành một trải nghiệm thực sự độc đáo và quyến rũ cho người nghe.</v>
      </c>
    </row>
    <row r="2493">
      <c r="A2493" s="1" t="s">
        <v>956</v>
      </c>
      <c r="B2493" s="1" t="s">
        <v>3934</v>
      </c>
      <c r="C2493" s="2" t="str">
        <f>IFERROR(__xludf.DUMMYFUNCTION("GoogleTranslate(B2493, ""en"", ""vi"")"),"Việc sử dụng dải cao độ cụ thể [R1A2N3G4E5] [oc0ta1ve2s3] tạo ra âm thanh gắn kết và thống nhất xuyên suốt bản nhạc, trong khi [[K01E12Y23]3 k4ey5] mang đến cho bản nhạc này chất lượng cảm xúc đặc biệt. Chạy trong [T1M213] giây, bài hát duy trì nhịp độ nh"&amp;"anh [te0mp1o2] và không có bất kỳ [I1N2S3T4R5U6M7E8N9T0S1] nào. Ngoài ra, [ti0me1 s2ig3na4tu5re6], [T1I2M3E4_5S6I7G8N9A0T1U2R3E4] của nó, khác với tiêu chuẩn. Bất chấp [ti0me1 s2ig3na4tu5re6] độc đáo, bài hát chuyển động với nhịp độ nhẹ nhàng, xác định âm"&amp;" nhạc của nó bằng [E1M2O3T4I5O6N7].")</f>
        <v>Việc sử dụng dải cao độ cụ thể [R1A2N3G4E5] [oc0ta1ve2s3] tạo ra âm thanh gắn kết và thống nhất xuyên suốt bản nhạc, trong khi [[K01E12Y23]3 k4ey5] mang đến cho bản nhạc này chất lượng cảm xúc đặc biệt. Chạy trong [T1M213] giây, bài hát duy trì nhịp độ nhanh [te0mp1o2] và không có bất kỳ [I1N2S3T4R5U6M7E8N9T0S1] nào. Ngoài ra, [ti0me1 s2ig3na4tu5re6], [T1I2M3E4_5S6I7G8N9A0T1U2R3E4] của nó, khác với tiêu chuẩn. Bất chấp [ti0me1 s2ig3na4tu5re6] độc đáo, bài hát chuyển động với nhịp độ nhẹ nhàng, xác định âm nhạc của nó bằng [E1M2O3T4I5O6N7].</v>
      </c>
    </row>
    <row r="2494">
      <c r="A2494" s="1" t="s">
        <v>3935</v>
      </c>
      <c r="B2494" s="1" t="s">
        <v>3936</v>
      </c>
      <c r="C2494" s="2" t="str">
        <f>IFERROR(__xludf.DUMMYFUNCTION("GoogleTranslate(B2494, ""en"", ""vi"")"),"Dải cao độ của [R1A2N3G4E5] [oc0ta1ve2s3] tạo thêm nét đặc biệt cho âm nhạc, nhấn mạnh chiều sâu cảm xúc của nó, trong khi [[K01E12Y23]3 k4ey5] mang lại âm thanh mạnh mẽ và đáng nhớ. Với thời lượng [[N01U12M23_34B45A56R67S78]8 b9ar0s1], bài hát này thể hi"&amp;"ện nhịp điệu cân bằng, không quá nhanh cũng không quá chậm.")</f>
        <v>Dải cao độ của [R1A2N3G4E5] [oc0ta1ve2s3] tạo thêm nét đặc biệt cho âm nhạc, nhấn mạnh chiều sâu cảm xúc của nó, trong khi [[K01E12Y23]3 k4ey5] mang lại âm thanh mạnh mẽ và đáng nhớ. Với thời lượng [[N01U12M23_34B45A56R67S78]8 b9ar0s1], bài hát này thể hiện nhịp điệu cân bằng, không quá nhanh cũng không quá chậm.</v>
      </c>
    </row>
    <row r="2495">
      <c r="A2495" s="1" t="s">
        <v>257</v>
      </c>
      <c r="B2495" s="1" t="s">
        <v>3937</v>
      </c>
      <c r="C2495" s="2" t="str">
        <f>IFERROR(__xludf.DUMMYFUNCTION("GoogleTranslate(B2495, ""en"", ""vi"")"),"Bài hát này có [te0mp1o2] vừa phải và thời gian phát là [T1M213] giây. Thành phần của nó không liên quan đến việc sử dụng [I1N2S3T4R5U6M7E8N9T0S1].")</f>
        <v>Bài hát này có [te0mp1o2] vừa phải và thời gian phát là [T1M213] giây. Thành phần của nó không liên quan đến việc sử dụng [I1N2S3T4R5U6M7E8N9T0S1].</v>
      </c>
    </row>
    <row r="2496">
      <c r="A2496" s="1" t="s">
        <v>3938</v>
      </c>
      <c r="B2496" s="1" t="s">
        <v>3939</v>
      </c>
      <c r="C2496" s="2" t="str">
        <f>IFERROR(__xludf.DUMMYFUNCTION("GoogleTranslate(B2496, ""en"", ""vi"")"),"Bài hát có nhịp điệu thoải mái, vừa phải và được chơi ở tốc độ chậm. Việc sử dụng [I1N2S3T4R5U6M7E8N9T0S1] rất quan trọng đối với âm nhạc, được đặc trưng bởi [E1M2O3T4I5O6N7]. Bản nhạc cover [[N01U12M23_34B45A56R67S78]8 b9ar0s1], mang đến cho người nghe n"&amp;"hiều thời gian để đắm mình trong những cảm xúc mà nhạc cụ gợi lên.")</f>
        <v>Bài hát có nhịp điệu thoải mái, vừa phải và được chơi ở tốc độ chậm. Việc sử dụng [I1N2S3T4R5U6M7E8N9T0S1] rất quan trọng đối với âm nhạc, được đặc trưng bởi [E1M2O3T4I5O6N7]. Bản nhạc cover [[N01U12M23_34B45A56R67S78]8 b9ar0s1], mang đến cho người nghe nhiều thời gian để đắm mình trong những cảm xúc mà nhạc cụ gợi lên.</v>
      </c>
    </row>
    <row r="2497">
      <c r="A2497" s="1" t="s">
        <v>3940</v>
      </c>
      <c r="B2497" s="1" t="s">
        <v>3941</v>
      </c>
      <c r="C2497" s="2" t="str">
        <f>IFERROR(__xludf.DUMMYFUNCTION("GoogleTranslate(B2497, ""en"", ""vi"")"),"Âm nhạc dựa trên [I1N2S3T4R5U6M7E8N9T0S1] được đề cập khá độc đáo, với [[K01E12Y23]3 k4ey5] thêm hương vị riêng biệt vào sáng tác. Thời lượng của bài hát là [T1M213] giây và trong suốt thời gian đó, người nghe sẽ được thưởng thức một nhịp điệu tràn đầy si"&amp;"nh lực, chắc chắn sẽ khiến họ bơm máu. Một trong những đặc điểm nổi bật của bài hát này là [[T01I12M23E34_45S56I67G78N89A90T01U12R23E34]4 t5im6e 7si8gn9at0ur1e2], khiến bài hát trở nên khác biệt so với các bản nhạc khác cùng thể loại. Mặc dù có tính chất "&amp;"độc đáo, loại nhạc này được phát ở tốc độ vừa phải, giúp nhiều người nghe đang tìm kiếm thứ gì đó mới mẻ và thú vị để thêm vào danh sách phát của họ.")</f>
        <v>Âm nhạc dựa trên [I1N2S3T4R5U6M7E8N9T0S1] được đề cập khá độc đáo, với [[K01E12Y23]3 k4ey5] thêm hương vị riêng biệt vào sáng tác. Thời lượng của bài hát là [T1M213] giây và trong suốt thời gian đó, người nghe sẽ được thưởng thức một nhịp điệu tràn đầy sinh lực, chắc chắn sẽ khiến họ bơm máu. Một trong những đặc điểm nổi bật của bài hát này là [[T01I12M23E34_45S56I67G78N89A90T01U12R23E34]4 t5im6e 7si8gn9at0ur1e2], khiến bài hát trở nên khác biệt so với các bản nhạc khác cùng thể loại. Mặc dù có tính chất độc đáo, loại nhạc này được phát ở tốc độ vừa phải, giúp nhiều người nghe đang tìm kiếm thứ gì đó mới mẻ và thú vị để thêm vào danh sách phát của họ.</v>
      </c>
    </row>
    <row r="2498">
      <c r="A2498" s="1" t="s">
        <v>2914</v>
      </c>
      <c r="B2498" s="1" t="s">
        <v>3942</v>
      </c>
      <c r="C2498" s="2" t="str">
        <f>IFERROR(__xludf.DUMMYFUNCTION("GoogleTranslate(B2498, ""en"", ""vi"")"),"Bài hát này bày tỏ lòng kính trọng đối với [A1R2T3I4S5T6] và nó không có bất kỳ [I1N2S3T4R5U6M7E8N9T0S1] nào. Âm nhạc thể hiện phong cách hoặc ảnh hưởng của [A1R2T3I4S5T6], đồng thời cố tình tránh sử dụng [I1N2S3T4R5U6M7E8N9T0S1]. Sự vắng mặt của [I1N2S3T"&amp;"4R5U6M7E8N9T0S1] có thể là một lựa chọn sáng tạo của nhạc sĩ hoặc nhà sản xuất nhằm tạo cho bài hát một âm thanh khác hoặc để tôn vinh cách tiếp cận tối giản của [A1R2T3I4S5T6]. Bất kể lý do là gì, kết quả là một bản nhạc độc đáo thể hiện sự sáng tạo và k"&amp;"ỹ năng của các nhạc sĩ tham gia.")</f>
        <v>Bài hát này bày tỏ lòng kính trọng đối với [A1R2T3I4S5T6] và nó không có bất kỳ [I1N2S3T4R5U6M7E8N9T0S1] nào. Âm nhạc thể hiện phong cách hoặc ảnh hưởng của [A1R2T3I4S5T6], đồng thời cố tình tránh sử dụng [I1N2S3T4R5U6M7E8N9T0S1]. Sự vắng mặt của [I1N2S3T4R5U6M7E8N9T0S1] có thể là một lựa chọn sáng tạo của nhạc sĩ hoặc nhà sản xuất nhằm tạo cho bài hát một âm thanh khác hoặc để tôn vinh cách tiếp cận tối giản của [A1R2T3I4S5T6]. Bất kể lý do là gì, kết quả là một bản nhạc độc đáo thể hiện sự sáng tạo và kỹ năng của các nhạc sĩ tham gia.</v>
      </c>
    </row>
    <row r="2499">
      <c r="A2499" s="1" t="s">
        <v>3503</v>
      </c>
      <c r="B2499" s="1" t="s">
        <v>3943</v>
      </c>
      <c r="C2499" s="2" t="str">
        <f>IFERROR(__xludf.DUMMYFUNCTION("GoogleTranslate(B2499, ""en"", ""vi"")"),"Đồng hồ đo của bản nhạc được biểu thị bằng [ti0me1 s2ig3na4tu5re6], trong khi thời lượng của bản nhạc kéo dài trong [T1M213] giây. Ngoài ra, việc sử dụng [I1N2S3T4R5U6M7E8N9T0S1] đóng một vai trò quan trọng trong âm thanh và bố cục tổng thể của âm nhạc.")</f>
        <v>Đồng hồ đo của bản nhạc được biểu thị bằng [ti0me1 s2ig3na4tu5re6], trong khi thời lượng của bản nhạc kéo dài trong [T1M213] giây. Ngoài ra, việc sử dụng [I1N2S3T4R5U6M7E8N9T0S1] đóng một vai trò quan trọng trong âm thanh và bố cục tổng thể của âm nhạc.</v>
      </c>
    </row>
    <row r="2500">
      <c r="A2500" s="1" t="s">
        <v>2141</v>
      </c>
      <c r="B2500" s="1" t="s">
        <v>3944</v>
      </c>
      <c r="C2500" s="2" t="str">
        <f>IFERROR(__xludf.DUMMYFUNCTION("GoogleTranslate(B2500, ""en"", ""vi"")"),"Bản nhạc thể hiện phạm vi cao độ trong [R1A2N3G4E5] [oc0ta1ve2s3] và sử dụng [[K01E12Y23]3 k4ey5] để tạo ra bảng âm thanh phong phú và sống động. Nó dài [T1M213] giây và được chơi ở tốc độ nhàn nhã, với nhịp điệu nhẹ nhàng. Sự vắng mặt của [I1N2S3T4R5U6M7"&amp;"E8N9T0S1] cho phép âm nhạc tự đứng vững vì nó có [ti0me1 s2ig3na4tu5re6 o7f 8[T91I02M13E24_35S46I57G68N79A80T91U02R13E24]3]. Âm nhạc gợi lên cảm giác [E1M2O3T4I5O6N7] và là một sáng tác quyến rũ đánh vào cảm xúc của người nghe.")</f>
        <v>Bản nhạc thể hiện phạm vi cao độ trong [R1A2N3G4E5] [oc0ta1ve2s3] và sử dụng [[K01E12Y23]3 k4ey5] để tạo ra bảng âm thanh phong phú và sống động. Nó dài [T1M213] giây và được chơi ở tốc độ nhàn nhã, với nhịp điệu nhẹ nhàng. Sự vắng mặt của [I1N2S3T4R5U6M7E8N9T0S1] cho phép âm nhạc tự đứng vững vì nó có [ti0me1 s2ig3na4tu5re6 o7f 8[T91I02M13E24_35S46I57G68N79A80T91U02R13E24]3]. Âm nhạc gợi lên cảm giác [E1M2O3T4I5O6N7] và là một sáng tác quyến rũ đánh vào cảm xúc của người nghe.</v>
      </c>
    </row>
    <row r="2501">
      <c r="A2501" s="1" t="s">
        <v>3393</v>
      </c>
      <c r="B2501" s="1" t="s">
        <v>3945</v>
      </c>
      <c r="C2501" s="2" t="str">
        <f>IFERROR(__xludf.DUMMYFUNCTION("GoogleTranslate(B2501, ""en"", ""vi"")"),"Bản nhạc được đề cập có chủ ý loại trừ việc sử dụng một nhạc cụ cụ thể. Bằng cách giới hạn phạm vi cao độ ở [R1A2N3G4E5] [oc0ta1ve2s3], hiệu suất âm nhạc đạt được sẽ tập trung và có tác động mạnh mẽ. Ngoài ra, việc sử dụng [[K01E12Y23]3 k4ey5] góp phần tạ"&amp;"o nên chất lượng cảm xúc độc đáo cho âm nhạc. Bài hát có thời lượng [T1M213] giây.")</f>
        <v>Bản nhạc được đề cập có chủ ý loại trừ việc sử dụng một nhạc cụ cụ thể. Bằng cách giới hạn phạm vi cao độ ở [R1A2N3G4E5] [oc0ta1ve2s3], hiệu suất âm nhạc đạt được sẽ tập trung và có tác động mạnh mẽ. Ngoài ra, việc sử dụng [[K01E12Y23]3 k4ey5] góp phần tạo nên chất lượng cảm xúc độc đáo cho âm nhạc. Bài hát có thời lượng [T1M213] giây.</v>
      </c>
    </row>
    <row r="2502">
      <c r="A2502" s="1" t="s">
        <v>348</v>
      </c>
      <c r="B2502" s="1" t="s">
        <v>3946</v>
      </c>
      <c r="C2502" s="2" t="str">
        <f>IFERROR(__xludf.DUMMYFUNCTION("GoogleTranslate(B2502, ""en"", ""vi"")"),"Bài hát được sáng tác trong [[K01E12Y23]3 k4ey5] và được biểu diễn với tốc độ nhàn nhã trong khoảng thời gian [T1M213] giây. Điều thú vị là bài hát đặc biệt này không bao gồm bất kỳ [I1N2S3T4R5U6M7E8N9T0S1] nào trong cách sắp xếp của nó, tạo ra trải nghiệ"&amp;"m âm thanh độc đáo cho người nghe.")</f>
        <v>Bài hát được sáng tác trong [[K01E12Y23]3 k4ey5] và được biểu diễn với tốc độ nhàn nhã trong khoảng thời gian [T1M213] giây. Điều thú vị là bài hát đặc biệt này không bao gồm bất kỳ [I1N2S3T4R5U6M7E8N9T0S1] nào trong cách sắp xếp của nó, tạo ra trải nghiệm âm thanh độc đáo cho người nghe.</v>
      </c>
    </row>
    <row r="2503">
      <c r="A2503" s="1" t="s">
        <v>3196</v>
      </c>
      <c r="B2503" s="1" t="s">
        <v>3947</v>
      </c>
      <c r="C2503" s="2" t="str">
        <f>IFERROR(__xludf.DUMMYFUNCTION("GoogleTranslate(B2503, ""en"", ""vi"")"),"Nhạc trong bài hát này bao gồm [[N01U12M23_34B45A56R67S78]8 b9ar0s1] và nó phát trong tổng cộng [T1M213] giây.")</f>
        <v>Nhạc trong bài hát này bao gồm [[N01U12M23_34B45A56R67S78]8 b9ar0s1] và nó phát trong tổng cộng [T1M213] giây.</v>
      </c>
    </row>
    <row r="2504">
      <c r="A2504" s="1" t="s">
        <v>3948</v>
      </c>
      <c r="B2504" s="1" t="s">
        <v>3949</v>
      </c>
      <c r="C2504" s="2" t="str">
        <f>IFERROR(__xludf.DUMMYFUNCTION("GoogleTranslate(B2504, ""en"", ""vi"")"),"Bài hát này có nhịp điệu rất mãnh liệt và [ti0me1 s2ig3na4tu5re6] của nó khác với chuẩn mực. Việc sử dụng các nhạc cụ quan trọng góp phần tạo nên âm nhạc được chơi với nhịp độ nhàn nhã. Ngoài ra, âm thanh của bài hát mang đậm phong cách [G1E2N3R4E5] thông"&amp;" thường.")</f>
        <v>Bài hát này có nhịp điệu rất mãnh liệt và [ti0me1 s2ig3na4tu5re6] của nó khác với chuẩn mực. Việc sử dụng các nhạc cụ quan trọng góp phần tạo nên âm nhạc được chơi với nhịp độ nhàn nhã. Ngoài ra, âm thanh của bài hát mang đậm phong cách [G1E2N3R4E5] thông thường.</v>
      </c>
    </row>
    <row r="2505">
      <c r="A2505" s="1" t="s">
        <v>3950</v>
      </c>
      <c r="B2505" s="1" t="s">
        <v>3951</v>
      </c>
      <c r="C2505" s="2" t="str">
        <f>IFERROR(__xludf.DUMMYFUNCTION("GoogleTranslate(B2505, ""en"", ""vi"")"),"Âm nhạc được đặc trưng bởi [E1M2O3T4I5O6N7] và có nhịp điệu rất nhanh và sống động. [ti0me1 s2ig3na4tu5re6] của nó là [T1I2M3E4_5S6I7G8N9A0T1U2R3E4].")</f>
        <v>Âm nhạc được đặc trưng bởi [E1M2O3T4I5O6N7] và có nhịp điệu rất nhanh và sống động. [ti0me1 s2ig3na4tu5re6] của nó là [T1I2M3E4_5S6I7G8N9A0T1U2R3E4].</v>
      </c>
    </row>
    <row r="2506">
      <c r="A2506" s="1" t="s">
        <v>3952</v>
      </c>
      <c r="B2506" s="1" t="s">
        <v>3953</v>
      </c>
      <c r="C2506" s="2" t="str">
        <f>IFERROR(__xludf.DUMMYFUNCTION("GoogleTranslate(B2506, ""en"", ""vi"")"),"Âm nhạc mang lại cảm xúc mạnh mẽ, được nâng cao nhờ đặc tính đặc biệt do dải cao độ [R1A2N3G4E5] [oc0ta1ve2s3] mang lại. Phạm vi này nhấn mạnh chiều sâu cảm xúc của âm nhạc khi bài hát tiến triển qua [[N01U12M23_34B45A56R67S78]8 b9ar0s1] và tuân theo nhịp"&amp;" [T1I2M3E4_5S6I7G8N9A0T1U2R3E4]. Cùng với nhau, những yếu tố âm nhạc này tạo ra trải nghiệm nghe độc ​​đáo và mạnh mẽ, thể hiện đầy đủ cảm xúc dự định của bản nhạc.")</f>
        <v>Âm nhạc mang lại cảm xúc mạnh mẽ, được nâng cao nhờ đặc tính đặc biệt do dải cao độ [R1A2N3G4E5] [oc0ta1ve2s3] mang lại. Phạm vi này nhấn mạnh chiều sâu cảm xúc của âm nhạc khi bài hát tiến triển qua [[N01U12M23_34B45A56R67S78]8 b9ar0s1] và tuân theo nhịp [T1I2M3E4_5S6I7G8N9A0T1U2R3E4]. Cùng với nhau, những yếu tố âm nhạc này tạo ra trải nghiệm nghe độc ​​đáo và mạnh mẽ, thể hiện đầy đủ cảm xúc dự định của bản nhạc.</v>
      </c>
    </row>
    <row r="2507">
      <c r="A2507" s="1" t="s">
        <v>821</v>
      </c>
      <c r="B2507" s="1" t="s">
        <v>3954</v>
      </c>
      <c r="C2507" s="2" t="str">
        <f>IFERROR(__xludf.DUMMYFUNCTION("GoogleTranslate(B2507, ""en"", ""vi"")"),"Bài hát này mang đến trải nghiệm nghe độc ​​đáo và đáng nhớ với dải cao độ [R1A2N3G4E5] [oc0ta1ve2s3]. [[K01E12Y23]3 k4ey5] của âm nhạc mang đến cho nó một chất lượng cảm xúc đặc biệt. Bài hát kéo dài [T1M213] giây và có nhịp điệu vừa phải, nhất quán, khô"&amp;"ng có bất kỳ [I1N2S3T4R5U6M7E8N9T0S1] nào. Tuy nhiên, [ti0me1 s2ig3na4tu5re6] của bài hát không đều đặn, với [T1I2M3E4_5S6I7G8N9A0T1U2R3E4]. Với nhịp điệu nhanh và phong cách phản ánh truyền thống âm nhạc [G1E2N3R4E5], bài hát này tạo ra một trải nghiệm â"&amp;"m nhạc khác biệt và quyến rũ.")</f>
        <v>Bài hát này mang đến trải nghiệm nghe độc ​​đáo và đáng nhớ với dải cao độ [R1A2N3G4E5] [oc0ta1ve2s3]. [[K01E12Y23]3 k4ey5] của âm nhạc mang đến cho nó một chất lượng cảm xúc đặc biệt. Bài hát kéo dài [T1M213] giây và có nhịp điệu vừa phải, nhất quán, không có bất kỳ [I1N2S3T4R5U6M7E8N9T0S1] nào. Tuy nhiên, [ti0me1 s2ig3na4tu5re6] của bài hát không đều đặn, với [T1I2M3E4_5S6I7G8N9A0T1U2R3E4]. Với nhịp điệu nhanh và phong cách phản ánh truyền thống âm nhạc [G1E2N3R4E5], bài hát này tạo ra một trải nghiệm âm nhạc khác biệt và quyến rũ.</v>
      </c>
    </row>
    <row r="2508">
      <c r="A2508" s="1" t="s">
        <v>3955</v>
      </c>
      <c r="B2508" s="1" t="s">
        <v>3956</v>
      </c>
      <c r="C2508" s="2" t="str">
        <f>IFERROR(__xludf.DUMMYFUNCTION("GoogleTranslate(B2508, ""en"", ""vi"")"),"Bài hát này có thời lượng phát là [T1M213] giây và có nhịp cực mạnh. Âm nhạc tuân theo nhịp [T1I2M3E4_5S6I7G8N9A0T1U2R3E4] và được phát ở nhịp độ thoải mái. Bản nhạc bao gồm tổng cộng [[N01U12M23_34B45A56R67S78]8 b9ar0s1], mang đến nhiều thời gian để thưở"&amp;"ng thức cấu trúc nhịp điệu và giai điệu của nó.")</f>
        <v>Bài hát này có thời lượng phát là [T1M213] giây và có nhịp cực mạnh. Âm nhạc tuân theo nhịp [T1I2M3E4_5S6I7G8N9A0T1U2R3E4] và được phát ở nhịp độ thoải mái. Bản nhạc bao gồm tổng cộng [[N01U12M23_34B45A56R67S78]8 b9ar0s1], mang đến nhiều thời gian để thưởng thức cấu trúc nhịp điệu và giai điệu của nó.</v>
      </c>
    </row>
    <row r="2509">
      <c r="A2509" s="1" t="s">
        <v>136</v>
      </c>
      <c r="B2509" s="1" t="s">
        <v>3957</v>
      </c>
      <c r="C2509" s="2" t="str">
        <f>IFERROR(__xludf.DUMMYFUNCTION("GoogleTranslate(B2509, ""en"", ""vi"")"),"Âm nhạc đang được thảo luận có phạm vi cao độ giới hạn là [R1A2N3G4E5] [oc0ta1ve2s3], cho phép nhấn mạnh hơn vào các sắc thái của giai điệu và nhịp điệu. Ngoài ra, âm nhạc nằm trong [[K01E12Y23]3 k4ey5], mang lại chất lượng cảm xúc đặc biệt. Bài hát có th"&amp;"ời lượng [T1M213] giây và [te0mp1o2] nhẹ nhàng, yên bình. Buổi biểu diễn âm nhạc sử dụng [I1N2S3T4R5U6M7E8N9T0S1] và thước đo của âm nhạc là [T1I2M3E4_5S6I7G8N9A0T1U2R3E4]. Nhìn chung, âm nhạc này được xác định bởi chất lượng cảm xúc [te0mp1o2] và [E1M2O3"&amp;"T4I5O6N7] thoải mái.")</f>
        <v>Âm nhạc đang được thảo luận có phạm vi cao độ giới hạn là [R1A2N3G4E5] [oc0ta1ve2s3], cho phép nhấn mạnh hơn vào các sắc thái của giai điệu và nhịp điệu. Ngoài ra, âm nhạc nằm trong [[K01E12Y23]3 k4ey5], mang lại chất lượng cảm xúc đặc biệt. Bài hát có thời lượng [T1M213] giây và [te0mp1o2] nhẹ nhàng, yên bình. Buổi biểu diễn âm nhạc sử dụng [I1N2S3T4R5U6M7E8N9T0S1] và thước đo của âm nhạc là [T1I2M3E4_5S6I7G8N9A0T1U2R3E4]. Nhìn chung, âm nhạc này được xác định bởi chất lượng cảm xúc [te0mp1o2] và [E1M2O3T4I5O6N7] thoải mái.</v>
      </c>
    </row>
    <row r="2510">
      <c r="A2510" s="1" t="s">
        <v>3958</v>
      </c>
      <c r="B2510" s="1" t="s">
        <v>3959</v>
      </c>
      <c r="C2510" s="2" t="str">
        <f>IFERROR(__xludf.DUMMYFUNCTION("GoogleTranslate(B2510, ""en"", ""vi"")"),"Bài hát [G1E2N3R4E5] này sử dụng [[K01E12Y23]3 k4ey5] để tạo ra âm thanh đặc biệt và mạnh mẽ gây được tiếng vang cho người nghe. Nhịp điệu của âm nhạc rất sôi động, làm tăng thêm năng lượng tổng thể cho bản nhạc. Mặc dù bài hát này rút ra từ các quy ước c"&amp;"ủa âm nhạc [G1E2N3R4E5], việc sử dụng [[K01E12Y23]3 k4ey5] mang lại cho nó một nét độc đáo khiến nó trở nên khác biệt so với các bài hát khác cùng thể loại.")</f>
        <v>Bài hát [G1E2N3R4E5] này sử dụng [[K01E12Y23]3 k4ey5] để tạo ra âm thanh đặc biệt và mạnh mẽ gây được tiếng vang cho người nghe. Nhịp điệu của âm nhạc rất sôi động, làm tăng thêm năng lượng tổng thể cho bản nhạc. Mặc dù bài hát này rút ra từ các quy ước của âm nhạc [G1E2N3R4E5], việc sử dụng [[K01E12Y23]3 k4ey5] mang lại cho nó một nét độc đáo khiến nó trở nên khác biệt so với các bài hát khác cùng thể loại.</v>
      </c>
    </row>
    <row r="2511">
      <c r="A2511" s="1" t="s">
        <v>1532</v>
      </c>
      <c r="B2511" s="1" t="s">
        <v>3960</v>
      </c>
      <c r="C2511" s="2" t="str">
        <f>IFERROR(__xludf.DUMMYFUNCTION("GoogleTranslate(B2511, ""en"", ""vi"")"),"Bài hát này có một số đặc điểm độc đáo làm cho nó nổi bật. Đầu tiên, phạm vi cao độ của nó nằm trong [R1A2N3G4E5] [oc0ta1ve2s3], mang lại cho nó âm thanh đặc biệt không thường thấy trong các bài hát khác. Thứ hai, độ dài của bài hát được xác định bởi [[N0"&amp;"1U12M23_34B45A56R67S78]8 b9ar0s1], mang lại trải nghiệm âm nhạc có cấu trúc và gắn kết. Cuối cùng, bài hát có [ti0me1 s2ig3na4tu5re6] không thường thấy, tạo thêm yếu tố bất ngờ và hấp dẫn cho những người nghe có thể không quen thuộc với phong cách âm nhạc"&amp;" đặc biệt này. Nhìn chung, những yếu tố riêng biệt này kết hợp với nhau để tạo nên một tác phẩm âm nhạc thực sự đáng nhớ.")</f>
        <v>Bài hát này có một số đặc điểm độc đáo làm cho nó nổi bật. Đầu tiên, phạm vi cao độ của nó nằm trong [R1A2N3G4E5] [oc0ta1ve2s3], mang lại cho nó âm thanh đặc biệt không thường thấy trong các bài hát khác. Thứ hai, độ dài của bài hát được xác định bởi [[N01U12M23_34B45A56R67S78]8 b9ar0s1], mang lại trải nghiệm âm nhạc có cấu trúc và gắn kết. Cuối cùng, bài hát có [ti0me1 s2ig3na4tu5re6] không thường thấy, tạo thêm yếu tố bất ngờ và hấp dẫn cho những người nghe có thể không quen thuộc với phong cách âm nhạc đặc biệt này. Nhìn chung, những yếu tố riêng biệt này kết hợp với nhau để tạo nên một tác phẩm âm nhạc thực sự đáng nhớ.</v>
      </c>
    </row>
    <row r="2512">
      <c r="A2512" s="1" t="s">
        <v>667</v>
      </c>
      <c r="B2512" s="1" t="s">
        <v>3961</v>
      </c>
      <c r="C2512" s="2" t="str">
        <f>IFERROR(__xludf.DUMMYFUNCTION("GoogleTranslate(B2512, ""en"", ""vi"")"),"Âm nhạc gợi lên [E1M2O3T4I5O6N7] và được đánh dấu bằng [T1M213] giây phát.")</f>
        <v>Âm nhạc gợi lên [E1M2O3T4I5O6N7] và được đánh dấu bằng [T1M213] giây phát.</v>
      </c>
    </row>
    <row r="2513">
      <c r="A2513" s="1" t="s">
        <v>523</v>
      </c>
      <c r="B2513" s="1" t="s">
        <v>3962</v>
      </c>
      <c r="C2513" s="2" t="str">
        <f>IFERROR(__xludf.DUMMYFUNCTION("GoogleTranslate(B2513, ""en"", ""vi"")"),"Bài hát dài một giây [T1M213] này sử dụng [[K01E12Y23]3 k4ey5] để tạo ra bầu không khí khác biệt.")</f>
        <v>Bài hát dài một giây [T1M213] này sử dụng [[K01E12Y23]3 k4ey5] để tạo ra bầu không khí khác biệt.</v>
      </c>
    </row>
    <row r="2514">
      <c r="A2514" s="1" t="s">
        <v>531</v>
      </c>
      <c r="B2514" s="1" t="s">
        <v>3963</v>
      </c>
      <c r="C2514" s="2" t="str">
        <f>IFERROR(__xludf.DUMMYFUNCTION("GoogleTranslate(B2514, ""en"", ""vi"")"),"Âm nhạc có đặc điểm là nhịp độ vừa phải và bảng màu âm thanh sống động, phong phú được tạo ra bằng cách sử dụng [[K01E12Y23]3 k4ey5]. Bài hát có độ dài [T1M213] giây và đáng chú ý là thiếu vắng [I1N2S3T4R5U6M7E8N9T0S1].")</f>
        <v>Âm nhạc có đặc điểm là nhịp độ vừa phải và bảng màu âm thanh sống động, phong phú được tạo ra bằng cách sử dụng [[K01E12Y23]3 k4ey5]. Bài hát có độ dài [T1M213] giây và đáng chú ý là thiếu vắng [I1N2S3T4R5U6M7E8N9T0S1].</v>
      </c>
    </row>
    <row r="2515">
      <c r="A2515" s="1" t="s">
        <v>3964</v>
      </c>
      <c r="B2515" s="1" t="s">
        <v>3965</v>
      </c>
      <c r="C2515" s="2" t="str">
        <f>IFERROR(__xludf.DUMMYFUNCTION("GoogleTranslate(B2515, ""en"", ""vi"")"),"Bài hát được trình diễn với nhịp điệu sống động, không bắt nguồn từ truyền thống của phong cách [G1E2N3R4E5] cổ điển và có [ti0me1 s2ig3na4tu5re6 o7f 8[T91I02M13E24_35S46I57G68N79A80T91U02R13E24]3]. Mặc dù không bị ràng buộc bởi các quy ước truyền thống n"&amp;"hưng bài hát được thể hiện nhanh chóng và tràn đầy năng lượng, mang lại trải nghiệm nghe thú vị và năng động.")</f>
        <v>Bài hát được trình diễn với nhịp điệu sống động, không bắt nguồn từ truyền thống của phong cách [G1E2N3R4E5] cổ điển và có [ti0me1 s2ig3na4tu5re6 o7f 8[T91I02M13E24_35S46I57G68N79A80T91U02R13E24]3]. Mặc dù không bị ràng buộc bởi các quy ước truyền thống nhưng bài hát được thể hiện nhanh chóng và tràn đầy năng lượng, mang lại trải nghiệm nghe thú vị và năng động.</v>
      </c>
    </row>
    <row r="2516">
      <c r="A2516" s="1" t="s">
        <v>2007</v>
      </c>
      <c r="B2516" s="1" t="s">
        <v>3966</v>
      </c>
      <c r="C2516" s="2" t="str">
        <f>IFERROR(__xludf.DUMMYFUNCTION("GoogleTranslate(B2516, ""en"", ""vi"")"),"Đoạn nhạc thể hiện phạm vi cao độ trong [R1A2N3G4E5] [oc0ta1ve2s3] và nhịp điệu trong bài hát này thực sự rất sống động. Sự kết hợp của những yếu tố này tạo nên một bản nhạc sôi động và hấp dẫn, chắc chắn sẽ thu hút sự chú ý của người nghe. Phạm vi cao độ"&amp;" được sử dụng cho phép khám phá nhiều mô típ giai điệu khác nhau, trong khi nhịp điệu sống động mang lại nền tảng vững chắc cho tác phẩm và giữ mức năng lượng cao xuyên suốt. Nhìn chung, tác phẩm âm nhạc này là minh chứng cho sức mạnh của khả năng âm nhạc"&amp;" điêu luyện và khả năng thể hiện sáng tạo.")</f>
        <v>Đoạn nhạc thể hiện phạm vi cao độ trong [R1A2N3G4E5] [oc0ta1ve2s3] và nhịp điệu trong bài hát này thực sự rất sống động. Sự kết hợp của những yếu tố này tạo nên một bản nhạc sôi động và hấp dẫn, chắc chắn sẽ thu hút sự chú ý của người nghe. Phạm vi cao độ được sử dụng cho phép khám phá nhiều mô típ giai điệu khác nhau, trong khi nhịp điệu sống động mang lại nền tảng vững chắc cho tác phẩm và giữ mức năng lượng cao xuyên suốt. Nhìn chung, tác phẩm âm nhạc này là minh chứng cho sức mạnh của khả năng âm nhạc điêu luyện và khả năng thể hiện sáng tạo.</v>
      </c>
    </row>
    <row r="2517">
      <c r="A2517" s="1" t="s">
        <v>271</v>
      </c>
      <c r="B2517" s="1" t="s">
        <v>3967</v>
      </c>
      <c r="C2517" s="2" t="str">
        <f>IFERROR(__xludf.DUMMYFUNCTION("GoogleTranslate(B2517, ""en"", ""vi"")"),"Phạm vi cao độ của [R1A2N3G4E5] [oc0ta1ve2s3] tạo thêm nét đặc biệt cho âm nhạc, nhấn mạnh chiều sâu cảm xúc của nó, trong khi việc sử dụng [[K01E12Y23]3 k4ey5] tạo ra bầu không khí khác biệt. Với độ dài [T1M213] giây, bản nhạc này thiết lập một [te0mp1o2"&amp;"] yên tĩnh và mượt mà, không có bất kỳ [I1N2S3T4R5U6M7E8N9T0S1] nào. Tính không điển hình của nó [[T01I12M23E34_45S56I67G78N89A90T01U12R23E34]4 t5im6e 7si8gn9at0ur1e2] càng góp phần tạo nên tính chất độc đáo của nó. Với nhịp độ chậm rãi, bài hát thể hiện "&amp;"tinh hoa của âm nhạc cổ điển [G1E2N3R4E5].")</f>
        <v>Phạm vi cao độ của [R1A2N3G4E5] [oc0ta1ve2s3] tạo thêm nét đặc biệt cho âm nhạc, nhấn mạnh chiều sâu cảm xúc của nó, trong khi việc sử dụng [[K01E12Y23]3 k4ey5] tạo ra bầu không khí khác biệt. Với độ dài [T1M213] giây, bản nhạc này thiết lập một [te0mp1o2] yên tĩnh và mượt mà, không có bất kỳ [I1N2S3T4R5U6M7E8N9T0S1] nào. Tính không điển hình của nó [[T01I12M23E34_45S56I67G78N89A90T01U12R23E34]4 t5im6e 7si8gn9at0ur1e2] càng góp phần tạo nên tính chất độc đáo của nó. Với nhịp độ chậm rãi, bài hát thể hiện tinh hoa của âm nhạc cổ điển [G1E2N3R4E5].</v>
      </c>
    </row>
    <row r="2518">
      <c r="A2518" s="1" t="s">
        <v>154</v>
      </c>
      <c r="B2518" s="1" t="s">
        <v>3968</v>
      </c>
      <c r="C2518" s="2" t="str">
        <f>IFERROR(__xludf.DUMMYFUNCTION("GoogleTranslate(B2518, ""en"", ""vi"")"),"Nhạc cụ là một thành phần quan trọng trong bất kỳ buổi biểu diễn âm nhạc nào. Không có nhạc cụ, âm nhạc sẽ không có chiều sâu, sự phong phú và đa dạng mà tất cả chúng ta đều yêu thích. Các loại nhạc cụ khác nhau tạo ra âm thanh và âm sắc khác nhau, cho ph"&amp;"ép các nhạc sĩ tạo ra những cách sắp xếp phức tạp và phức tạp để thu hút và giải trí cho khán giả của họ. Từ tiếng gảy đàn guitar nhẹ nhàng đến nhịp trống mạnh mẽ, nhạc cụ là công cụ thiết yếu cho phép các nhạc sĩ thể hiện bản thân và khiến âm nhạc của họ"&amp;" trở nên sống động. Cho dù đó là một buổi tụ tập thân mật nhỏ hay một buổi hòa nhạc quy mô lớn, các nhạc cụ đều là nền tảng của mọi trải nghiệm âm nhạc đáng nhớ.")</f>
        <v>Nhạc cụ là một thành phần quan trọng trong bất kỳ buổi biểu diễn âm nhạc nào. Không có nhạc cụ, âm nhạc sẽ không có chiều sâu, sự phong phú và đa dạng mà tất cả chúng ta đều yêu thích. Các loại nhạc cụ khác nhau tạo ra âm thanh và âm sắc khác nhau, cho phép các nhạc sĩ tạo ra những cách sắp xếp phức tạp và phức tạp để thu hút và giải trí cho khán giả của họ. Từ tiếng gảy đàn guitar nhẹ nhàng đến nhịp trống mạnh mẽ, nhạc cụ là công cụ thiết yếu cho phép các nhạc sĩ thể hiện bản thân và khiến âm nhạc của họ trở nên sống động. Cho dù đó là một buổi tụ tập thân mật nhỏ hay một buổi hòa nhạc quy mô lớn, các nhạc cụ đều là nền tảng của mọi trải nghiệm âm nhạc đáng nhớ.</v>
      </c>
    </row>
    <row r="2519">
      <c r="A2519" s="1" t="s">
        <v>3969</v>
      </c>
      <c r="B2519" s="1" t="s">
        <v>3970</v>
      </c>
      <c r="C2519" s="2" t="str">
        <f>IFERROR(__xludf.DUMMYFUNCTION("GoogleTranslate(B2519, ""en"", ""vi"")"),"Phạm vi cao độ nhỏ gọn của [R1A2N3G4E5] [oc0ta1ve2s3] mang lại màn trình diễn âm nhạc tập trung và có tác động mạnh mẽ được sáng tác trong [[K01E12Y23]3 k4ey5], đặt trong [T1I2M3E4_5S6I7G8N9A0T1U2R3E4]. Trở nên sống động nhờ sử dụng [I1N2S3T4R5U6M7E8N9T0S"&amp;"1], bài hát chuyển động nhẹ nhàng trong khi được xác định bởi [E1M2O3T4I5O6N7].")</f>
        <v>Phạm vi cao độ nhỏ gọn của [R1A2N3G4E5] [oc0ta1ve2s3] mang lại màn trình diễn âm nhạc tập trung và có tác động mạnh mẽ được sáng tác trong [[K01E12Y23]3 k4ey5], đặt trong [T1I2M3E4_5S6I7G8N9A0T1U2R3E4]. Trở nên sống động nhờ sử dụng [I1N2S3T4R5U6M7E8N9T0S1], bài hát chuyển động nhẹ nhàng trong khi được xác định bởi [E1M2O3T4I5O6N7].</v>
      </c>
    </row>
    <row r="2520">
      <c r="A2520" s="1" t="s">
        <v>2300</v>
      </c>
      <c r="B2520" s="1" t="s">
        <v>3971</v>
      </c>
      <c r="C2520" s="2" t="str">
        <f>IFERROR(__xludf.DUMMYFUNCTION("GoogleTranslate(B2520, ""en"", ""vi"")"),"Phạm vi cao độ nhỏ gọn của [R1A2N3G4E5] [oc0ta1ve2s3] mang lại hiệu suất âm nhạc tập trung và có tác động mạnh mẽ, trong khi việc sử dụng [[K01E12Y23]3 k4ey5] truyền tải âm thanh độc đáo và cộng hưởng. Bài hát dài một giây [T1M213] này có [te0mp1o2] mềm m"&amp;"ại và mượt mà và được làm phong phú thêm bởi [I1N2S3T4R5U6M7E8N9T0S1]. Nó cũng hiển thị [ti0me1 s2ig3na4tu5re6] không thường thấy, [T1I2M3E4_5S6I7G8N9A0T1U2R3E4]. Được phát ở mức cao [te0mp1o2], bài hát theo phong cách [G1E2N3R4E5] không thể nhầm lẫn này "&amp;"phát triển qua [[N01U12M23_34B45A56R67S78]8 b9ar0s1].")</f>
        <v>Phạm vi cao độ nhỏ gọn của [R1A2N3G4E5] [oc0ta1ve2s3] mang lại hiệu suất âm nhạc tập trung và có tác động mạnh mẽ, trong khi việc sử dụng [[K01E12Y23]3 k4ey5] truyền tải âm thanh độc đáo và cộng hưởng. Bài hát dài một giây [T1M213] này có [te0mp1o2] mềm mại và mượt mà và được làm phong phú thêm bởi [I1N2S3T4R5U6M7E8N9T0S1]. Nó cũng hiển thị [ti0me1 s2ig3na4tu5re6] không thường thấy, [T1I2M3E4_5S6I7G8N9A0T1U2R3E4]. Được phát ở mức cao [te0mp1o2], bài hát theo phong cách [G1E2N3R4E5] không thể nhầm lẫn này phát triển qua [[N01U12M23_34B45A56R67S78]8 b9ar0s1].</v>
      </c>
    </row>
    <row r="2521">
      <c r="A2521" s="1" t="s">
        <v>3972</v>
      </c>
      <c r="B2521" s="1" t="s">
        <v>3973</v>
      </c>
      <c r="C2521" s="2" t="str">
        <f>IFERROR(__xludf.DUMMYFUNCTION("GoogleTranslate(B2521, ""en"", ""vi"")"),"Trải nghiệm quyến rũ và đáng nhớ của bài hát này là nhờ sự lựa chọn [ke0y1], tạo ra âm thanh độc đáo. Bài hát tiến triển qua một số ô nhịp cụ thể, duy trì tính nhất quán ở nhịp vừa phải. Âm thanh của bản nhạc được làm sống động bằng cách sử dụng các nhạc "&amp;"cụ cụ thể, góp phần tạo nên cảm nhận chung của bài hát.")</f>
        <v>Trải nghiệm quyến rũ và đáng nhớ của bài hát này là nhờ sự lựa chọn [ke0y1], tạo ra âm thanh độc đáo. Bài hát tiến triển qua một số ô nhịp cụ thể, duy trì tính nhất quán ở nhịp vừa phải. Âm thanh của bản nhạc được làm sống động bằng cách sử dụng các nhạc cụ cụ thể, góp phần tạo nên cảm nhận chung của bài hát.</v>
      </c>
    </row>
    <row r="2522">
      <c r="A2522" s="1" t="s">
        <v>3974</v>
      </c>
      <c r="B2522" s="1" t="s">
        <v>3975</v>
      </c>
      <c r="C2522" s="2" t="str">
        <f>IFERROR(__xludf.DUMMYFUNCTION("GoogleTranslate(B2522, ""en"", ""vi"")"),"Bài hát có nhịp độ chậm này có thời lượng [T1M213] giây và có nhịp điệu dễ nghe với [I1N2S3T4R5U6M7E8N9T0S1] làm nhạc cụ chính. Cảm giác tổng thể của âm nhạc là sự thư giãn và thoải mái, cho phép người nghe thưởng thức giai điệu và đánh giá cao sự mượt mà"&amp;" của màn trình diễn. Sự kết hợp giữa [te0mp1o2] chậm và nhịp điệu dễ dàng tạo ra một bầu không khí nhẹ nhàng, hoàn hảo để thư giãn và thư giãn. Cho dù bạn muốn ngồi lại và nghe nhạc hay chỉ đơn giản sử dụng nó làm tiếng ồn nền, bài hát này chắc chắn sẽ ma"&amp;"ng lại trải nghiệm êm dịu và thú vị.")</f>
        <v>Bài hát có nhịp độ chậm này có thời lượng [T1M213] giây và có nhịp điệu dễ nghe với [I1N2S3T4R5U6M7E8N9T0S1] làm nhạc cụ chính. Cảm giác tổng thể của âm nhạc là sự thư giãn và thoải mái, cho phép người nghe thưởng thức giai điệu và đánh giá cao sự mượt mà của màn trình diễn. Sự kết hợp giữa [te0mp1o2] chậm và nhịp điệu dễ dàng tạo ra một bầu không khí nhẹ nhàng, hoàn hảo để thư giãn và thư giãn. Cho dù bạn muốn ngồi lại và nghe nhạc hay chỉ đơn giản sử dụng nó làm tiếng ồn nền, bài hát này chắc chắn sẽ mang lại trải nghiệm êm dịu và thú vị.</v>
      </c>
    </row>
    <row r="2523">
      <c r="A2523" s="1" t="s">
        <v>3976</v>
      </c>
      <c r="B2523" s="1" t="s">
        <v>3977</v>
      </c>
      <c r="C2523" s="2" t="str">
        <f>IFERROR(__xludf.DUMMYFUNCTION("GoogleTranslate(B2523, ""en"", ""vi"")"),"Buổi biểu diễn âm nhạc sử dụng [I1N2S3T4R5U6M7E8N9T0S1] và bản nhạc này di chuyển chậm rãi với nhịp điệu rất thiền định. [ke0y1] tạo thêm hương vị độc đáo cho bản nhạc này và [ti0me1 s2ig3na4tu5re6] được sử dụng không thường được tìm thấy. Tổng cộng có kh"&amp;"oảng [[N01U12M23_34B45A56R67S78]8 b9ar0s1] trong bài hát này.")</f>
        <v>Buổi biểu diễn âm nhạc sử dụng [I1N2S3T4R5U6M7E8N9T0S1] và bản nhạc này di chuyển chậm rãi với nhịp điệu rất thiền định. [ke0y1] tạo thêm hương vị độc đáo cho bản nhạc này và [ti0me1 s2ig3na4tu5re6] được sử dụng không thường được tìm thấy. Tổng cộng có khoảng [[N01U12M23_34B45A56R67S78]8 b9ar0s1] trong bài hát này.</v>
      </c>
    </row>
    <row r="2524">
      <c r="A2524" s="1" t="s">
        <v>21</v>
      </c>
      <c r="B2524" s="1" t="s">
        <v>3978</v>
      </c>
      <c r="C2524" s="2" t="str">
        <f>IFERROR(__xludf.DUMMYFUNCTION("GoogleTranslate(B2524, ""en"", ""vi"")"),"Phạm vi cao độ giới hạn của bản nhạc là [R1A2N3G4E5] [oc0ta1ve2s3] cho phép nhấn mạnh hơn vào các sắc thái của giai điệu và nhịp điệu, trong khi [[K01E12Y23]3 k4ey5] thêm hương vị độc đáo cho bản nhạc này. Với thời lượng chạy [T1M213] giây, bài hát vẫn du"&amp;"y trì [te0mp1o2] vừa phải. Buổi biểu diễn âm nhạc thể hiện khả năng sử dụng thành thạo [I1N2S3T4R5U6M7E8N9T0S1], được bổ sung bằng thước đo [T1I2M3E4_5S6I7G8N9A0T1U2R3E4]. Với [te0mp1o2] vừa phải, bản nhạc này được xác định bởi [E1M2O3T4I5O6N7] của nó.")</f>
        <v>Phạm vi cao độ giới hạn của bản nhạc là [R1A2N3G4E5] [oc0ta1ve2s3] cho phép nhấn mạnh hơn vào các sắc thái của giai điệu và nhịp điệu, trong khi [[K01E12Y23]3 k4ey5] thêm hương vị độc đáo cho bản nhạc này. Với thời lượng chạy [T1M213] giây, bài hát vẫn duy trì [te0mp1o2] vừa phải. Buổi biểu diễn âm nhạc thể hiện khả năng sử dụng thành thạo [I1N2S3T4R5U6M7E8N9T0S1], được bổ sung bằng thước đo [T1I2M3E4_5S6I7G8N9A0T1U2R3E4]. Với [te0mp1o2] vừa phải, bản nhạc này được xác định bởi [E1M2O3T4I5O6N7] của nó.</v>
      </c>
    </row>
    <row r="2525">
      <c r="A2525" s="1" t="s">
        <v>3196</v>
      </c>
      <c r="B2525" s="1" t="s">
        <v>3979</v>
      </c>
      <c r="C2525" s="2" t="str">
        <f>IFERROR(__xludf.DUMMYFUNCTION("GoogleTranslate(B2525, ""en"", ""vi"")"),"Bài hát này bao gồm [[N01U12M23_34B45A56R67S78]8 b9ar0s1] và có thời lượng [T1M213] giây. Âm nhạc được cấu trúc thành một số ô nhịp cụ thể và tổng thời lượng của bài hát được xác định bởi độ dài của các ô nhịp này. Vì vậy, số ô nhịp và thời lượng của bài "&amp;"hát vốn có mối liên hệ với nhau, độ dài của mỗi ô nhịp góp phần tạo nên độ dài tổng thể của bản nhạc.")</f>
        <v>Bài hát này bao gồm [[N01U12M23_34B45A56R67S78]8 b9ar0s1] và có thời lượng [T1M213] giây. Âm nhạc được cấu trúc thành một số ô nhịp cụ thể và tổng thời lượng của bài hát được xác định bởi độ dài của các ô nhịp này. Vì vậy, số ô nhịp và thời lượng của bài hát vốn có mối liên hệ với nhau, độ dài của mỗi ô nhịp góp phần tạo nên độ dài tổng thể của bản nhạc.</v>
      </c>
    </row>
    <row r="2526">
      <c r="A2526" s="1" t="s">
        <v>204</v>
      </c>
      <c r="B2526" s="1" t="s">
        <v>3980</v>
      </c>
      <c r="C2526" s="2" t="str">
        <f>IFERROR(__xludf.DUMMYFUNCTION("GoogleTranslate(B2526, ""en"", ""vi"")"),"Bài hát này được chia thành [[N01U12M23_34B45A56R67S78]8 b9ar0s1] và âm nhạc được làm phong phú thêm bởi [I1N2S3T4R5U6M7E8N9T0S1]. Số lượng ô nhịp trong bài hát cung cấp một khung cấu trúc cho âm nhạc, cho phép chia nó thành các phần nhỏ hơn. Trong khi đó"&amp;", việc sử dụng nhiều loại nhạc cụ khác nhau sẽ tăng thêm độ sâu và độ phức tạp cho âm thanh tổng thể, tạo ra trải nghiệm âm nhạc phong phú hơn cho người nghe. Cho dù đó là việc sử dụng nhạc cụ dây, bộ gõ hay hơi, mỗi thành phần đều bổ sung thêm sự đóng gó"&amp;"p độc đáo của riêng mình cho âm nhạc, tạo nên một bản nhạc gắn kết và tròn trịa.")</f>
        <v>Bài hát này được chia thành [[N01U12M23_34B45A56R67S78]8 b9ar0s1] và âm nhạc được làm phong phú thêm bởi [I1N2S3T4R5U6M7E8N9T0S1]. Số lượng ô nhịp trong bài hát cung cấp một khung cấu trúc cho âm nhạc, cho phép chia nó thành các phần nhỏ hơn. Trong khi đó, việc sử dụng nhiều loại nhạc cụ khác nhau sẽ tăng thêm độ sâu và độ phức tạp cho âm thanh tổng thể, tạo ra trải nghiệm âm nhạc phong phú hơn cho người nghe. Cho dù đó là việc sử dụng nhạc cụ dây, bộ gõ hay hơi, mỗi thành phần đều bổ sung thêm sự đóng góp độc đáo của riêng mình cho âm nhạc, tạo nên một bản nhạc gắn kết và tròn trịa.</v>
      </c>
    </row>
    <row r="2527">
      <c r="A2527" s="1" t="s">
        <v>3981</v>
      </c>
      <c r="B2527" s="1" t="s">
        <v>3982</v>
      </c>
      <c r="C2527" s="2" t="str">
        <f>IFERROR(__xludf.DUMMYFUNCTION("GoogleTranslate(B2527, ""en"", ""vi"")"),"Phạm vi cao độ nhỏ gọn của [R1A2N3G4E5] [oc0ta1ve2s3] mang lại màn trình diễn âm nhạc tập trung và có tác động mạnh mẽ. Bài hát dài một giây [T1M213] này, sử dụng [I1N2S3T4R5U6M7E8N9T0S1], rất quan trọng đối với âm nhạc. Nhịp điệu của nó vừa phải và âm nh"&amp;"ạc kéo dài [[N01U12M23_34B45A56R67S78]8 b9ar0s1].")</f>
        <v>Phạm vi cao độ nhỏ gọn của [R1A2N3G4E5] [oc0ta1ve2s3] mang lại màn trình diễn âm nhạc tập trung và có tác động mạnh mẽ. Bài hát dài một giây [T1M213] này, sử dụng [I1N2S3T4R5U6M7E8N9T0S1], rất quan trọng đối với âm nhạc. Nhịp điệu của nó vừa phải và âm nhạc kéo dài [[N01U12M23_34B45A56R67S78]8 b9ar0s1].</v>
      </c>
    </row>
    <row r="2528">
      <c r="A2528" s="1" t="s">
        <v>348</v>
      </c>
      <c r="B2528" s="1" t="s">
        <v>3983</v>
      </c>
      <c r="C2528" s="2" t="str">
        <f>IFERROR(__xludf.DUMMYFUNCTION("GoogleTranslate(B2528, ""en"", ""vi"")"),"Đây là một bài hát chậm-[te0mp1o2] với âm thanh mạnh mẽ và đáng nhớ được cung cấp bởi [[K01E12Y23]3 k4ey5]. Bài hát dài [T1M213] giây và phần sáng tác của nó không liên quan đến việc sử dụng [I1N2S3T4R5U6M7E8N9T0S1].")</f>
        <v>Đây là một bài hát chậm-[te0mp1o2] với âm thanh mạnh mẽ và đáng nhớ được cung cấp bởi [[K01E12Y23]3 k4ey5]. Bài hát dài [T1M213] giây và phần sáng tác của nó không liên quan đến việc sử dụng [I1N2S3T4R5U6M7E8N9T0S1].</v>
      </c>
    </row>
    <row r="2529">
      <c r="A2529" s="1" t="s">
        <v>3984</v>
      </c>
      <c r="B2529" s="1" t="s">
        <v>3985</v>
      </c>
      <c r="C2529" s="2" t="str">
        <f>IFERROR(__xludf.DUMMYFUNCTION("GoogleTranslate(B2529, ""en"", ""vi"")"),"Loại nhạc này mang lại trải nghiệm nghe có một không hai và khó quên với dải cao độ [R1A2N3G4E5] [oc0ta1ve2s3]. Việc sử dụng [[K01E12Y23]3 k4ey5] tạo ra bầu không khí khác biệt giúp nâng cao cảm xúc tổng thể. Bài hát có thời lượng [T1M213] giây và điều th"&amp;"ú vị là bài hát không có [I1N2S3T4R5U6M7E8N9T0]. Bản thân chế phẩm này bao gồm [[N01U12M23_34B45A56R67S78]8 b9ar0s1], điều này càng làm tăng thêm cấu trúc phức tạp và độc đáo của nó.")</f>
        <v>Loại nhạc này mang lại trải nghiệm nghe có một không hai và khó quên với dải cao độ [R1A2N3G4E5] [oc0ta1ve2s3]. Việc sử dụng [[K01E12Y23]3 k4ey5] tạo ra bầu không khí khác biệt giúp nâng cao cảm xúc tổng thể. Bài hát có thời lượng [T1M213] giây và điều thú vị là bài hát không có [I1N2S3T4R5U6M7E8N9T0]. Bản thân chế phẩm này bao gồm [[N01U12M23_34B45A56R67S78]8 b9ar0s1], điều này càng làm tăng thêm cấu trúc phức tạp và độc đáo của nó.</v>
      </c>
    </row>
    <row r="2530">
      <c r="A2530" s="1" t="s">
        <v>1204</v>
      </c>
      <c r="B2530" s="1" t="s">
        <v>3986</v>
      </c>
      <c r="C2530" s="2" t="str">
        <f>IFERROR(__xludf.DUMMYFUNCTION("GoogleTranslate(B2530, ""en"", ""vi"")"),"Việc sử dụng [[K01E12Y23]3 k4ey5] trong bản nhạc này tạo ra một bảng âm thanh phong phú và sống động, bổ sung cho nhịp điệu rất êm dịu và nhẹ nhàng của bài hát. Kết quả là một trải nghiệm thính giác thú vị, vừa thư giãn vừa hấp dẫn, khiến nó trở thành sự "&amp;"lựa chọn tuyệt vời để thư giãn sau một ngày dài hoặc đơn giản là tận hưởng chút thời gian rảnh rỗi. Cho dù bạn có phải là người hâm mộ thể loại đặc biệt này hay không, sự kết hợp đầy nghệ thuật giữa [ke0y1] và nhịp điệu trong bản nhạc này chắc chắn sẽ gây"&amp;" ấn tượng và làm hài lòng những người yêu âm nhạc thuộc mọi thể loại.")</f>
        <v>Việc sử dụng [[K01E12Y23]3 k4ey5] trong bản nhạc này tạo ra một bảng âm thanh phong phú và sống động, bổ sung cho nhịp điệu rất êm dịu và nhẹ nhàng của bài hát. Kết quả là một trải nghiệm thính giác thú vị, vừa thư giãn vừa hấp dẫn, khiến nó trở thành sự lựa chọn tuyệt vời để thư giãn sau một ngày dài hoặc đơn giản là tận hưởng chút thời gian rảnh rỗi. Cho dù bạn có phải là người hâm mộ thể loại đặc biệt này hay không, sự kết hợp đầy nghệ thuật giữa [ke0y1] và nhịp điệu trong bản nhạc này chắc chắn sẽ gây ấn tượng và làm hài lòng những người yêu âm nhạc thuộc mọi thể loại.</v>
      </c>
    </row>
    <row r="2531">
      <c r="A2531" s="1" t="s">
        <v>3987</v>
      </c>
      <c r="B2531" s="1" t="s">
        <v>3988</v>
      </c>
      <c r="C2531" s="2" t="str">
        <f>IFERROR(__xludf.DUMMYFUNCTION("GoogleTranslate(B2531, ""en"", ""vi"")"),"[ti0me1 s2ig3na4tu5re6] của bài hát này không chuẩn và đã chọn không kết hợp nhạc cụ. Chơi ở tốc độ nhanh nên không dễ nhận ra nhạc là kiểu [G1E2N3R4E5], bao gồm [[N01U12M23_34B45A56R67S78]8 b9ar0s1].")</f>
        <v>[ti0me1 s2ig3na4tu5re6] của bài hát này không chuẩn và đã chọn không kết hợp nhạc cụ. Chơi ở tốc độ nhanh nên không dễ nhận ra nhạc là kiểu [G1E2N3R4E5], bao gồm [[N01U12M23_34B45A56R67S78]8 b9ar0s1].</v>
      </c>
    </row>
    <row r="2532">
      <c r="A2532" s="1" t="s">
        <v>2312</v>
      </c>
      <c r="B2532" s="1" t="s">
        <v>3989</v>
      </c>
      <c r="C2532" s="2" t="str">
        <f>IFERROR(__xludf.DUMMYFUNCTION("GoogleTranslate(B2532, ""en"", ""vi"")"),"Bài hát phát trong [T1M213] giây được xác định bởi [E1M2O3T4I5O6N7] và đáng chú ý là thiếu [I1N2S3T4R5U6M7E8N9T0S1]. Dù không có nhạc đệm truyền thống nhưng âm nhạc vẫn truyền tải một thông điệp cảm xúc mạnh mẽ.")</f>
        <v>Bài hát phát trong [T1M213] giây được xác định bởi [E1M2O3T4I5O6N7] và đáng chú ý là thiếu [I1N2S3T4R5U6M7E8N9T0S1]. Dù không có nhạc đệm truyền thống nhưng âm nhạc vẫn truyền tải một thông điệp cảm xúc mạnh mẽ.</v>
      </c>
    </row>
    <row r="2533">
      <c r="A2533" s="1" t="s">
        <v>3990</v>
      </c>
      <c r="B2533" s="1" t="s">
        <v>3991</v>
      </c>
      <c r="C2533" s="2" t="str">
        <f>IFERROR(__xludf.DUMMYFUNCTION("GoogleTranslate(B2533, ""en"", ""vi"")"),"Âm nhạc có đặc điểm riêng biệt nhấn mạnh chiều sâu cảm xúc thông qua dải cao độ [R1A2N3G4E5] [oc0ta1ve2s3]. Nó cũng truyền tải âm thanh cộng hưởng và độc đáo nhờ sử dụng [[K01E12Y23]3 k4ey5] và được bổ sung bởi [I1N2S3T4R5U6M7E8N9T0S1] được sử dụng trong "&amp;"sáng tác. Tuy nhiên, bất chấp những đặc tính này, nó không thể hiện bản chất của thể loại [G1E2N3R4E5] và không gợi lên âm thanh cổ điển của [A1R2T3I4S5T6].")</f>
        <v>Âm nhạc có đặc điểm riêng biệt nhấn mạnh chiều sâu cảm xúc thông qua dải cao độ [R1A2N3G4E5] [oc0ta1ve2s3]. Nó cũng truyền tải âm thanh cộng hưởng và độc đáo nhờ sử dụng [[K01E12Y23]3 k4ey5] và được bổ sung bởi [I1N2S3T4R5U6M7E8N9T0S1] được sử dụng trong sáng tác. Tuy nhiên, bất chấp những đặc tính này, nó không thể hiện bản chất của thể loại [G1E2N3R4E5] và không gợi lên âm thanh cổ điển của [A1R2T3I4S5T6].</v>
      </c>
    </row>
    <row r="2534">
      <c r="A2534" s="1" t="s">
        <v>3992</v>
      </c>
      <c r="B2534" s="1" t="s">
        <v>3993</v>
      </c>
      <c r="C2534" s="2" t="str">
        <f>IFERROR(__xludf.DUMMYFUNCTION("GoogleTranslate(B2534, ""en"", ""vi"")"),"Việc sử dụng dải cao độ cụ thể [R1A2N3G4E5] [oc0ta1ve2s3] tạo ra âm thanh gắn kết và thống nhất xuyên suốt bản nhạc, trong khi việc lựa chọn [[K01E12Y23]3 k4ey5] mang lại trải nghiệm quyến rũ và đáng nhớ. Kéo dài trong [T1M213] giây, bản nhạc duy trì nhịp"&amp;" vừa phải và loại trừ mọi [I1N2S3T4R5U6M7E8N9T0S1]. [ti0me1 s2ig3na4tu5re6], [T1I2M3E4_5S6I7G8N9A0T1U2R3E4] của nó không phải là điển hình và [te0mp1o2] vừa phải của bài hát càng nâng cao hơn nữa cảm giác tổng thể của nó. Với hình chiếu [E1M2O3T4I5O6N7], "&amp;"bố cục bao gồm khoảng [[N01U12M23_34B45A56R67S78]8 b9ar0s1].")</f>
        <v>Việc sử dụng dải cao độ cụ thể [R1A2N3G4E5] [oc0ta1ve2s3] tạo ra âm thanh gắn kết và thống nhất xuyên suốt bản nhạc, trong khi việc lựa chọn [[K01E12Y23]3 k4ey5] mang lại trải nghiệm quyến rũ và đáng nhớ. Kéo dài trong [T1M213] giây, bản nhạc duy trì nhịp vừa phải và loại trừ mọi [I1N2S3T4R5U6M7E8N9T0S1]. [ti0me1 s2ig3na4tu5re6], [T1I2M3E4_5S6I7G8N9A0T1U2R3E4] của nó không phải là điển hình và [te0mp1o2] vừa phải của bài hát càng nâng cao hơn nữa cảm giác tổng thể của nó. Với hình chiếu [E1M2O3T4I5O6N7], bố cục bao gồm khoảng [[N01U12M23_34B45A56R67S78]8 b9ar0s1].</v>
      </c>
    </row>
    <row r="2535">
      <c r="A2535" s="1" t="s">
        <v>273</v>
      </c>
      <c r="B2535" s="1" t="s">
        <v>3994</v>
      </c>
      <c r="C2535" s="2" t="str">
        <f>IFERROR(__xludf.DUMMYFUNCTION("GoogleTranslate(B2535, ""en"", ""vi"")"),"Nhạc ở [T1I2M3E4_5S6I7G8N9A0T1U2R3E4].")</f>
        <v>Nhạc ở [T1I2M3E4_5S6I7G8N9A0T1U2R3E4].</v>
      </c>
    </row>
    <row r="2536">
      <c r="A2536" s="1" t="s">
        <v>1997</v>
      </c>
      <c r="B2536" s="1" t="s">
        <v>3995</v>
      </c>
      <c r="C2536" s="2" t="str">
        <f>IFERROR(__xludf.DUMMYFUNCTION("GoogleTranslate(B2536, ""en"", ""vi"")"),"Phần trình diễn chậm của bài hát, bao gồm khoảng [[N01U12M23_34B45A56R67S78]8 b9ar0s1], kéo dài trong [T1M213] giây. Việc sử dụng [I1N2S3T4R5U6M7E8N9T0S1] là điều cần thiết cho âm nhạc, góp phần tạo nên bố cục và âm thanh tổng thể của nó.")</f>
        <v>Phần trình diễn chậm của bài hát, bao gồm khoảng [[N01U12M23_34B45A56R67S78]8 b9ar0s1], kéo dài trong [T1M213] giây. Việc sử dụng [I1N2S3T4R5U6M7E8N9T0S1] là điều cần thiết cho âm nhạc, góp phần tạo nên bố cục và âm thanh tổng thể của nó.</v>
      </c>
    </row>
    <row r="2537">
      <c r="A2537" s="1" t="s">
        <v>2377</v>
      </c>
      <c r="B2537" s="1" t="s">
        <v>3996</v>
      </c>
      <c r="C2537" s="2" t="str">
        <f>IFERROR(__xludf.DUMMYFUNCTION("GoogleTranslate(B2537, ""en"", ""vi"")"),"Bài hát này thể hiện phong cách [G1E2N3R4E5], mang đến trải nghiệm nghe độc ​​đáo và đáng nhớ với dải cao độ [R1A2N3G4E5] [oc0ta1ve2s3]. Cho dù bạn là người hâm mộ âm nhạc [G1E2N3R4E5] hay chỉ đơn giản là thích khám phá những âm thanh mới, dải cao độ đặc "&amp;"biệt của ví dụ cổ điển này chắc chắn sẽ thu hút sự chú ý của bạn và để lại ấn tượng lâu dài.")</f>
        <v>Bài hát này thể hiện phong cách [G1E2N3R4E5], mang đến trải nghiệm nghe độc ​​đáo và đáng nhớ với dải cao độ [R1A2N3G4E5] [oc0ta1ve2s3]. Cho dù bạn là người hâm mộ âm nhạc [G1E2N3R4E5] hay chỉ đơn giản là thích khám phá những âm thanh mới, dải cao độ đặc biệt của ví dụ cổ điển này chắc chắn sẽ thu hút sự chú ý của bạn và để lại ấn tượng lâu dài.</v>
      </c>
    </row>
    <row r="2538">
      <c r="A2538" s="1" t="s">
        <v>3038</v>
      </c>
      <c r="B2538" s="1" t="s">
        <v>3997</v>
      </c>
      <c r="C2538" s="2" t="str">
        <f>IFERROR(__xludf.DUMMYFUNCTION("GoogleTranslate(B2538, ""en"", ""vi"")"),"Bản nhạc này gợi lên cảm giác [E1M2O3T4I5O6N7] và có thời lượng [[N01U12M23_34B45A56R67S78]8 b9ar0s1]. Nhịp điệu của nó không quá nhanh cũng không quá chậm, tạo nên sự cân bằng [te0mp1o2]. Buổi biểu diễn có sự sử dụng thành thạo [I1N2S3T4R5U6M7E8N9T0S1], "&amp;"giúp nâng cao chất lượng tổng thể của âm nhạc.")</f>
        <v>Bản nhạc này gợi lên cảm giác [E1M2O3T4I5O6N7] và có thời lượng [[N01U12M23_34B45A56R67S78]8 b9ar0s1]. Nhịp điệu của nó không quá nhanh cũng không quá chậm, tạo nên sự cân bằng [te0mp1o2]. Buổi biểu diễn có sự sử dụng thành thạo [I1N2S3T4R5U6M7E8N9T0S1], giúp nâng cao chất lượng tổng thể của âm nhạc.</v>
      </c>
    </row>
    <row r="2539">
      <c r="A2539" s="1" t="s">
        <v>3998</v>
      </c>
      <c r="B2539" s="1" t="s">
        <v>3999</v>
      </c>
      <c r="C2539" s="2" t="str">
        <f>IFERROR(__xludf.DUMMYFUNCTION("GoogleTranslate(B2539, ""en"", ""vi"")"),"Bài này có [te0mp1o2] vừa phải, nằm trong khoảng trung bình. Nó kéo dài [[N01U12M23_34B45A56R67S78]8 b9ar0s1] trong suốt thời gian của nó.")</f>
        <v>Bài này có [te0mp1o2] vừa phải, nằm trong khoảng trung bình. Nó kéo dài [[N01U12M23_34B45A56R67S78]8 b9ar0s1] trong suốt thời gian của nó.</v>
      </c>
    </row>
    <row r="2540">
      <c r="A2540" s="1" t="s">
        <v>3754</v>
      </c>
      <c r="B2540" s="1" t="s">
        <v>4000</v>
      </c>
      <c r="C2540" s="2" t="str">
        <f>IFERROR(__xludf.DUMMYFUNCTION("GoogleTranslate(B2540, ""en"", ""vi"")"),"Phạm vi cao độ của bản nhạc này là [R1A2N3G4E5] [oc0ta1ve2s3] mang đến trải nghiệm nghe độc ​​đáo và đáng nhớ, được sáng tác trong [[K01E12Y23]3 k4ey5]. Nhịp điệu của bài hát này không quá nhanh cũng không quá chậm và [I1N2S3T4R5U6M7E8N9T0S1] được sử dụng"&amp;" trong biểu diễn âm nhạc.")</f>
        <v>Phạm vi cao độ của bản nhạc này là [R1A2N3G4E5] [oc0ta1ve2s3] mang đến trải nghiệm nghe độc ​​đáo và đáng nhớ, được sáng tác trong [[K01E12Y23]3 k4ey5]. Nhịp điệu của bài hát này không quá nhanh cũng không quá chậm và [I1N2S3T4R5U6M7E8N9T0S1] được sử dụng trong biểu diễn âm nhạc.</v>
      </c>
    </row>
    <row r="2541">
      <c r="A2541" s="1" t="s">
        <v>3310</v>
      </c>
      <c r="B2541" s="1" t="s">
        <v>4001</v>
      </c>
      <c r="C2541" s="2" t="str">
        <f>IFERROR(__xludf.DUMMYFUNCTION("GoogleTranslate(B2541, ""en"", ""vi"")"),"Sự sắp xếp của bài hát này đã bỏ qua việc sử dụng [I1N2S3T4R5U6M7E8N9T0], vốn không có trong bản giai điệu. Bạn có thể nghe thấy [[N01U12M23_34B45A56R67S78]8 b9ar0s1] trong bài hát này.")</f>
        <v>Sự sắp xếp của bài hát này đã bỏ qua việc sử dụng [I1N2S3T4R5U6M7E8N9T0], vốn không có trong bản giai điệu. Bạn có thể nghe thấy [[N01U12M23_34B45A56R67S78]8 b9ar0s1] trong bài hát này.</v>
      </c>
    </row>
    <row r="2542">
      <c r="A2542" s="1" t="s">
        <v>4002</v>
      </c>
      <c r="B2542" s="1" t="s">
        <v>4003</v>
      </c>
      <c r="C2542" s="2" t="str">
        <f>IFERROR(__xludf.DUMMYFUNCTION("GoogleTranslate(B2542, ""en"", ""vi"")"),"Phần trình diễn âm nhạc sử dụng [I1N2S3T4R5U6M7E8N9T0S1] với nhịp vừa phải cho bài hát.")</f>
        <v>Phần trình diễn âm nhạc sử dụng [I1N2S3T4R5U6M7E8N9T0S1] với nhịp vừa phải cho bài hát.</v>
      </c>
    </row>
    <row r="2543">
      <c r="A2543" s="1" t="s">
        <v>1728</v>
      </c>
      <c r="B2543" s="1" t="s">
        <v>4004</v>
      </c>
      <c r="C2543" s="2" t="str">
        <f>IFERROR(__xludf.DUMMYFUNCTION("GoogleTranslate(B2543, ""en"", ""vi"")"),"Bản nhạc sử dụng một phạm vi cao độ cụ thể trải dài [R1A2N3G4E5] [oc0ta1ve2s3] để tạo ra âm thanh gắn kết và thống nhất. Việc sử dụng [[K01E12Y23]3 k4ey5] càng nâng cao chất lượng âm nhạc mạnh mẽ và đáng nhớ. Với thời lượng [T1M213] giây, bài hát duy trì "&amp;"nhịp điệu yên tĩnh và thanh bình, trở nên sống động thông qua việc sử dụng khéo léo [I1N2S3T4R5U6M7E8N9T0S1]. Mặc dù không tuân theo quy tắc chung [ti0me1 s2ig3na4tu5re6 o7f 8[T91I02M13E24_35S46I57G68N79A80T91U02R13E24]3] thông thường, âm nhạc vẫn duy trì"&amp;" tốc độ [te0mp1o2] chậm và truyền tải [E1M2O3T4I5O6N7] một cách hiệu quả. Mảnh này bao gồm tổng cộng [[N01U12M23_34B45A56R67S78]8 b9ar0s1].")</f>
        <v>Bản nhạc sử dụng một phạm vi cao độ cụ thể trải dài [R1A2N3G4E5] [oc0ta1ve2s3] để tạo ra âm thanh gắn kết và thống nhất. Việc sử dụng [[K01E12Y23]3 k4ey5] càng nâng cao chất lượng âm nhạc mạnh mẽ và đáng nhớ. Với thời lượng [T1M213] giây, bài hát duy trì nhịp điệu yên tĩnh và thanh bình, trở nên sống động thông qua việc sử dụng khéo léo [I1N2S3T4R5U6M7E8N9T0S1]. Mặc dù không tuân theo quy tắc chung [ti0me1 s2ig3na4tu5re6 o7f 8[T91I02M13E24_35S46I57G68N79A80T91U02R13E24]3] thông thường, âm nhạc vẫn duy trì tốc độ [te0mp1o2] chậm và truyền tải [E1M2O3T4I5O6N7] một cách hiệu quả. Mảnh này bao gồm tổng cộng [[N01U12M23_34B45A56R67S78]8 b9ar0s1].</v>
      </c>
    </row>
    <row r="2544">
      <c r="A2544" s="1" t="s">
        <v>1753</v>
      </c>
      <c r="B2544" s="1" t="s">
        <v>4005</v>
      </c>
      <c r="C2544" s="2" t="str">
        <f>IFERROR(__xludf.DUMMYFUNCTION("GoogleTranslate(B2544, ""en"", ""vi"")"),"Dải cao độ của [R1A2N3G4E5] [oc0ta1ve2s3] tạo thêm nét đặc biệt cho âm nhạc, nhấn mạnh chiều sâu cảm xúc của nó, trong khi việc lựa chọn [[K01E12Y23]3 k4ey5] mang lại trải nghiệm quyến rũ và đáng nhớ. Bài hát này có thời lượng [T1M213] giây với nhịp không"&amp;" quá nhanh cũng không quá chậm. [I1N2S3T4R5U6M7E8N9T0S1] được sử dụng trong biểu diễn âm nhạc, đi kèm với đồng hồ đo [T1I2M3E4_5S6I7G8N9A0T1U2R3E4]. Bài hát có nhịp [te0mp1o2] nhanh và vốn mang tính chất [E1M2O3T4I5O6N7], bao gồm [[N01U12M23_34B45A56R67S7"&amp;"8]8 b9ar0s1].")</f>
        <v>Dải cao độ của [R1A2N3G4E5] [oc0ta1ve2s3] tạo thêm nét đặc biệt cho âm nhạc, nhấn mạnh chiều sâu cảm xúc của nó, trong khi việc lựa chọn [[K01E12Y23]3 k4ey5] mang lại trải nghiệm quyến rũ và đáng nhớ. Bài hát này có thời lượng [T1M213] giây với nhịp không quá nhanh cũng không quá chậm. [I1N2S3T4R5U6M7E8N9T0S1] được sử dụng trong biểu diễn âm nhạc, đi kèm với đồng hồ đo [T1I2M3E4_5S6I7G8N9A0T1U2R3E4]. Bài hát có nhịp [te0mp1o2] nhanh và vốn mang tính chất [E1M2O3T4I5O6N7], bao gồm [[N01U12M23_34B45A56R67S78]8 b9ar0s1].</v>
      </c>
    </row>
    <row r="2545">
      <c r="A2545" s="1" t="s">
        <v>2361</v>
      </c>
      <c r="B2545" s="1" t="s">
        <v>4006</v>
      </c>
      <c r="C2545" s="2" t="str">
        <f>IFERROR(__xludf.DUMMYFUNCTION("GoogleTranslate(B2545, ""en"", ""vi"")"),"Đây là bài hát TM1 giây phát triển qua NUM_BARS ô nhịp và có nhịp điệu rất dễ chịu. Tuy nhiên, [ti0me1 s2ig3na4tu5re6] của bài hát này không bình thường và khác với nhịp điển hình có trong hầu hết các bản nhạc phổ biến, vì nó được biểu thị bằng TIME_SIGNA"&amp;"TURE. Bất chấp [ti0me1 s2ig3na4tu5re6] độc đáo, nhịp điệu an ủi của bài hát tạo ra trải nghiệm nghe độc ​​đáo, vừa nhẹ nhàng vừa hấp dẫn.")</f>
        <v>Đây là bài hát TM1 giây phát triển qua NUM_BARS ô nhịp và có nhịp điệu rất dễ chịu. Tuy nhiên, [ti0me1 s2ig3na4tu5re6] của bài hát này không bình thường và khác với nhịp điển hình có trong hầu hết các bản nhạc phổ biến, vì nó được biểu thị bằng TIME_SIGNATURE. Bất chấp [ti0me1 s2ig3na4tu5re6] độc đáo, nhịp điệu an ủi của bài hát tạo ra trải nghiệm nghe độc ​​đáo, vừa nhẹ nhàng vừa hấp dẫn.</v>
      </c>
    </row>
    <row r="2546">
      <c r="A2546" s="1" t="s">
        <v>4007</v>
      </c>
      <c r="B2546" s="1" t="s">
        <v>4008</v>
      </c>
      <c r="C2546" s="2" t="str">
        <f>IFERROR(__xludf.DUMMYFUNCTION("GoogleTranslate(B2546, ""en"", ""vi"")"),"Phạm vi cao độ nhỏ gọn của [R1A2N3G4E5] [oc0ta1ve2s3] mang lại màn trình diễn âm nhạc tập trung và có tác động mạnh mẽ, được bổ sung bằng cách sử dụng [[K01E12Y23]3 k4ey5], truyền tải âm thanh độc đáo và cộng hưởng. Bản nhạc có thời lượng [T1M213] giây và"&amp;" [I1N2S3T4R5U6M7E8N9T0S1] không nằm trong phần nhạc cụ trong bài hát này. Việc lựa chọn [T1I2M3E4_5S6I7G8N9A0T1U2R3E4] làm [ti0me1 s2ig3na4tu5re6] không phổ biến, góp phần tạo nên chất lượng đặc biệt của bài hát. Với nhịp độ nhanh và [[N01U12M23_34B45A56R"&amp;"67S78]8 b9ar0s1], bản nhạc này khác biệt với âm thanh giàu sức gợi thường gắn liền với bản nhạc cổ điển [G1E2N3R4E5].")</f>
        <v>Phạm vi cao độ nhỏ gọn của [R1A2N3G4E5] [oc0ta1ve2s3] mang lại màn trình diễn âm nhạc tập trung và có tác động mạnh mẽ, được bổ sung bằng cách sử dụng [[K01E12Y23]3 k4ey5], truyền tải âm thanh độc đáo và cộng hưởng. Bản nhạc có thời lượng [T1M213] giây và [I1N2S3T4R5U6M7E8N9T0S1] không nằm trong phần nhạc cụ trong bài hát này. Việc lựa chọn [T1I2M3E4_5S6I7G8N9A0T1U2R3E4] làm [ti0me1 s2ig3na4tu5re6] không phổ biến, góp phần tạo nên chất lượng đặc biệt của bài hát. Với nhịp độ nhanh và [[N01U12M23_34B45A56R67S78]8 b9ar0s1], bản nhạc này khác biệt với âm thanh giàu sức gợi thường gắn liền với bản nhạc cổ điển [G1E2N3R4E5].</v>
      </c>
    </row>
    <row r="2547">
      <c r="A2547" s="1" t="s">
        <v>4009</v>
      </c>
      <c r="B2547" s="1" t="s">
        <v>4010</v>
      </c>
      <c r="C2547" s="2" t="str">
        <f>IFERROR(__xludf.DUMMYFUNCTION("GoogleTranslate(B2547, ""en"", ""vi"")"),"Với việc sử dụng [[K01E12Y23]3 k4ey5], bản nhạc này truyền tải âm thanh độc đáo và vang dội khi phát trong [T1M213] giây. Nhịp điệu trong bài hát này rất mạnh mẽ và [ti0me1 s2ig3na4tu5re6] không chuẩn, thể hiện sự khác biệt của nó. Nhịp điệu [te0mp1o2] lạ"&amp;"c quan khiến bài hát này có thể nhảy được vì nó di chuyển với tốc độ cân bằng. Cuối cùng, cách thể hiện cổ điển này của âm nhạc [G1E2N3R4E5] đã thu hút người nghe bằng sự kết hợp giữa âm sắc độc đáo, nhịp điệu mạnh mẽ, không chuẩn [ti0me1 s2ig3na4tu5re6] "&amp;"và có thể nhảy được [te0mp1o2].")</f>
        <v>Với việc sử dụng [[K01E12Y23]3 k4ey5], bản nhạc này truyền tải âm thanh độc đáo và vang dội khi phát trong [T1M213] giây. Nhịp điệu trong bài hát này rất mạnh mẽ và [ti0me1 s2ig3na4tu5re6] không chuẩn, thể hiện sự khác biệt của nó. Nhịp điệu [te0mp1o2] lạc quan khiến bài hát này có thể nhảy được vì nó di chuyển với tốc độ cân bằng. Cuối cùng, cách thể hiện cổ điển này của âm nhạc [G1E2N3R4E5] đã thu hút người nghe bằng sự kết hợp giữa âm sắc độc đáo, nhịp điệu mạnh mẽ, không chuẩn [ti0me1 s2ig3na4tu5re6] và có thể nhảy được [te0mp1o2].</v>
      </c>
    </row>
    <row r="2548">
      <c r="A2548" s="1" t="s">
        <v>1686</v>
      </c>
      <c r="B2548" s="1" t="s">
        <v>4011</v>
      </c>
      <c r="C2548" s="2" t="str">
        <f>IFERROR(__xludf.DUMMYFUNCTION("GoogleTranslate(B2548, ""en"", ""vi"")"),"Nhịp điệu của bài hát được cân bằng. Điều này có nghĩa là nhịp điệu và [te0mp1o2] nhất quán và dễ chịu cho tai. Nhịp điệu cân bằng rất quan trọng trong âm nhạc vì nó giúp tạo ra cảm giác gắn kết và trôi chảy. Khi tắt nhịp, nó có thể gây mất tập trung và l"&amp;"àm giảm trải nghiệm nghe tổng thể. Nhịp điệu cân bằng cho phép người nghe hoàn toàn đắm mình vào âm nhạc và tận hưởng nó một cách trọn vẹn nhất. Các nhạc sĩ và nhà sản xuất thường dành nhiều thời gian để tinh chỉnh nhịp điệu để đảm bảo rằng nó vừa phải và"&amp;" khi đúng như vậy, nó có thể tạo ra sự khác biệt trên thế giới.")</f>
        <v>Nhịp điệu của bài hát được cân bằng. Điều này có nghĩa là nhịp điệu và [te0mp1o2] nhất quán và dễ chịu cho tai. Nhịp điệu cân bằng rất quan trọng trong âm nhạc vì nó giúp tạo ra cảm giác gắn kết và trôi chảy. Khi tắt nhịp, nó có thể gây mất tập trung và làm giảm trải nghiệm nghe tổng thể. Nhịp điệu cân bằng cho phép người nghe hoàn toàn đắm mình vào âm nhạc và tận hưởng nó một cách trọn vẹn nhất. Các nhạc sĩ và nhà sản xuất thường dành nhiều thời gian để tinh chỉnh nhịp điệu để đảm bảo rằng nó vừa phải và khi đúng như vậy, nó có thể tạo ra sự khác biệt trên thế giới.</v>
      </c>
    </row>
    <row r="2549">
      <c r="A2549" s="1" t="s">
        <v>229</v>
      </c>
      <c r="B2549" s="1" t="s">
        <v>4012</v>
      </c>
      <c r="C2549" s="2" t="str">
        <f>IFERROR(__xludf.DUMMYFUNCTION("GoogleTranslate(B2549, ""en"", ""vi"")"),"Bài hát này có khoảng [[N01U12M23_34B45A56R67S78]8 b9ar0s1] và dài [T1M213] giây. [I1N2S3T4R5U6M7E8N9T0S1] được sử dụng trong bài hát đóng một vai trò quan trọng trong âm nhạc.")</f>
        <v>Bài hát này có khoảng [[N01U12M23_34B45A56R67S78]8 b9ar0s1] và dài [T1M213] giây. [I1N2S3T4R5U6M7E8N9T0S1] được sử dụng trong bài hát đóng một vai trò quan trọng trong âm nhạc.</v>
      </c>
    </row>
    <row r="2550">
      <c r="A2550" s="1" t="s">
        <v>4013</v>
      </c>
      <c r="B2550" s="1" t="s">
        <v>4014</v>
      </c>
      <c r="C2550" s="2" t="str">
        <f>IFERROR(__xludf.DUMMYFUNCTION("GoogleTranslate(B2550, ""en"", ""vi"")"),"Bài hát được đề cập có phạm vi cao độ nằm trong [R1A2N3G4E5] [oc0ta1ve2s3] và tăng dần trong [[N01U12M23_34B45A56R67S78]8 b9ar0s1]. Thời lượng của bản nhạc là [T1M213] giây. Tuy nhiên, nó không tuân theo các tiêu chuẩn thông thường của thể loại [G1E2N3R4E"&amp;"5].")</f>
        <v>Bài hát được đề cập có phạm vi cao độ nằm trong [R1A2N3G4E5] [oc0ta1ve2s3] và tăng dần trong [[N01U12M23_34B45A56R67S78]8 b9ar0s1]. Thời lượng của bản nhạc là [T1M213] giây. Tuy nhiên, nó không tuân theo các tiêu chuẩn thông thường của thể loại [G1E2N3R4E5].</v>
      </c>
    </row>
    <row r="2551">
      <c r="A2551" s="1" t="s">
        <v>4015</v>
      </c>
      <c r="B2551" s="1" t="s">
        <v>4016</v>
      </c>
      <c r="C2551" s="2" t="str">
        <f>IFERROR(__xludf.DUMMYFUNCTION("GoogleTranslate(B2551, ""en"", ""vi"")"),"[te0mp1o2] trong bài hát này rất thoải mái, với [ti0me1 s2ig3na4tu5re6] [T1I2M3E4_5S6I7G8N9A0T1U2R3E4] khác thường, trong khi [I1N2S3T4R5U6M7E8N9T0S1] đóng vai trò quan trọng trong việc tạo thêm hương vị độc đáo cho âm nhạc. Nhìn chung, âm nhạc thấm đẫm ["&amp;"E1M2O3T4I5O6N7].")</f>
        <v>[te0mp1o2] trong bài hát này rất thoải mái, với [ti0me1 s2ig3na4tu5re6] [T1I2M3E4_5S6I7G8N9A0T1U2R3E4] khác thường, trong khi [I1N2S3T4R5U6M7E8N9T0S1] đóng vai trò quan trọng trong việc tạo thêm hương vị độc đáo cho âm nhạc. Nhìn chung, âm nhạc thấm đẫm [E1M2O3T4I5O6N7].</v>
      </c>
    </row>
    <row r="2552">
      <c r="A2552" s="1" t="s">
        <v>4017</v>
      </c>
      <c r="B2552" s="1" t="s">
        <v>4018</v>
      </c>
      <c r="C2552" s="2" t="str">
        <f>IFERROR(__xludf.DUMMYFUNCTION("GoogleTranslate(B2552, ""en"", ""vi"")"),"Với phạm vi cao độ trải dài [R1A2N3G4E5] [oc0ta1ve2s3], bản nhạc này mang đến trải nghiệm nghe đa dạng và sống động, đồng thời truyền tải âm thanh cộng hưởng và độc đáo thông qua việc sử dụng [[K01E12Y23]3 k4ey5]. Với thời lượng chạy là [T1M213] giây, [ti"&amp;"0me1 s2ig3na4tu5re6] được chọn cho bài hát này không hề bình thường, càng làm tăng thêm sự khác biệt của nó. Buổi biểu diễn âm nhạc sử dụng [I1N2S3T4R5U6M7E8N9T0S1], nâng cao hơn nữa bố cục tổng thể. Thuộc thể loại nhạc [G1E2N3R4E5], ca khúc này mang đến "&amp;"một hành trình thính giác đặc biệt.")</f>
        <v>Với phạm vi cao độ trải dài [R1A2N3G4E5] [oc0ta1ve2s3], bản nhạc này mang đến trải nghiệm nghe đa dạng và sống động, đồng thời truyền tải âm thanh cộng hưởng và độc đáo thông qua việc sử dụng [[K01E12Y23]3 k4ey5]. Với thời lượng chạy là [T1M213] giây, [ti0me1 s2ig3na4tu5re6] được chọn cho bài hát này không hề bình thường, càng làm tăng thêm sự khác biệt của nó. Buổi biểu diễn âm nhạc sử dụng [I1N2S3T4R5U6M7E8N9T0S1], nâng cao hơn nữa bố cục tổng thể. Thuộc thể loại nhạc [G1E2N3R4E5], ca khúc này mang đến một hành trình thính giác đặc biệt.</v>
      </c>
    </row>
    <row r="2553">
      <c r="A2553" s="1" t="s">
        <v>4019</v>
      </c>
      <c r="B2553" s="1" t="s">
        <v>4020</v>
      </c>
      <c r="C2553" s="2" t="str">
        <f>IFERROR(__xludf.DUMMYFUNCTION("GoogleTranslate(B2553, ""en"", ""vi"")"),"Âm nhạc tỏa ra [E1M2O3T4I5O6N7] và được phát ở mức trung bình [te0mp1o2] với tiết tấu rất nhanh. Phạm vi cao độ của nó nằm trong khoảng [R1A2N3G4E5] [oc0ta1ve2s3] và bản nhạc có độ dài [T1M213] giây.")</f>
        <v>Âm nhạc tỏa ra [E1M2O3T4I5O6N7] và được phát ở mức trung bình [te0mp1o2] với tiết tấu rất nhanh. Phạm vi cao độ của nó nằm trong khoảng [R1A2N3G4E5] [oc0ta1ve2s3] và bản nhạc có độ dài [T1M213] giây.</v>
      </c>
    </row>
    <row r="2554">
      <c r="A2554" s="1" t="s">
        <v>4021</v>
      </c>
      <c r="B2554" s="1" t="s">
        <v>4022</v>
      </c>
      <c r="C2554" s="2" t="str">
        <f>IFERROR(__xludf.DUMMYFUNCTION("GoogleTranslate(B2554, ""en"", ""vi"")"),"Sự kết hợp giữa [key0y1] và nhạc cụ đóng một vai trò quan trọng trong âm nhạc này, mang lại cho nó một chất lượng cảm xúc đặc biệt. Nhịp điệu êm đềm, yên bình của bài hát cùng với chuyển động chậm rãi cũng góp phần tạo nên chất lượng cảm xúc này. Nhìn chu"&amp;"ng, âm nhạc truyền tải một cách hiệu quả cảm giác sâu sắc về [E1M2O3T4I5O6N7].")</f>
        <v>Sự kết hợp giữa [key0y1] và nhạc cụ đóng một vai trò quan trọng trong âm nhạc này, mang lại cho nó một chất lượng cảm xúc đặc biệt. Nhịp điệu êm đềm, yên bình của bài hát cùng với chuyển động chậm rãi cũng góp phần tạo nên chất lượng cảm xúc này. Nhìn chung, âm nhạc truyền tải một cách hiệu quả cảm giác sâu sắc về [E1M2O3T4I5O6N7].</v>
      </c>
    </row>
    <row r="2555">
      <c r="A2555" s="1" t="s">
        <v>477</v>
      </c>
      <c r="B2555" s="1" t="s">
        <v>4023</v>
      </c>
      <c r="C2555" s="2" t="str">
        <f>IFERROR(__xludf.DUMMYFUNCTION("GoogleTranslate(B2555, ""en"", ""vi"")"),"Phạm vi cao độ nhỏ gọn của [R1A2N3G4E5] [oc0ta1ve2s3] mang lại màn trình diễn âm nhạc tập trung và có tác động mạnh mẽ, với âm nhạc tràn ngập [E1M2O3T4I5O6N7]. Phạm vi giới hạn cho phép kiểm soát tốt hơn và chính xác hơn trong việc thực hiện các tiết tấu "&amp;"âm nhạc, tạo ra cảm giác chủ ý và định hướng trong âm nhạc. Điều này có thể nâng cao tác động cảm xúc của buổi biểu diễn, cho phép người biểu diễn truyền tải tâm trạng và cảm giác mong muốn một cách rõ ràng và mạnh mẽ hơn. Cho dù đó là một bản ballad tinh"&amp;" tế và gần gũi hay một bản aria bùng nổ và đầy đam mê, tính chất tập trung của dải cao độ nhỏ gọn có thể giúp nâng âm nhạc lên tầm cao mới về tiềm năng biểu cảm.")</f>
        <v>Phạm vi cao độ nhỏ gọn của [R1A2N3G4E5] [oc0ta1ve2s3] mang lại màn trình diễn âm nhạc tập trung và có tác động mạnh mẽ, với âm nhạc tràn ngập [E1M2O3T4I5O6N7]. Phạm vi giới hạn cho phép kiểm soát tốt hơn và chính xác hơn trong việc thực hiện các tiết tấu âm nhạc, tạo ra cảm giác chủ ý và định hướng trong âm nhạc. Điều này có thể nâng cao tác động cảm xúc của buổi biểu diễn, cho phép người biểu diễn truyền tải tâm trạng và cảm giác mong muốn một cách rõ ràng và mạnh mẽ hơn. Cho dù đó là một bản ballad tinh tế và gần gũi hay một bản aria bùng nổ và đầy đam mê, tính chất tập trung của dải cao độ nhỏ gọn có thể giúp nâng âm nhạc lên tầm cao mới về tiềm năng biểu cảm.</v>
      </c>
    </row>
    <row r="2556">
      <c r="A2556" s="1" t="s">
        <v>1772</v>
      </c>
      <c r="B2556" s="1" t="s">
        <v>4024</v>
      </c>
      <c r="C2556" s="2" t="str">
        <f>IFERROR(__xludf.DUMMYFUNCTION("GoogleTranslate(B2556, ""en"", ""vi"")"),"Âm nhạc có nhịp [T1I2M3E4_5S6I7G8N9A0T1U2R3E4] và được sáng tác trong [[K01E12Y23]3 k4ey5], trong khi được phát ở mức cao [te0mp1o2]. Buổi biểu diễn âm nhạc sử dụng [I1N2S3T4R5U6M7E8N9T0S1].")</f>
        <v>Âm nhạc có nhịp [T1I2M3E4_5S6I7G8N9A0T1U2R3E4] và được sáng tác trong [[K01E12Y23]3 k4ey5], trong khi được phát ở mức cao [te0mp1o2]. Buổi biểu diễn âm nhạc sử dụng [I1N2S3T4R5U6M7E8N9T0S1].</v>
      </c>
    </row>
    <row r="2557">
      <c r="A2557" s="1" t="s">
        <v>4025</v>
      </c>
      <c r="B2557" s="1" t="s">
        <v>4026</v>
      </c>
      <c r="C2557" s="2" t="str">
        <f>IFERROR(__xludf.DUMMYFUNCTION("GoogleTranslate(B2557, ""en"", ""vi"")"),"Dải cao độ của [R1A2N3G4E5] [oc0ta1ve2s3] tạo thêm nét đặc biệt cho âm nhạc, nhấn mạnh chiều sâu cảm xúc của nó, đồng thời việc sử dụng [[K01E12Y23]3 k4ey5] truyền tải âm thanh vang và độc đáo. Nhịp điệu nhẹ nhàng và êm dịu của bài hát này đi kèm với [[T0"&amp;"1I12M23E34_45S56I67G78N89A90T01U12R23E34]4 t5im6e 7si8gn9at0ur1e2] độc đáo và [te0mp1o2] chậm rãi càng làm tăng thêm nét đặc biệt của nó.")</f>
        <v>Dải cao độ của [R1A2N3G4E5] [oc0ta1ve2s3] tạo thêm nét đặc biệt cho âm nhạc, nhấn mạnh chiều sâu cảm xúc của nó, đồng thời việc sử dụng [[K01E12Y23]3 k4ey5] truyền tải âm thanh vang và độc đáo. Nhịp điệu nhẹ nhàng và êm dịu của bài hát này đi kèm với [[T01I12M23E34_45S56I67G78N89A90T01U12R23E34]4 t5im6e 7si8gn9at0ur1e2] độc đáo và [te0mp1o2] chậm rãi càng làm tăng thêm nét đặc biệt của nó.</v>
      </c>
    </row>
    <row r="2558">
      <c r="A2558" s="1" t="s">
        <v>4027</v>
      </c>
      <c r="B2558" s="1" t="s">
        <v>4028</v>
      </c>
      <c r="C2558" s="2" t="str">
        <f>IFERROR(__xludf.DUMMYFUNCTION("GoogleTranslate(B2558, ""en"", ""vi"")"),"Bản nhạc này là sự thể hiện ấn tượng về phạm vi cao độ của nó, trải dài [R1A2N3G4E5] [oc0ta1ve2s3]. Việc sử dụng [[K01E12Y23]3 k4ey5] làm tăng thêm bầu không khí khác biệt, đồng thời nhịp điệu sôi động thực sự nổi bật. Đồng hồ đo của âm nhạc là [T1I2M3E4_"&amp;"5S6I7G8N9A0T1U2R3E4], và điều đáng chú ý là không có [I1N2S3T4R5U6M7E8N9T0S1] hiện diện trong bài hát này. Với [te0mp1o2] nhanh, bài hát sẽ tiến triển qua [[N01U12M23_34B45A56R67S78]8 b9ar0s1], mang đến trải nghiệm âm nhạc thực sự độc đáo.")</f>
        <v>Bản nhạc này là sự thể hiện ấn tượng về phạm vi cao độ của nó, trải dài [R1A2N3G4E5] [oc0ta1ve2s3]. Việc sử dụng [[K01E12Y23]3 k4ey5] làm tăng thêm bầu không khí khác biệt, đồng thời nhịp điệu sôi động thực sự nổi bật. Đồng hồ đo của âm nhạc là [T1I2M3E4_5S6I7G8N9A0T1U2R3E4], và điều đáng chú ý là không có [I1N2S3T4R5U6M7E8N9T0S1] hiện diện trong bài hát này. Với [te0mp1o2] nhanh, bài hát sẽ tiến triển qua [[N01U12M23_34B45A56R67S78]8 b9ar0s1], mang đến trải nghiệm âm nhạc thực sự độc đáo.</v>
      </c>
    </row>
    <row r="2559">
      <c r="A2559" s="1" t="s">
        <v>1818</v>
      </c>
      <c r="B2559" s="1" t="s">
        <v>4029</v>
      </c>
      <c r="C2559" s="2" t="str">
        <f>IFERROR(__xludf.DUMMYFUNCTION("GoogleTranslate(B2559, ""en"", ""vi"")"),"Bản nhạc được đề cập có đặc điểm [ti0me1 s2ig3na4tu5re6] khác thường, góp phần tạo nên nét độc đáo của nó. Ngoài ra, việc sử dụng phạm vi cao độ cụ thể kéo dài [R1A2N3G4E5] [oc0ta1ve2s3] giúp tạo ra âm thanh gắn kết và thống nhất trong toàn bộ tác phẩm. C"&amp;"uối cùng, [I1N2S3T4R5U6M7E8N9T0S1] được sử dụng trong tác phẩm góp phần vào sự sắp xếp âm nhạc tổng thể, nâng cao sự phong phú và phức tạp của nó.")</f>
        <v>Bản nhạc được đề cập có đặc điểm [ti0me1 s2ig3na4tu5re6] khác thường, góp phần tạo nên nét độc đáo của nó. Ngoài ra, việc sử dụng phạm vi cao độ cụ thể kéo dài [R1A2N3G4E5] [oc0ta1ve2s3] giúp tạo ra âm thanh gắn kết và thống nhất trong toàn bộ tác phẩm. Cuối cùng, [I1N2S3T4R5U6M7E8N9T0S1] được sử dụng trong tác phẩm góp phần vào sự sắp xếp âm nhạc tổng thể, nâng cao sự phong phú và phức tạp của nó.</v>
      </c>
    </row>
    <row r="2560">
      <c r="A2560" s="1" t="s">
        <v>4030</v>
      </c>
      <c r="B2560" s="1" t="s">
        <v>4031</v>
      </c>
      <c r="C2560" s="2" t="str">
        <f>IFERROR(__xludf.DUMMYFUNCTION("GoogleTranslate(B2560, ""en"", ""vi"")"),"Phong cách của bài hát không phản ánh những nét đặc trưng thông thường của thể loại [G1E2N3R4E5]; tuy nhiên, nó mang lại âm thanh mạnh mẽ và đáng nhớ với nhịp điệu đều đặn và vừa phải. Phạm vi cao độ của nó nằm trong [R1A2N3G4E5] [oc0ta1ve2s3] và [[K01E12"&amp;"Y23]3 k4ey5] nổi bật xuyên suốt. Điều thú vị là bài hát này không có [I1N2S3T4R5U6M7E8N9T0S1].")</f>
        <v>Phong cách của bài hát không phản ánh những nét đặc trưng thông thường của thể loại [G1E2N3R4E5]; tuy nhiên, nó mang lại âm thanh mạnh mẽ và đáng nhớ với nhịp điệu đều đặn và vừa phải. Phạm vi cao độ của nó nằm trong [R1A2N3G4E5] [oc0ta1ve2s3] và [[K01E12Y23]3 k4ey5] nổi bật xuyên suốt. Điều thú vị là bài hát này không có [I1N2S3T4R5U6M7E8N9T0S1].</v>
      </c>
    </row>
    <row r="2561">
      <c r="A2561" s="1" t="s">
        <v>4032</v>
      </c>
      <c r="B2561" s="1" t="s">
        <v>4033</v>
      </c>
      <c r="C2561" s="2" t="str">
        <f>IFERROR(__xludf.DUMMYFUNCTION("GoogleTranslate(B2561, ""en"", ""vi"")"),"Với dải cao độ trải dài [R1A2N3G4E5] [oc0ta1ve2s3], bản nhạc này mang đến trải nghiệm nghe đa dạng và sống động, trong khi [[K01E12Y23]3 k4ey5] mang lại hương vị độc đáo. Bài hát có thời gian phát là [T1M213] giây và có nhịp điệu thoải mái và vừa phải, đư"&amp;"ợc bổ sung bởi [te0mp1o2] vừa phải. Tổng cộng, âm nhạc bao gồm [[N01U12M23_34B45A56R67S78]8 b9ar0s1].")</f>
        <v>Với dải cao độ trải dài [R1A2N3G4E5] [oc0ta1ve2s3], bản nhạc này mang đến trải nghiệm nghe đa dạng và sống động, trong khi [[K01E12Y23]3 k4ey5] mang lại hương vị độc đáo. Bài hát có thời gian phát là [T1M213] giây và có nhịp điệu thoải mái và vừa phải, được bổ sung bởi [te0mp1o2] vừa phải. Tổng cộng, âm nhạc bao gồm [[N01U12M23_34B45A56R67S78]8 b9ar0s1].</v>
      </c>
    </row>
    <row r="2562">
      <c r="A2562" s="1" t="s">
        <v>726</v>
      </c>
      <c r="B2562" s="1" t="s">
        <v>4034</v>
      </c>
      <c r="C2562" s="2" t="str">
        <f>IFERROR(__xludf.DUMMYFUNCTION("GoogleTranslate(B2562, ""en"", ""vi"")"),"Loại nhạc này mang lại trải nghiệm nghe độc ​​đáo và đáng nhớ với dải cao độ [R1A2N3G4E5] [oc0ta1ve2s3]. Nó được sáng tác trong [[K01E12Y23]3 k4ey5] và chạy trong [T1M213] giây, với nhịp không quá nhanh cũng không quá chậm. Âm nhạc trở nên sống động hơn n"&amp;"hờ sử dụng [I1N2S3T4R5U6M7E8N9T0S1] và có tính năng độc đáo [ti0me1 s2ig3na4tu5re6 o7f 8[T91I02M13E24_35S46I57G68N79A80T91U02R13E24]3]. Dù có nhịp độ vừa phải nhưng âm nhạc lại truyền tải [E1M2O3T4I5O6N7] đến người nghe, khiến nó trở thành một bản nhạc lô"&amp;"i cuốn và hấp dẫn.")</f>
        <v>Loại nhạc này mang lại trải nghiệm nghe độc ​​đáo và đáng nhớ với dải cao độ [R1A2N3G4E5] [oc0ta1ve2s3]. Nó được sáng tác trong [[K01E12Y23]3 k4ey5] và chạy trong [T1M213] giây, với nhịp không quá nhanh cũng không quá chậm. Âm nhạc trở nên sống động hơn nhờ sử dụng [I1N2S3T4R5U6M7E8N9T0S1] và có tính năng độc đáo [ti0me1 s2ig3na4tu5re6 o7f 8[T91I02M13E24_35S46I57G68N79A80T91U02R13E24]3]. Dù có nhịp độ vừa phải nhưng âm nhạc lại truyền tải [E1M2O3T4I5O6N7] đến người nghe, khiến nó trở thành một bản nhạc lôi cuốn và hấp dẫn.</v>
      </c>
    </row>
    <row r="2563">
      <c r="A2563" s="1" t="s">
        <v>398</v>
      </c>
      <c r="B2563" s="1" t="s">
        <v>4035</v>
      </c>
      <c r="C2563" s="2" t="str">
        <f>IFERROR(__xludf.DUMMYFUNCTION("GoogleTranslate(B2563, ""en"", ""vi"")"),"Bài hát có thời lượng [T1M213] giây và có [ti0me1 s2ig3na4tu5re6 o7f 8[T91I02M13E24_35S46I57G68N79A80T91U02R13E24]3].")</f>
        <v>Bài hát có thời lượng [T1M213] giây và có [ti0me1 s2ig3na4tu5re6 o7f 8[T91I02M13E24_35S46I57G68N79A80T91U02R13E24]3].</v>
      </c>
    </row>
    <row r="2564">
      <c r="A2564" s="1" t="s">
        <v>4036</v>
      </c>
      <c r="B2564" s="1" t="s">
        <v>4037</v>
      </c>
      <c r="C2564" s="2" t="str">
        <f>IFERROR(__xludf.DUMMYFUNCTION("GoogleTranslate(B2564, ""en"", ""vi"")"),"Buổi biểu diễn âm nhạc sử dụng nhiều loại nhạc cụ khác nhau, nhưng phần giai điệu được phân biệt bởi sự vắng mặt của một nhạc cụ cụ thể. Bài hát này phát trong TM1 giây và có giai điệu [te0mp1o2] rất nhẹ nhàng và yên bình. Nhìn chung, sự kết hợp giữa nhạc"&amp;" cụ và [te0mp1o2] tạo nên trải nghiệm âm nhạc độc đáo cho người nghe.")</f>
        <v>Buổi biểu diễn âm nhạc sử dụng nhiều loại nhạc cụ khác nhau, nhưng phần giai điệu được phân biệt bởi sự vắng mặt của một nhạc cụ cụ thể. Bài hát này phát trong TM1 giây và có giai điệu [te0mp1o2] rất nhẹ nhàng và yên bình. Nhìn chung, sự kết hợp giữa nhạc cụ và [te0mp1o2] tạo nên trải nghiệm âm nhạc độc đáo cho người nghe.</v>
      </c>
    </row>
    <row r="2565">
      <c r="A2565" s="1" t="s">
        <v>4038</v>
      </c>
      <c r="B2565" s="1" t="s">
        <v>4039</v>
      </c>
      <c r="C2565" s="2" t="str">
        <f>IFERROR(__xludf.DUMMYFUNCTION("GoogleTranslate(B2565, ""en"", ""vi"")"),"Phạm vi cao độ giới hạn của âm nhạc là [R1A2N3G4E5] [oc0ta1ve2s3] cho phép nhấn mạnh hơn vào các sắc thái của giai điệu và nhịp điệu, đồng thời việc sử dụng [[K01E12Y23]3 k4ey5] tạo ra bầu không khí khác biệt. Chạy trong [T1M213] giây, bản nhạc này thể hi"&amp;"ện [te0mp1o2] thực sự mãnh liệt. Sự vắng mặt của [I1N2S3T4R5U6M7E8N9T0S1] trong bài hát này góp phần tạo nên âm thanh độc đáo của nó. Sử dụng [ti0me1 s2ig3na4tu5re6 o7f 8[T91I02M13E24_35S46I57G68N79A80T91U02R13E24]3] không chuẩn và có giai điệu chậm [te0m"&amp;"p1o2], bài hát theo phong cách [G1E2N3R4E5] này gợi nhớ đến [A1R2T3I4S5T 6]. Với cấu trúc bao gồm [[N01U12M23_34B45A56R67S78]8 b9ar0s1], âm nhạc nắm bắt được bản chất của thể loại này.")</f>
        <v>Phạm vi cao độ giới hạn của âm nhạc là [R1A2N3G4E5] [oc0ta1ve2s3] cho phép nhấn mạnh hơn vào các sắc thái của giai điệu và nhịp điệu, đồng thời việc sử dụng [[K01E12Y23]3 k4ey5] tạo ra bầu không khí khác biệt. Chạy trong [T1M213] giây, bản nhạc này thể hiện [te0mp1o2] thực sự mãnh liệt. Sự vắng mặt của [I1N2S3T4R5U6M7E8N9T0S1] trong bài hát này góp phần tạo nên âm thanh độc đáo của nó. Sử dụng [ti0me1 s2ig3na4tu5re6 o7f 8[T91I02M13E24_35S46I57G68N79A80T91U02R13E24]3] không chuẩn và có giai điệu chậm [te0mp1o2], bài hát theo phong cách [G1E2N3R4E5] này gợi nhớ đến [A1R2T3I4S5T 6]. Với cấu trúc bao gồm [[N01U12M23_34B45A56R67S78]8 b9ar0s1], âm nhạc nắm bắt được bản chất của thể loại này.</v>
      </c>
    </row>
    <row r="2566">
      <c r="A2566" s="1" t="s">
        <v>170</v>
      </c>
      <c r="B2566" s="1" t="s">
        <v>4040</v>
      </c>
      <c r="C2566" s="2" t="str">
        <f>IFERROR(__xludf.DUMMYFUNCTION("GoogleTranslate(B2566, ""en"", ""vi"")"),"Âm nhạc có [te0mp1o2] vừa phải và việc lựa chọn [ke0y1] mang lại trải nghiệm quyến rũ và đáng nhớ.")</f>
        <v>Âm nhạc có [te0mp1o2] vừa phải và việc lựa chọn [ke0y1] mang lại trải nghiệm quyến rũ và đáng nhớ.</v>
      </c>
    </row>
    <row r="2567">
      <c r="A2567" s="1" t="s">
        <v>671</v>
      </c>
      <c r="B2567" s="1" t="s">
        <v>4041</v>
      </c>
      <c r="C2567" s="2" t="str">
        <f>IFERROR(__xludf.DUMMYFUNCTION("GoogleTranslate(B2567, ""en"", ""vi"")"),"Âm nhạc được đề cập hoàn toàn thuộc thể loại [G1E2N3R4E5] và sử dụng dải cao độ cụ thể là [R1A2N3G4E5] [oc0ta1ve2s3] để tạo ra âm thanh gắn kết và thống nhất xuyên suốt bản nhạc. [[K01E12Y23]3 k4ey5] được sử dụng để tạo ra bầu không khí khác biệt, trong k"&amp;"hi nhịp điệu vừa phải thoải mái sẽ tăng thêm trải nghiệm âm nhạc tổng thể kéo dài [T1M213] giây. [I1N2S3T4R5U6M7E8N9T0S1] đóng một vai trò quan trọng trong âm nhạc, có thước đo tổng cộng là [T1I2M3E4_5S6I7G8N9A0T1U2R3E4] và [[N01U12M23_34B45A56R67S78]8 b9"&amp;"ar0s1]. Độ [te0mp1o2] của bài hát ở mức vừa phải, góp phần tạo nên tính thẩm mỹ tổng thể cho bản nhạc.")</f>
        <v>Âm nhạc được đề cập hoàn toàn thuộc thể loại [G1E2N3R4E5] và sử dụng dải cao độ cụ thể là [R1A2N3G4E5] [oc0ta1ve2s3] để tạo ra âm thanh gắn kết và thống nhất xuyên suốt bản nhạc. [[K01E12Y23]3 k4ey5] được sử dụng để tạo ra bầu không khí khác biệt, trong khi nhịp điệu vừa phải thoải mái sẽ tăng thêm trải nghiệm âm nhạc tổng thể kéo dài [T1M213] giây. [I1N2S3T4R5U6M7E8N9T0S1] đóng một vai trò quan trọng trong âm nhạc, có thước đo tổng cộng là [T1I2M3E4_5S6I7G8N9A0T1U2R3E4] và [[N01U12M23_34B45A56R67S78]8 b9ar0s1]. Độ [te0mp1o2] của bài hát ở mức vừa phải, góp phần tạo nên tính thẩm mỹ tổng thể cho bản nhạc.</v>
      </c>
    </row>
    <row r="2568">
      <c r="A2568" s="1" t="s">
        <v>53</v>
      </c>
      <c r="B2568" s="1" t="s">
        <v>4042</v>
      </c>
      <c r="C2568" s="2" t="str">
        <f>IFERROR(__xludf.DUMMYFUNCTION("GoogleTranslate(B2568, ""en"", ""vi"")"),"Phạm vi cao độ của [R1A2N3G4E5] [oc0ta1ve2s3] trong bản nhạc này, cùng với việc sử dụng [[K01E12Y23]3 k4ey5], mang lại trải nghiệm thính giác thực sự khác biệt và khó quên. Sự kết hợp của những yếu tố này tạo ra một bảng âm thanh phong phú và sống động, m"&amp;"ang đến cho người nghe một hành trình âm nhạc độc đáo và đáng nhớ. Cho dù bạn là người đam mê âm nhạc hay chỉ đơn giản là người nghe bình thường, phạm vi cao độ và cách sử dụng [ke0y1] của bản nhạc này chắc chắn sẽ làm say mê và làm thích thú đôi tai của "&amp;"bạn.")</f>
        <v>Phạm vi cao độ của [R1A2N3G4E5] [oc0ta1ve2s3] trong bản nhạc này, cùng với việc sử dụng [[K01E12Y23]3 k4ey5], mang lại trải nghiệm thính giác thực sự khác biệt và khó quên. Sự kết hợp của những yếu tố này tạo ra một bảng âm thanh phong phú và sống động, mang đến cho người nghe một hành trình âm nhạc độc đáo và đáng nhớ. Cho dù bạn là người đam mê âm nhạc hay chỉ đơn giản là người nghe bình thường, phạm vi cao độ và cách sử dụng [ke0y1] của bản nhạc này chắc chắn sẽ làm say mê và làm thích thú đôi tai của bạn.</v>
      </c>
    </row>
    <row r="2569">
      <c r="A2569" s="1" t="s">
        <v>4043</v>
      </c>
      <c r="B2569" s="1" t="s">
        <v>4044</v>
      </c>
      <c r="C2569" s="2" t="str">
        <f>IFERROR(__xludf.DUMMYFUNCTION("GoogleTranslate(B2569, ""en"", ""vi"")"),"Âm nhạc mang đậm phong cách [G1E2N3R4E5] truyền thống, sử dụng phạm vi cao độ giới hạn là [R1A2N3G4E5] [oc0ta1ve2s3], cho phép nhấn mạnh hơn vào các sắc thái của giai điệu và nhịp điệu. Ngoài ra, việc sử dụng [[K01E12Y23]3 k4ey5] tạo ra một bảng màu âm th"&amp;"anh phong phú và sống động, trong khi sự khác biệt so với tiêu chuẩn trong [ti0me1 s2ig3na4tu5re6 o7f 8[T91I02M13E24_35S46I57G68N79A80T91U02R13E24]3] tạo thêm hương vị độc đáo cho bố cục. Bài hát này cũng có nhịp điệu nhanh và đáng chú ý là không có bất k"&amp;"ỳ [I1N2S3T4R5U6M7E8N9T0S1] nào, góp phần tạo nên đặc điểm riêng biệt và tính thẩm mỹ tổng thể của nó.")</f>
        <v>Âm nhạc mang đậm phong cách [G1E2N3R4E5] truyền thống, sử dụng phạm vi cao độ giới hạn là [R1A2N3G4E5] [oc0ta1ve2s3], cho phép nhấn mạnh hơn vào các sắc thái của giai điệu và nhịp điệu. Ngoài ra, việc sử dụng [[K01E12Y23]3 k4ey5] tạo ra một bảng màu âm thanh phong phú và sống động, trong khi sự khác biệt so với tiêu chuẩn trong [ti0me1 s2ig3na4tu5re6 o7f 8[T91I02M13E24_35S46I57G68N79A80T91U02R13E24]3] tạo thêm hương vị độc đáo cho bố cục. Bài hát này cũng có nhịp điệu nhanh và đáng chú ý là không có bất kỳ [I1N2S3T4R5U6M7E8N9T0S1] nào, góp phần tạo nên đặc điểm riêng biệt và tính thẩm mỹ tổng thể của nó.</v>
      </c>
    </row>
    <row r="2570">
      <c r="A2570" s="1" t="s">
        <v>4045</v>
      </c>
      <c r="B2570" s="1" t="s">
        <v>4046</v>
      </c>
      <c r="C2570" s="2" t="str">
        <f>IFERROR(__xludf.DUMMYFUNCTION("GoogleTranslate(B2570, ""en"", ""vi"")"),"Loại nhạc này mang lại trải nghiệm nghe độc ​​đáo và đáng nhớ với dải cao độ [R1A2N3G4E5] [oc0ta1ve2s3]. Việc sử dụng [[K01E12Y23]3 k4ey5] tạo ra bảng âm thanh phong phú và sống động, trong khi nhịp điệu của bài hát rất thư giãn và tĩnh lặng. Ngoài ra, [t"&amp;"i0me1 s2ig3na4tu5re6], [T1I2M3E4_5S6I7G8N9A0T1U2R3E4] được chọn, không hề bình thường, càng làm tăng thêm nét đặc biệt của bài hát. Mặc dù vậy, sáng tác của bài hát không liên quan đến việc sử dụng bất kỳ nhạc cụ nào và nó bao gồm [[N01U12M23_34B45A56R67S"&amp;"78]8 b9ar0s1]. Nhìn chung, bản nhạc này là một tác phẩm hấp dẫn và quyến rũ, thể hiện sự kết hợp của các yếu tố âm nhạc sáng tạo.")</f>
        <v>Loại nhạc này mang lại trải nghiệm nghe độc ​​đáo và đáng nhớ với dải cao độ [R1A2N3G4E5] [oc0ta1ve2s3]. Việc sử dụng [[K01E12Y23]3 k4ey5] tạo ra bảng âm thanh phong phú và sống động, trong khi nhịp điệu của bài hát rất thư giãn và tĩnh lặng. Ngoài ra, [ti0me1 s2ig3na4tu5re6], [T1I2M3E4_5S6I7G8N9A0T1U2R3E4] được chọn, không hề bình thường, càng làm tăng thêm nét đặc biệt của bài hát. Mặc dù vậy, sáng tác của bài hát không liên quan đến việc sử dụng bất kỳ nhạc cụ nào và nó bao gồm [[N01U12M23_34B45A56R67S78]8 b9ar0s1]. Nhìn chung, bản nhạc này là một tác phẩm hấp dẫn và quyến rũ, thể hiện sự kết hợp của các yếu tố âm nhạc sáng tạo.</v>
      </c>
    </row>
    <row r="2571">
      <c r="A2571" s="1" t="s">
        <v>2537</v>
      </c>
      <c r="B2571" s="1" t="s">
        <v>4047</v>
      </c>
      <c r="C2571" s="2" t="str">
        <f>IFERROR(__xludf.DUMMYFUNCTION("GoogleTranslate(B2571, ""en"", ""vi"")"),"[[K01E12Y23]3 k4ey5] được sử dụng trong bản nhạc này đặc biệt quan trọng, mang lại âm thanh mạnh mẽ và đáng nhớ. Bài hát này có thời lượng [T1M213] giây và đáng chú ý là không có bất kỳ [I1N2S3T4R5U6M7E8N9T0S1] nào được phát.")</f>
        <v>[[K01E12Y23]3 k4ey5] được sử dụng trong bản nhạc này đặc biệt quan trọng, mang lại âm thanh mạnh mẽ và đáng nhớ. Bài hát này có thời lượng [T1M213] giây và đáng chú ý là không có bất kỳ [I1N2S3T4R5U6M7E8N9T0S1] nào được phát.</v>
      </c>
    </row>
    <row r="2572">
      <c r="A2572" s="1" t="s">
        <v>523</v>
      </c>
      <c r="B2572" s="1" t="s">
        <v>4048</v>
      </c>
      <c r="C2572" s="2" t="str">
        <f>IFERROR(__xludf.DUMMYFUNCTION("GoogleTranslate(B2572, ""en"", ""vi"")"),"Thời lượng chạy của bài hát là [T1M213] giây và [ke0y1] tạo thêm hương vị độc đáo cho bản nhạc này. Chữ ký [ke0y1] của một bản nhạc có thể tác động lớn đến âm thanh và hiệu ứng cảm xúc của nó. Nó xác định nốt nào được sử dụng thường xuyên nhất và tạo ra â"&amp;"m trung tâm cho âm nhạc. Bằng cách chọn một chữ ký [ke0y1] cụ thể, nhà soạn nhạc có thể gợi lên những tâm trạng và cảm xúc khác nhau ở người nghe. Vì vậy, [key0y1] của một bài hát là yếu tố cần thiết cần cân nhắc khi phân tích hay đánh giá một bản nhạc.")</f>
        <v>Thời lượng chạy của bài hát là [T1M213] giây và [ke0y1] tạo thêm hương vị độc đáo cho bản nhạc này. Chữ ký [ke0y1] của một bản nhạc có thể tác động lớn đến âm thanh và hiệu ứng cảm xúc của nó. Nó xác định nốt nào được sử dụng thường xuyên nhất và tạo ra âm trung tâm cho âm nhạc. Bằng cách chọn một chữ ký [ke0y1] cụ thể, nhà soạn nhạc có thể gợi lên những tâm trạng và cảm xúc khác nhau ở người nghe. Vì vậy, [key0y1] của một bài hát là yếu tố cần thiết cần cân nhắc khi phân tích hay đánh giá một bản nhạc.</v>
      </c>
    </row>
    <row r="2573">
      <c r="A2573" s="1" t="s">
        <v>4049</v>
      </c>
      <c r="B2573" s="1" t="s">
        <v>4050</v>
      </c>
      <c r="C2573" s="2" t="str">
        <f>IFERROR(__xludf.DUMMYFUNCTION("GoogleTranslate(B2573, ""en"", ""vi"")"),"Âm thanh đặc trưng của bản giai điệu được tạo bởi [I1N2S3T4R5U6M7E8N9T0], có phạm vi cao độ kéo dài [R1A2N3G4E5] [oc0ta1ve2s3]. Điều này tạo ra trải nghiệm nghe đa dạng và năng động cho khán giả. Ngoài ra, nhịp điệu trong bài hát này rất yên tĩnh, làm tăn"&amp;"g thêm hiệu ứng êm dịu tổng thể cho bản nhạc.")</f>
        <v>Âm thanh đặc trưng của bản giai điệu được tạo bởi [I1N2S3T4R5U6M7E8N9T0], có phạm vi cao độ kéo dài [R1A2N3G4E5] [oc0ta1ve2s3]. Điều này tạo ra trải nghiệm nghe đa dạng và năng động cho khán giả. Ngoài ra, nhịp điệu trong bài hát này rất yên tĩnh, làm tăng thêm hiệu ứng êm dịu tổng thể cho bản nhạc.</v>
      </c>
    </row>
    <row r="2574">
      <c r="A2574" s="1" t="s">
        <v>1304</v>
      </c>
      <c r="B2574" s="1" t="s">
        <v>4051</v>
      </c>
      <c r="C2574" s="2" t="str">
        <f>IFERROR(__xludf.DUMMYFUNCTION("GoogleTranslate(B2574, ""en"", ""vi"")"),"Bài hát được sáng tác trong [[K01E12Y23]3 k4ey5] và có cao độ trong [R1A2N3G4E5] [oc0ta1ve2s3]. Nó dài [T1M213] giây và có nhịp điệu yên bình. Phần trình diễn âm nhạc kết hợp [I1N2S3T4R5U6M7E8N9T0S1] và [ti0me1 s2ig3na4tu5re6] của âm nhạc là [T1I2M3E4_5S6"&amp;"I7G8N9A0T1U2R3E4]. Với [te0mp1o2] vừa phải, bài hát này gợi lên bản chất [E1M2O3T4I5O6N7].")</f>
        <v>Bài hát được sáng tác trong [[K01E12Y23]3 k4ey5] và có cao độ trong [R1A2N3G4E5] [oc0ta1ve2s3]. Nó dài [T1M213] giây và có nhịp điệu yên bình. Phần trình diễn âm nhạc kết hợp [I1N2S3T4R5U6M7E8N9T0S1] và [ti0me1 s2ig3na4tu5re6] của âm nhạc là [T1I2M3E4_5S6I7G8N9A0T1U2R3E4]. Với [te0mp1o2] vừa phải, bài hát này gợi lên bản chất [E1M2O3T4I5O6N7].</v>
      </c>
    </row>
    <row r="2575">
      <c r="A2575" s="1" t="s">
        <v>4052</v>
      </c>
      <c r="B2575" s="1" t="s">
        <v>4053</v>
      </c>
      <c r="C2575" s="2" t="str">
        <f>IFERROR(__xludf.DUMMYFUNCTION("GoogleTranslate(B2575, ""en"", ""vi"")"),"Bài hát được đề cập nổi bật so với nét đặc trưng của thể loại [G1E2N3R4E5] với phong cách riêng biệt. Với tốc độ [T1M213] giây, độ dài của bài hát rất đáng chú ý. Ngoài ra, [ti0me1 s2ig3na4tu5re6] của bài hát được sử dụng không phổ biến, càng khiến nó trở"&amp;" nên khác biệt so với thông thường.")</f>
        <v>Bài hát được đề cập nổi bật so với nét đặc trưng của thể loại [G1E2N3R4E5] với phong cách riêng biệt. Với tốc độ [T1M213] giây, độ dài của bài hát rất đáng chú ý. Ngoài ra, [ti0me1 s2ig3na4tu5re6] của bài hát được sử dụng không phổ biến, càng khiến nó trở nên khác biệt so với thông thường.</v>
      </c>
    </row>
    <row r="2576">
      <c r="A2576" s="1" t="s">
        <v>248</v>
      </c>
      <c r="B2576" s="1" t="s">
        <v>4054</v>
      </c>
      <c r="C2576" s="2" t="str">
        <f>IFERROR(__xludf.DUMMYFUNCTION("GoogleTranslate(B2576, ""en"", ""vi"")"),"Dải cao độ của [R1A2N3G4E5] [oc0ta1ve2s3] tạo thêm nét đặc biệt cho âm nhạc, nhấn mạnh chiều sâu cảm xúc của nó, trong khi việc sử dụng [[K01E12Y23]3 k4ey5] truyền tải âm thanh độc đáo và vang dội. Bài hát này phát trong [T1M213] giây và có nhịp điệu cực "&amp;"kỳ mạnh mẽ. Sự sắp xếp của nó cố tình bỏ qua việc sử dụng [I1N2S3T4R5U6M7E8N9T0S1]. Âm nhạc dựa trên [[T01I12M23E34_45S56I67G78N89A90T01U12R23E34]4 t5im6e 7si8gn9at0ur1e2] và di chuyển với tốc độ nhanh, gợi lên cảm giác [E1M2O3T4I5O6N7]. Xuyên suốt bài há"&amp;"t, có thể nghe thấy [[N01U12M23_34B45A56R67S78]8 b9ar0s1], tạo nên trải nghiệm âm nhạc quyến rũ.")</f>
        <v>Dải cao độ của [R1A2N3G4E5] [oc0ta1ve2s3] tạo thêm nét đặc biệt cho âm nhạc, nhấn mạnh chiều sâu cảm xúc của nó, trong khi việc sử dụng [[K01E12Y23]3 k4ey5] truyền tải âm thanh độc đáo và vang dội. Bài hát này phát trong [T1M213] giây và có nhịp điệu cực kỳ mạnh mẽ. Sự sắp xếp của nó cố tình bỏ qua việc sử dụng [I1N2S3T4R5U6M7E8N9T0S1]. Âm nhạc dựa trên [[T01I12M23E34_45S56I67G78N89A90T01U12R23E34]4 t5im6e 7si8gn9at0ur1e2] và di chuyển với tốc độ nhanh, gợi lên cảm giác [E1M2O3T4I5O6N7]. Xuyên suốt bài hát, có thể nghe thấy [[N01U12M23_34B45A56R67S78]8 b9ar0s1], tạo nên trải nghiệm âm nhạc quyến rũ.</v>
      </c>
    </row>
    <row r="2577">
      <c r="A2577" s="1" t="s">
        <v>4055</v>
      </c>
      <c r="B2577" s="1" t="s">
        <v>4056</v>
      </c>
      <c r="C2577" s="2" t="str">
        <f>IFERROR(__xludf.DUMMYFUNCTION("GoogleTranslate(B2577, ""en"", ""vi"")"),"Âm nhạc mà tôi đang mô tả có [te0mp1o2] chậm rãi nhưng điều khiến nó trở nên hấp dẫn và đáng nhớ là sự lựa chọn [[K01E12Y23]3 k4ey5]. Bài hát này được chia thành [[N01U12M23_34B45A56R67S78]8 b9ar0s1] và xuyên suốt bản nhạc, [I1N2S3T4R5U6M7E8N9T0S1] đóng v"&amp;"ai trò quan trọng trong việc định hình âm thanh tổng thể của nó. Tiết tấu tuy chậm nhưng sự kết hợp của các yếu tố âm nhạc lại tạo nên ấn tượng hấp dẫn và lâu dài cho người nghe.")</f>
        <v>Âm nhạc mà tôi đang mô tả có [te0mp1o2] chậm rãi nhưng điều khiến nó trở nên hấp dẫn và đáng nhớ là sự lựa chọn [[K01E12Y23]3 k4ey5]. Bài hát này được chia thành [[N01U12M23_34B45A56R67S78]8 b9ar0s1] và xuyên suốt bản nhạc, [I1N2S3T4R5U6M7E8N9T0S1] đóng vai trò quan trọng trong việc định hình âm thanh tổng thể của nó. Tiết tấu tuy chậm nhưng sự kết hợp của các yếu tố âm nhạc lại tạo nên ấn tượng hấp dẫn và lâu dài cho người nghe.</v>
      </c>
    </row>
    <row r="2578">
      <c r="A2578" s="1" t="s">
        <v>4057</v>
      </c>
      <c r="B2578" s="1" t="s">
        <v>4058</v>
      </c>
      <c r="C2578" s="2" t="str">
        <f>IFERROR(__xludf.DUMMYFUNCTION("GoogleTranslate(B2578, ""en"", ""vi"")"),"Bài hát có thời gian phát là [T1M213] giây và có [[N01U12M23_34B45A56R67S78]8 b9ar0s1] trong phần sáng tác. Nhịp điệu của nó rất êm dịu và nhẹ nhàng, và bạn sẽ không tìm thấy bất kỳ [I1N2S3T4R5U6M7E8N9T0S1] nào trong bài hát vừa phải-[te0mp1o2] này.")</f>
        <v>Bài hát có thời gian phát là [T1M213] giây và có [[N01U12M23_34B45A56R67S78]8 b9ar0s1] trong phần sáng tác. Nhịp điệu của nó rất êm dịu và nhẹ nhàng, và bạn sẽ không tìm thấy bất kỳ [I1N2S3T4R5U6M7E8N9T0S1] nào trong bài hát vừa phải-[te0mp1o2] này.</v>
      </c>
    </row>
    <row r="2579">
      <c r="A2579" s="1" t="s">
        <v>3694</v>
      </c>
      <c r="B2579" s="1" t="s">
        <v>4059</v>
      </c>
      <c r="C2579" s="2" t="str">
        <f>IFERROR(__xludf.DUMMYFUNCTION("GoogleTranslate(B2579, ""en"", ""vi"")"),"Phạm vi cao độ nhỏ gọn của [R1A2N3G4E5] [oc0ta1ve2s3] mang lại màn trình diễn âm nhạc tập trung và có tác động mạnh mẽ, trong khi [[K01E12Y23]3 k4ey5] trong loại nhạc này mang đến âm thanh mạnh mẽ và đáng nhớ. Bao gồm [[N01U12M23_34B45A56R67S78]8 b9ar0s1]"&amp;", âm nhạc trở nên sống động hơn nhờ sử dụng [I1N2S3T4R5U6M7E8N9T0S1].")</f>
        <v>Phạm vi cao độ nhỏ gọn của [R1A2N3G4E5] [oc0ta1ve2s3] mang lại màn trình diễn âm nhạc tập trung và có tác động mạnh mẽ, trong khi [[K01E12Y23]3 k4ey5] trong loại nhạc này mang đến âm thanh mạnh mẽ và đáng nhớ. Bao gồm [[N01U12M23_34B45A56R67S78]8 b9ar0s1], âm nhạc trở nên sống động hơn nhờ sử dụng [I1N2S3T4R5U6M7E8N9T0S1].</v>
      </c>
    </row>
    <row r="2580">
      <c r="A2580" s="1" t="s">
        <v>1154</v>
      </c>
      <c r="B2580" s="1" t="s">
        <v>4060</v>
      </c>
      <c r="C2580" s="2" t="str">
        <f>IFERROR(__xludf.DUMMYFUNCTION("GoogleTranslate(B2580, ""en"", ""vi"")"),"Bài hát này được sáng tác trong [[K01E12Y23]3 k4ey5] và phong cách của nó bắt nguồn từ truyền thống âm nhạc [G1E2N3R4E5].")</f>
        <v>Bài hát này được sáng tác trong [[K01E12Y23]3 k4ey5] và phong cách của nó bắt nguồn từ truyền thống âm nhạc [G1E2N3R4E5].</v>
      </c>
    </row>
    <row r="2581">
      <c r="A2581" s="1" t="s">
        <v>2106</v>
      </c>
      <c r="B2581" s="1" t="s">
        <v>4061</v>
      </c>
      <c r="C2581" s="2" t="str">
        <f>IFERROR(__xludf.DUMMYFUNCTION("GoogleTranslate(B2581, ""en"", ""vi"")"),"Âm nhạc được sáng tác trong [[K01E12Y23]3 k4ey5] với dải cao độ nhỏ gọn [R1A2N3G4E5] [oc0ta1ve2s3] mang lại hiệu suất tập trung và ấn tượng. Bài hát này có nhịp điệu rất mãnh liệt và thời lượng của nó là [T1M213] giây. Nó sử dụng [[T01I12M23E34_45S56I67G7"&amp;"8N89A90T01U12R23E34]4 t5im6e 7si8gn9at0ur1e2] không điển hình và không liên quan đến việc sử dụng [I1N2S3T4R5U6M7E8N9T0S1]. Thành phần của phong cách âm nhạc này có nguồn gốc sâu xa từ truyền thống của [G1E2N3R4E5].")</f>
        <v>Âm nhạc được sáng tác trong [[K01E12Y23]3 k4ey5] với dải cao độ nhỏ gọn [R1A2N3G4E5] [oc0ta1ve2s3] mang lại hiệu suất tập trung và ấn tượng. Bài hát này có nhịp điệu rất mãnh liệt và thời lượng của nó là [T1M213] giây. Nó sử dụng [[T01I12M23E34_45S56I67G78N89A90T01U12R23E34]4 t5im6e 7si8gn9at0ur1e2] không điển hình và không liên quan đến việc sử dụng [I1N2S3T4R5U6M7E8N9T0S1]. Thành phần của phong cách âm nhạc này có nguồn gốc sâu xa từ truyền thống của [G1E2N3R4E5].</v>
      </c>
    </row>
    <row r="2582">
      <c r="A2582" s="1" t="s">
        <v>521</v>
      </c>
      <c r="B2582" s="1" t="s">
        <v>4062</v>
      </c>
      <c r="C2582" s="2" t="str">
        <f>IFERROR(__xludf.DUMMYFUNCTION("GoogleTranslate(B2582, ""en"", ""vi"")"),"Dải cao độ [R1A2N3G4E5] [oc0ta1ve2s3] của bản nhạc này mang đến trải nghiệm nghe độc ​​đáo và đáng nhớ, đặc biệt khi kết hợp với thời lượng [T1M213] giây của nó. Dải cao độ của bài hát góp phần tạo nên âm thanh đặc biệt, làm nổi bật các nốt và âm khác nha"&amp;"u tạo nên giai điệu. Ngoài ra, thời lượng phát của bài hát cho phép người nghe hoàn toàn đắm mình trong âm nhạc, tiếp nhận tất cả các sắc thái và sự tinh tế khiến người nghe cảm thấy rất thú vị. Dù nghe để giải trí hay nghe như một phần của buổi biểu diễn"&amp;" lớn hơn, loại nhạc này chắc chắn sẽ thu hút khán giả nhờ dải cao độ và thời lượng ấn tượng.")</f>
        <v>Dải cao độ [R1A2N3G4E5] [oc0ta1ve2s3] của bản nhạc này mang đến trải nghiệm nghe độc ​​đáo và đáng nhớ, đặc biệt khi kết hợp với thời lượng [T1M213] giây của nó. Dải cao độ của bài hát góp phần tạo nên âm thanh đặc biệt, làm nổi bật các nốt và âm khác nhau tạo nên giai điệu. Ngoài ra, thời lượng phát của bài hát cho phép người nghe hoàn toàn đắm mình trong âm nhạc, tiếp nhận tất cả các sắc thái và sự tinh tế khiến người nghe cảm thấy rất thú vị. Dù nghe để giải trí hay nghe như một phần của buổi biểu diễn lớn hơn, loại nhạc này chắc chắn sẽ thu hút khán giả nhờ dải cao độ và thời lượng ấn tượng.</v>
      </c>
    </row>
    <row r="2583">
      <c r="A2583" s="1" t="s">
        <v>1836</v>
      </c>
      <c r="B2583" s="1" t="s">
        <v>4063</v>
      </c>
      <c r="C2583" s="2" t="str">
        <f>IFERROR(__xludf.DUMMYFUNCTION("GoogleTranslate(B2583, ""en"", ""vi"")"),"Thời lượng của bài hát này là [T1M213] giây và thuộc thể loại nhạc [G1E2N3R4E5].")</f>
        <v>Thời lượng của bài hát này là [T1M213] giây và thuộc thể loại nhạc [G1E2N3R4E5].</v>
      </c>
    </row>
    <row r="2584">
      <c r="A2584" s="1" t="s">
        <v>1479</v>
      </c>
      <c r="B2584" s="1" t="s">
        <v>4064</v>
      </c>
      <c r="C2584" s="2" t="str">
        <f>IFERROR(__xludf.DUMMYFUNCTION("GoogleTranslate(B2584, ""en"", ""vi"")"),"Đặc điểm riêng biệt của âm nhạc được nhấn mạnh bởi dải cao độ [R1A2N3G4E5] [oc0ta1ve2s3], giúp tăng thêm chiều sâu cảm xúc. Ngoài ra, [[K01E12Y23]3 k4ey5] còn góp phần tạo nên hương vị độc đáo cho âm nhạc. Nhịp điệu của bản nhạc dài một giây [T1M213] cực "&amp;"kỳ sôi động và có đồng hồ đo [T1I2M3E4_5S6I7G8N9A0T1U2R3E4] trong khi có nhịp độ vừa phải. Điều thú vị là không có [I1N2S3T4R5U6M7E8N9T0S1] trong bài hát này và nó không phải là sự thể hiện điển hình của âm thanh [G1E2N3R4E5] cổ điển.")</f>
        <v>Đặc điểm riêng biệt của âm nhạc được nhấn mạnh bởi dải cao độ [R1A2N3G4E5] [oc0ta1ve2s3], giúp tăng thêm chiều sâu cảm xúc. Ngoài ra, [[K01E12Y23]3 k4ey5] còn góp phần tạo nên hương vị độc đáo cho âm nhạc. Nhịp điệu của bản nhạc dài một giây [T1M213] cực kỳ sôi động và có đồng hồ đo [T1I2M3E4_5S6I7G8N9A0T1U2R3E4] trong khi có nhịp độ vừa phải. Điều thú vị là không có [I1N2S3T4R5U6M7E8N9T0S1] trong bài hát này và nó không phải là sự thể hiện điển hình của âm thanh [G1E2N3R4E5] cổ điển.</v>
      </c>
    </row>
    <row r="2585">
      <c r="A2585" s="1" t="s">
        <v>4065</v>
      </c>
      <c r="B2585" s="1" t="s">
        <v>4066</v>
      </c>
      <c r="C2585" s="2" t="str">
        <f>IFERROR(__xludf.DUMMYFUNCTION("GoogleTranslate(B2585, ""en"", ""vi"")"),"Phần trình diễn âm nhạc của bài hát này sử dụng các nhạc cụ để tạo ra nhịp điệu rất yên bình. Tuy nhiên, bạn sẽ không tìm thấy nhạc cụ cụ thể được sử dụng cho giai điệu trong bản nhạc này. Mặc dù vậy, bản thân bài hát có tiết tấu nhanh và bao gồm [[N01U12"&amp;"M23_34B45A56R67S78]8 b9ar0s1] nhạc.")</f>
        <v>Phần trình diễn âm nhạc của bài hát này sử dụng các nhạc cụ để tạo ra nhịp điệu rất yên bình. Tuy nhiên, bạn sẽ không tìm thấy nhạc cụ cụ thể được sử dụng cho giai điệu trong bản nhạc này. Mặc dù vậy, bản thân bài hát có tiết tấu nhanh và bao gồm [[N01U12M23_34B45A56R67S78]8 b9ar0s1] nhạc.</v>
      </c>
    </row>
    <row r="2586">
      <c r="A2586" s="1" t="s">
        <v>4067</v>
      </c>
      <c r="B2586" s="1" t="s">
        <v>4068</v>
      </c>
      <c r="C2586" s="2" t="str">
        <f>IFERROR(__xludf.DUMMYFUNCTION("GoogleTranslate(B2586, ""en"", ""vi"")"),"Bài hát thể hiện đặc trưng của phong cách [G1E2N3R4E5] với nhịp điệu đều đặn và vừa phải, chơi ở tốc độ vừa phải, trong khi [[K01E12Y23]3 k4ey5] tạo thêm hương vị độc đáo cho dòng nhạc này.")</f>
        <v>Bài hát thể hiện đặc trưng của phong cách [G1E2N3R4E5] với nhịp điệu đều đặn và vừa phải, chơi ở tốc độ vừa phải, trong khi [[K01E12Y23]3 k4ey5] tạo thêm hương vị độc đáo cho dòng nhạc này.</v>
      </c>
    </row>
    <row r="2587">
      <c r="A2587" s="1" t="s">
        <v>2102</v>
      </c>
      <c r="B2587" s="1" t="s">
        <v>4069</v>
      </c>
      <c r="C2587" s="2" t="str">
        <f>IFERROR(__xludf.DUMMYFUNCTION("GoogleTranslate(B2587, ""en"", ""vi"")"),"Hiệu suất âm nhạc của [R1A2N3G4E5] [oc0ta1ve2s3] có đặc điểm là dải cao độ nhỏ gọn tạo ra âm thanh tập trung và có tác động mạnh. Hiệu ứng này được nâng cao hơn nữa bằng cách sử dụng [[K01E12Y23]3 k4ey5], truyền tải chất lượng cộng hưởng và độc đáo cho âm"&amp;" nhạc. Cấu trúc bài hát bao gồm [[N01U12M23_34B45A56R67S78]8 b9ar0s1], làm tăng thêm cảm giác mạch lạc và cấu trúc. Điều thú vị là bài hát này đã đưa ra quyết định có chủ ý không kết hợp [I1N2S3T4R5U6M7E8N9T0S1], dẫn đến âm thanh đặc biệt và có lẽ đơn giả"&amp;"n hơn.")</f>
        <v>Hiệu suất âm nhạc của [R1A2N3G4E5] [oc0ta1ve2s3] có đặc điểm là dải cao độ nhỏ gọn tạo ra âm thanh tập trung và có tác động mạnh. Hiệu ứng này được nâng cao hơn nữa bằng cách sử dụng [[K01E12Y23]3 k4ey5], truyền tải chất lượng cộng hưởng và độc đáo cho âm nhạc. Cấu trúc bài hát bao gồm [[N01U12M23_34B45A56R67S78]8 b9ar0s1], làm tăng thêm cảm giác mạch lạc và cấu trúc. Điều thú vị là bài hát này đã đưa ra quyết định có chủ ý không kết hợp [I1N2S3T4R5U6M7E8N9T0S1], dẫn đến âm thanh đặc biệt và có lẽ đơn giản hơn.</v>
      </c>
    </row>
    <row r="2588">
      <c r="A2588" s="1" t="s">
        <v>1875</v>
      </c>
      <c r="B2588" s="1" t="s">
        <v>4070</v>
      </c>
      <c r="C2588" s="2" t="str">
        <f>IFERROR(__xludf.DUMMYFUNCTION("GoogleTranslate(B2588, ""en"", ""vi"")"),"Việc sử dụng dải cao độ cụ thể [R1A2N3G4E5] [oc0ta1ve2s3] tạo ra âm thanh gắn kết và thống nhất xuyên suốt bản nhạc, trong khi việc sử dụng [[K01E12Y23]3 k4ey5] trong âm nhạc sẽ tạo ra một bầu không khí khác biệt. Với thời gian phát là [T1M213] giây, [te0"&amp;"mp1o2] của bài hát này vừa phải và nó đã chọn không kết hợp [I1N2S3T4R5U6M7E8N9T0S1]. Với nhịp [T1I2M3E4_5S6I7G8N9A0T1U2R3E4], bài hát thể hiện nhịp [te0mp1o2] chậm và phong cách khác với những đặc điểm thông thường của thể loại [G1E2N3R4E5].")</f>
        <v>Việc sử dụng dải cao độ cụ thể [R1A2N3G4E5] [oc0ta1ve2s3] tạo ra âm thanh gắn kết và thống nhất xuyên suốt bản nhạc, trong khi việc sử dụng [[K01E12Y23]3 k4ey5] trong âm nhạc sẽ tạo ra một bầu không khí khác biệt. Với thời gian phát là [T1M213] giây, [te0mp1o2] của bài hát này vừa phải và nó đã chọn không kết hợp [I1N2S3T4R5U6M7E8N9T0S1]. Với nhịp [T1I2M3E4_5S6I7G8N9A0T1U2R3E4], bài hát thể hiện nhịp [te0mp1o2] chậm và phong cách khác với những đặc điểm thông thường của thể loại [G1E2N3R4E5].</v>
      </c>
    </row>
    <row r="2589">
      <c r="A2589" s="1" t="s">
        <v>4071</v>
      </c>
      <c r="B2589" s="1" t="s">
        <v>4072</v>
      </c>
      <c r="C2589" s="2" t="str">
        <f>IFERROR(__xludf.DUMMYFUNCTION("GoogleTranslate(B2589, ""en"", ""vi"")"),"Bản nhạc này sử dụng [[K01E12Y23]3 k4ey5] để tạo ra âm thanh độc đáo và cộng hưởng. [te0mp1o2] của bài hát có độ dài vừa phải và có độ dài [T1M213] giây. Ngoài ra, bản nhạc này không tuân theo các khuôn mẫu điển hình của thể loại [G1E2N3R4E5], khiến nó tr"&amp;"ở nên khác biệt so với các bản nhạc khác cùng thể loại.")</f>
        <v>Bản nhạc này sử dụng [[K01E12Y23]3 k4ey5] để tạo ra âm thanh độc đáo và cộng hưởng. [te0mp1o2] của bài hát có độ dài vừa phải và có độ dài [T1M213] giây. Ngoài ra, bản nhạc này không tuân theo các khuôn mẫu điển hình của thể loại [G1E2N3R4E5], khiến nó trở nên khác biệt so với các bản nhạc khác cùng thể loại.</v>
      </c>
    </row>
    <row r="2590">
      <c r="A2590" s="1" t="s">
        <v>925</v>
      </c>
      <c r="B2590" s="1" t="s">
        <v>4073</v>
      </c>
      <c r="C2590" s="2" t="str">
        <f>IFERROR(__xludf.DUMMYFUNCTION("GoogleTranslate(B2590, ""en"", ""vi"")"),"Bài hát này mang đến trải nghiệm nghe độc ​​đáo và đáng nhớ với dải cao độ [R1A2N3G4E5] [oc0ta1ve2s3]. Ngoài ra, [te0mp1o2] của bài hát có nhịp độ chậm, điều này càng làm tăng thêm bầu không khí và tâm trạng chung của bản nhạc. Cùng với nhau, sự kết hợp g"&amp;"iữa dải cao độ độc đáo và [te0mp1o2] chậm rãi tạo ra trải nghiệm âm nhạc lôi cuốn và lôi cuốn, chắc chắn sẽ để lại ấn tượng lâu dài cho người nghe.")</f>
        <v>Bài hát này mang đến trải nghiệm nghe độc ​​đáo và đáng nhớ với dải cao độ [R1A2N3G4E5] [oc0ta1ve2s3]. Ngoài ra, [te0mp1o2] của bài hát có nhịp độ chậm, điều này càng làm tăng thêm bầu không khí và tâm trạng chung của bản nhạc. Cùng với nhau, sự kết hợp giữa dải cao độ độc đáo và [te0mp1o2] chậm rãi tạo ra trải nghiệm âm nhạc lôi cuốn và lôi cuốn, chắc chắn sẽ để lại ấn tượng lâu dài cho người nghe.</v>
      </c>
    </row>
    <row r="2591">
      <c r="A2591" s="1" t="s">
        <v>4074</v>
      </c>
      <c r="B2591" s="1" t="s">
        <v>4075</v>
      </c>
      <c r="C2591" s="2" t="str">
        <f>IFERROR(__xludf.DUMMYFUNCTION("GoogleTranslate(B2591, ""en"", ""vi"")"),"Bài hát cực kỳ sôi động này kéo dài trong TM1 giây, nhưng mặc dù tràn đầy năng lượng nhưng nó không thể hiện bản chất của thể loại [G1E2N3R4E5].")</f>
        <v>Bài hát cực kỳ sôi động này kéo dài trong TM1 giây, nhưng mặc dù tràn đầy năng lượng nhưng nó không thể hiện bản chất của thể loại [G1E2N3R4E5].</v>
      </c>
    </row>
    <row r="2592">
      <c r="A2592" s="1" t="s">
        <v>4076</v>
      </c>
      <c r="B2592" s="1" t="s">
        <v>4077</v>
      </c>
      <c r="C2592" s="2" t="str">
        <f>IFERROR(__xludf.DUMMYFUNCTION("GoogleTranslate(B2592, ""en"", ""vi"")"),"Bản nhạc thể hiện phạm vi cao độ trong [R1A2N3G4E5] [oc0ta1ve2s3] và việc sử dụng [[K01E12Y23]3 k4ey5] của nó tạo ra một bầu không khí khác biệt. Với thời lượng [T1M213] giây, bài hát này chinh phục người nghe bằng nhịp điệu tràn đầy năng lượng đặc biệt. "&amp;"[I1N2S3T4R5U6M7E8N9T0S1] đóng một vai trò quan trọng trong âm nhạc, đồng thời thách thức những đặc điểm điển hình của thể loại [G1E2N3R4E5]. Thời lượng [[N01U12M23_34B45A56R67S78]8 b9ar0s1] của bài hát càng làm tăng thêm sức hút độc đáo của bài hát.")</f>
        <v>Bản nhạc thể hiện phạm vi cao độ trong [R1A2N3G4E5] [oc0ta1ve2s3] và việc sử dụng [[K01E12Y23]3 k4ey5] của nó tạo ra một bầu không khí khác biệt. Với thời lượng [T1M213] giây, bài hát này chinh phục người nghe bằng nhịp điệu tràn đầy năng lượng đặc biệt. [I1N2S3T4R5U6M7E8N9T0S1] đóng một vai trò quan trọng trong âm nhạc, đồng thời thách thức những đặc điểm điển hình của thể loại [G1E2N3R4E5]. Thời lượng [[N01U12M23_34B45A56R67S78]8 b9ar0s1] của bài hát càng làm tăng thêm sức hút độc đáo của bài hát.</v>
      </c>
    </row>
    <row r="2593">
      <c r="A2593" s="1" t="s">
        <v>4078</v>
      </c>
      <c r="B2593" s="1" t="s">
        <v>4079</v>
      </c>
      <c r="C2593" s="2" t="str">
        <f>IFERROR(__xludf.DUMMYFUNCTION("GoogleTranslate(B2593, ""en"", ""vi"")"),"Dải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nhịp điệu trong bài"&amp;" hát này rất yên tĩnh, được bổ sung bởi sự vắng mặt của [I1N2S3T4R5U6M7E8N9T0S1]. Mặc dù được phát ở tốc độ nhanh nhưng bản nhạc này không phải là ví dụ điển hình của phong cách [G1E2N3R4E5] điển hình.")</f>
        <v>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nhịp điệu trong bài hát này rất yên tĩnh, được bổ sung bởi sự vắng mặt của [I1N2S3T4R5U6M7E8N9T0S1]. Mặc dù được phát ở tốc độ nhanh nhưng bản nhạc này không phải là ví dụ điển hình của phong cách [G1E2N3R4E5] điển hình.</v>
      </c>
    </row>
    <row r="2594">
      <c r="A2594" s="1" t="s">
        <v>754</v>
      </c>
      <c r="B2594" s="1" t="s">
        <v>4080</v>
      </c>
      <c r="C2594" s="2" t="str">
        <f>IFERROR(__xludf.DUMMYFUNCTION("GoogleTranslate(B2594, ""en"", ""vi"")"),"Phạm vi cao độ của bản nhạc này nằm trong [R1A2N3G4E5] [oc0ta1ve2s3] và việc sử dụng [[K01E12Y23]3 k4ey5] của nó tạo ra bầu không khí khác biệt. Bài hát có thời lượng [T1M213] giây và nhịp điệu rất êm dịu. Nó không có [I1N2S3T4R5U6M7E8N9T0S1] và tuân theo"&amp;" mét [T1I2M3E4_5S6I7G8N9A0T1U2R3E4]. Ngoài ra, âm nhạc có âm lượng cao [te0mp1o2] và được đặc trưng bởi [E1M2O3T4I5O6N7].")</f>
        <v>Phạm vi cao độ của bản nhạc này nằm trong [R1A2N3G4E5] [oc0ta1ve2s3] và việc sử dụng [[K01E12Y23]3 k4ey5] của nó tạo ra bầu không khí khác biệt. Bài hát có thời lượng [T1M213] giây và nhịp điệu rất êm dịu. Nó không có [I1N2S3T4R5U6M7E8N9T0S1] và tuân theo mét [T1I2M3E4_5S6I7G8N9A0T1U2R3E4]. Ngoài ra, âm nhạc có âm lượng cao [te0mp1o2] và được đặc trưng bởi [E1M2O3T4I5O6N7].</v>
      </c>
    </row>
    <row r="2595">
      <c r="A2595" s="1" t="s">
        <v>4081</v>
      </c>
      <c r="B2595" s="1" t="s">
        <v>4082</v>
      </c>
      <c r="C2595" s="2" t="str">
        <f>IFERROR(__xludf.DUMMYFUNCTION("GoogleTranslate(B2595, ""en"", ""vi"")"),"Bản nhạc này có thước đo [T1I2M3E4_5S6I7G8N9A0T1U2R3E4] và bao gồm [[N01U12M23_34B45A56R67S78]8 b9ar0s1], với thời lượng là [T1M213] giây. [I1N2S3T4R5U6M7E8N9T0S1] đóng vai trò quan trọng trong bố cục, góp phần tạo nên âm thanh và đặc tính tổng thể của nó"&amp;".")</f>
        <v>Bản nhạc này có thước đo [T1I2M3E4_5S6I7G8N9A0T1U2R3E4] và bao gồm [[N01U12M23_34B45A56R67S78]8 b9ar0s1], với thời lượng là [T1M213] giây. [I1N2S3T4R5U6M7E8N9T0S1] đóng vai trò quan trọng trong bố cục, góp phần tạo nên âm thanh và đặc tính tổng thể của nó.</v>
      </c>
    </row>
    <row r="2596">
      <c r="A2596" s="1" t="s">
        <v>4083</v>
      </c>
      <c r="B2596" s="1" t="s">
        <v>4084</v>
      </c>
      <c r="C2596" s="2" t="str">
        <f>IFERROR(__xludf.DUMMYFUNCTION("GoogleTranslate(B2596, ""en"", ""vi"")"),"Việc sử dụng [[K01E12Y23]3 k4ey5] trong bản nhạc này tạo ra một bảng âm thanh phong phú và sống động, mặc dù nó không thể hiện thực sự thể loại [G1E2N3R4E5] điển hình. Tuy nhiên, [I1N2S3T4R5U6M7E8N9T0S1] đóng một vai trò quan trọng trong âm nhạc, góp phần"&amp;" tạo nên âm thanh và phong cách độc đáo của nó.")</f>
        <v>Việc sử dụng [[K01E12Y23]3 k4ey5] trong bản nhạc này tạo ra một bảng âm thanh phong phú và sống động, mặc dù nó không thể hiện thực sự thể loại [G1E2N3R4E5] điển hình. Tuy nhiên, [I1N2S3T4R5U6M7E8N9T0S1] đóng một vai trò quan trọng trong âm nhạc, góp phần tạo nên âm thanh và phong cách độc đáo của nó.</v>
      </c>
    </row>
    <row r="2597">
      <c r="A2597" s="1" t="s">
        <v>4085</v>
      </c>
      <c r="B2597" s="1" t="s">
        <v>4086</v>
      </c>
      <c r="C2597" s="2" t="str">
        <f>IFERROR(__xludf.DUMMYFUNCTION("GoogleTranslate(B2597, ""en"", ""vi"")"),"Âm nhạc [G1E2N3R4E5] này trở nên sống động nhờ sử dụng [I1N2S3T4R5U6M7E8N9T0S1] và dựa trên [[T01I12M23E34_45S56I67G78N89A90T01U12R23E34]4 t5im6e 7si8gn9at0ur1e2], mang lại nhịp điệu riêng biệt cấu trúc ic. Âm nhạc được phát với tốc độ nhanh, làm tăng thê"&amp;"m cảm giác sống động và tràn đầy năng lượng. Nhìn chung, sự kết hợp giữa [ti0me1 s2ig3na4tu5re6] độc đáo, [te0mp1o2] nhanh và lựa chọn nhạc cụ được sử dụng sẽ tạo ra trải nghiệm âm nhạc năng động và hấp dẫn.")</f>
        <v>Âm nhạc [G1E2N3R4E5] này trở nên sống động nhờ sử dụng [I1N2S3T4R5U6M7E8N9T0S1] và dựa trên [[T01I12M23E34_45S56I67G78N89A90T01U12R23E34]4 t5im6e 7si8gn9at0ur1e2], mang lại nhịp điệu riêng biệt cấu trúc ic. Âm nhạc được phát với tốc độ nhanh, làm tăng thêm cảm giác sống động và tràn đầy năng lượng. Nhìn chung, sự kết hợp giữa [ti0me1 s2ig3na4tu5re6] độc đáo, [te0mp1o2] nhanh và lựa chọn nhạc cụ được sử dụng sẽ tạo ra trải nghiệm âm nhạc năng động và hấp dẫn.</v>
      </c>
    </row>
    <row r="2598">
      <c r="A2598" s="1" t="s">
        <v>4087</v>
      </c>
      <c r="B2598" s="1" t="s">
        <v>4088</v>
      </c>
      <c r="C2598" s="2" t="str">
        <f>IFERROR(__xludf.DUMMYFUNCTION("GoogleTranslate(B2598, ""en"", ""vi"")"),"Bài hát này có [[N01U12M23_34B45A56R67S78]8 b9ar0s1] và đồng hồ đo của nó là [T1I2M3E4_5S6I7G8N9A0T1U2R3E4].")</f>
        <v>Bài hát này có [[N01U12M23_34B45A56R67S78]8 b9ar0s1] và đồng hồ đo của nó là [T1I2M3E4_5S6I7G8N9A0T1U2R3E4].</v>
      </c>
    </row>
    <row r="2599">
      <c r="A2599" s="1" t="s">
        <v>2123</v>
      </c>
      <c r="B2599" s="1" t="s">
        <v>4089</v>
      </c>
      <c r="C2599" s="2" t="str">
        <f>IFERROR(__xludf.DUMMYFUNCTION("GoogleTranslate(B2599, ""en"", ""vi"")"),"Dải cao độ của [R1A2N3G4E5] [oc0ta1ve2s3] tạo thêm nét đặc biệt cho âm nhạc, nhấn mạnh chiều sâu cảm xúc của nó. Ngoài ra, việc sử dụng [[K01E12Y23]3 k4ey5] sẽ tạo ra bầu không khí khác biệt. Bài hát [T1M213]-giây này có nhịp điệu vừa phải, dễ theo. Sáng "&amp;"tác không liên quan đến việc sử dụng [I1N2S3T4R5U6M7E8N9T0S1] và âm nhạc tuân theo nhịp [T1I2M3E4_5S6I7G8N9A0T1U2R3E4], được phát ở tốc độ thoải mái. Với [[N01U12M23_34B45A56R67S78]8 b9ar0s1], âm nhạc thể hiện [E1M2O3T4I5O6N7] thông qua cách sáng tác, man"&amp;"g lại trải nghiệm nghe độc ​​đáo.")</f>
        <v>Dải cao độ của [R1A2N3G4E5] [oc0ta1ve2s3] tạo thêm nét đặc biệt cho âm nhạc, nhấn mạnh chiều sâu cảm xúc của nó. Ngoài ra, việc sử dụng [[K01E12Y23]3 k4ey5] sẽ tạo ra bầu không khí khác biệt. Bài hát [T1M213]-giây này có nhịp điệu vừa phải, dễ theo. Sáng tác không liên quan đến việc sử dụng [I1N2S3T4R5U6M7E8N9T0S1] và âm nhạc tuân theo nhịp [T1I2M3E4_5S6I7G8N9A0T1U2R3E4], được phát ở tốc độ thoải mái. Với [[N01U12M23_34B45A56R67S78]8 b9ar0s1], âm nhạc thể hiện [E1M2O3T4I5O6N7] thông qua cách sáng tác, mang lại trải nghiệm nghe độc ​​đáo.</v>
      </c>
    </row>
    <row r="2600">
      <c r="A2600" s="1" t="s">
        <v>1354</v>
      </c>
      <c r="B2600" s="1" t="s">
        <v>4090</v>
      </c>
      <c r="C2600" s="2" t="str">
        <f>IFERROR(__xludf.DUMMYFUNCTION("GoogleTranslate(B2600, ""en"", ""vi"")"),"Loại nhạc này mang đến trải nghiệm nghe đa dạng và sống động với dải cao độ trải dài [R1A2N3G4E5] [oc0ta1ve2s3]. Nó truyền tải âm thanh độc đáo và cộng hưởng thông qua việc sử dụng [[K01E12Y23]3 k4ey5]. Nhịp điệu trong bài hát này thực sự hấp dẫn và [I1N2"&amp;"S3T4R5U6M7E8N9T0S1] đã thêm vào phần sáng tác âm nhạc. Thời gian chạy của bài hát là [T1M213] giây, với [ti0me1 s2ig3na4tu5re6 o7f 8[T91I02M13E24_35S46I57G68N79A80T91U02R13E24]3] và [te0mp1o2] nhanh. Mặc dù không chịu ảnh hưởng nặng nề từ các quy ước của "&amp;"thể loại [G1E2N3R4E5] nhưng âm thanh của bài hát vẫn nổi bật như một sự sáng tạo độc đáo và lôi cuốn.")</f>
        <v>Loại nhạc này mang đến trải nghiệm nghe đa dạng và sống động với dải cao độ trải dài [R1A2N3G4E5] [oc0ta1ve2s3]. Nó truyền tải âm thanh độc đáo và cộng hưởng thông qua việc sử dụng [[K01E12Y23]3 k4ey5]. Nhịp điệu trong bài hát này thực sự hấp dẫn và [I1N2S3T4R5U6M7E8N9T0S1] đã thêm vào phần sáng tác âm nhạc. Thời gian chạy của bài hát là [T1M213] giây, với [ti0me1 s2ig3na4tu5re6 o7f 8[T91I02M13E24_35S46I57G68N79A80T91U02R13E24]3] và [te0mp1o2] nhanh. Mặc dù không chịu ảnh hưởng nặng nề từ các quy ước của thể loại [G1E2N3R4E5] nhưng âm thanh của bài hát vẫn nổi bật như một sự sáng tạo độc đáo và lôi cuốn.</v>
      </c>
    </row>
    <row r="2601">
      <c r="A2601" s="1" t="s">
        <v>1875</v>
      </c>
      <c r="B2601" s="1" t="s">
        <v>4091</v>
      </c>
      <c r="C2601" s="2" t="str">
        <f>IFERROR(__xludf.DUMMYFUNCTION("GoogleTranslate(B2601, ""en"", ""vi"")"),"Phạm vi cao độ nhỏ gọn của [R1A2N3G4E5] [oc0ta1ve2s3] mang lại màn trình diễn âm nhạc tập trung và có tác động mạnh mẽ, trong khi việc sử dụng [[K01E12Y23]3 k4ey5] tạo ra bảng âm thanh phong phú và sống động. Với độ dài [T1M213] giây, bài hát duy trì nhịp"&amp;" điệu nhất quán và vừa phải, không có [I1N2S3T4R5U6M7E8N9T0S1] trong phần nhạc cụ của nó. Nó tuân theo đồng hồ đo [T1I2M3E4_5S6I7G8N9A0T1U2R3E4], có tốc độ [te0mp1o2] chậm và vượt ra ngoài ranh giới điển hình của thể loại [G1E2N3R4E5].")</f>
        <v>Phạm vi cao độ nhỏ gọn của [R1A2N3G4E5] [oc0ta1ve2s3] mang lại màn trình diễn âm nhạc tập trung và có tác động mạnh mẽ, trong khi việc sử dụng [[K01E12Y23]3 k4ey5] tạo ra bảng âm thanh phong phú và sống động. Với độ dài [T1M213] giây, bài hát duy trì nhịp điệu nhất quán và vừa phải, không có [I1N2S3T4R5U6M7E8N9T0S1] trong phần nhạc cụ của nó. Nó tuân theo đồng hồ đo [T1I2M3E4_5S6I7G8N9A0T1U2R3E4], có tốc độ [te0mp1o2] chậm và vượt ra ngoài ranh giới điển hình của thể loại [G1E2N3R4E5].</v>
      </c>
    </row>
    <row r="2602">
      <c r="A2602" s="1" t="s">
        <v>4092</v>
      </c>
      <c r="B2602" s="1" t="s">
        <v>4093</v>
      </c>
      <c r="C2602" s="2" t="str">
        <f>IFERROR(__xludf.DUMMYFUNCTION("GoogleTranslate(B2602, ""en"", ""vi"")"),"Bài hát này có cao độ trong [R1A2N3G4E5] [oc0ta1ve2s3] và được phát trong [K1E2Y3], mang lại chất lượng cảm xúc đặc biệt. Độ dài của nó là [T1M213] giây và có [te0mp1o2] vừa phải và thú vị khiến nó có thể nhảy được. Đồng hồ đo của âm nhạc là [T1I2M3E4_5S6"&amp;"I7G8N9A0T1U2R3E4] và cách sắp xếp của nó bỏ qua việc sử dụng [I1N2S3T4R5U6M7E8N9T0S1]. Mặc dù có nhịp điệu [te0mp1o2] lạc quan nhưng bài hát không dễ dàng được nhận ra theo phong cách [G1E2N3R4E5].")</f>
        <v>Bài hát này có cao độ trong [R1A2N3G4E5] [oc0ta1ve2s3] và được phát trong [K1E2Y3], mang lại chất lượng cảm xúc đặc biệt. Độ dài của nó là [T1M213] giây và có [te0mp1o2] vừa phải và thú vị khiến nó có thể nhảy được. Đồng hồ đo của âm nhạc là [T1I2M3E4_5S6I7G8N9A0T1U2R3E4] và cách sắp xếp của nó bỏ qua việc sử dụng [I1N2S3T4R5U6M7E8N9T0S1]. Mặc dù có nhịp điệu [te0mp1o2] lạc quan nhưng bài hát không dễ dàng được nhận ra theo phong cách [G1E2N3R4E5].</v>
      </c>
    </row>
    <row r="2603">
      <c r="A2603" s="1" t="s">
        <v>4094</v>
      </c>
      <c r="B2603" s="1" t="s">
        <v>4095</v>
      </c>
      <c r="C2603" s="2" t="str">
        <f>IFERROR(__xludf.DUMMYFUNCTION("GoogleTranslate(B2603, ""en"", ""vi"")"),"Bài hát có nhịp [te0mp1o2] nhanh và nhịp điệu đều đặn, vừa phải.")</f>
        <v>Bài hát có nhịp [te0mp1o2] nhanh và nhịp điệu đều đặn, vừa phải.</v>
      </c>
    </row>
    <row r="2604">
      <c r="A2604" s="1" t="s">
        <v>3433</v>
      </c>
      <c r="B2604" s="1" t="s">
        <v>4096</v>
      </c>
      <c r="C2604" s="2" t="str">
        <f>IFERROR(__xludf.DUMMYFUNCTION("GoogleTranslate(B2604, ""en"", ""vi"")"),"Bài hát này có nhịp điệu rất mạnh mẽ và đã chọn không kết hợp bất kỳ nhạc cụ nào. Độ dài của bản nhạc là [T1M213] giây.")</f>
        <v>Bài hát này có nhịp điệu rất mạnh mẽ và đã chọn không kết hợp bất kỳ nhạc cụ nào. Độ dài của bản nhạc là [T1M213] giây.</v>
      </c>
    </row>
    <row r="2605">
      <c r="A2605" s="1" t="s">
        <v>691</v>
      </c>
      <c r="B2605" s="1" t="s">
        <v>4097</v>
      </c>
      <c r="C2605" s="2" t="str">
        <f>IFERROR(__xludf.DUMMYFUNCTION("GoogleTranslate(B2605, ""en"", ""vi"")"),"Bản nhạc này có độ dài [T1M213] giây và được sáng tác trong [[K01E12Y23]3 k4ey5] với phạm vi cao độ nhỏ gọn là [R1A2N3G4E5] [oc0ta1ve2s3], mang lại màn trình diễn âm nhạc tập trung và có tác động mạnh mẽ. [te0mp1o2] của bài hát vừa phải, thú vị và không c"&amp;"ó [I1N2S3T4R5U6M7E8N9T0S1]. [ti0me1 s2ig3na4tu5re6] của tác phẩm độc đáo này là [T1I2M3E4_5S6I7G8N9A0T1U2R3E4] với nhịp chậm bị ảnh hưởng nặng nề bởi phong cách [G1E2N3R4E5]. Bài hát được chia thành [[N01U12M23_34B45A56R67S78]8 b9ar0s1], tạo nên cấu trúc "&amp;"âm nhạc độc đáo và thú vị.")</f>
        <v>Bản nhạc này có độ dài [T1M213] giây và được sáng tác trong [[K01E12Y23]3 k4ey5] với phạm vi cao độ nhỏ gọn là [R1A2N3G4E5] [oc0ta1ve2s3], mang lại màn trình diễn âm nhạc tập trung và có tác động mạnh mẽ. [te0mp1o2] của bài hát vừa phải, thú vị và không có [I1N2S3T4R5U6M7E8N9T0S1]. [ti0me1 s2ig3na4tu5re6] của tác phẩm độc đáo này là [T1I2M3E4_5S6I7G8N9A0T1U2R3E4] với nhịp chậm bị ảnh hưởng nặng nề bởi phong cách [G1E2N3R4E5]. Bài hát được chia thành [[N01U12M23_34B45A56R67S78]8 b9ar0s1], tạo nên cấu trúc âm nhạc độc đáo và thú vị.</v>
      </c>
    </row>
    <row r="2606">
      <c r="A2606" s="1" t="s">
        <v>4098</v>
      </c>
      <c r="B2606" s="1" t="s">
        <v>4099</v>
      </c>
      <c r="C2606" s="2" t="str">
        <f>IFERROR(__xludf.DUMMYFUNCTION("GoogleTranslate(B2606, ""en"", ""vi"")"),"Đoạn giai điệu của bài hát này không có [I1N2S3T4R5U6M7E8N9T0], nhưng nó được chơi ở tốc độ vừa phải và bao gồm [[N01U12M23_34B45A56R67S78]8 b9ar0s1]. Mặc dù thiếu [I1N2S3T4R5U6M7E8N9T0] nhưng nhịp điệu thoải mái và vừa phải của bài hát vẫn khiến người ng"&amp;"he thích thú.")</f>
        <v>Đoạn giai điệu của bài hát này không có [I1N2S3T4R5U6M7E8N9T0], nhưng nó được chơi ở tốc độ vừa phải và bao gồm [[N01U12M23_34B45A56R67S78]8 b9ar0s1]. Mặc dù thiếu [I1N2S3T4R5U6M7E8N9T0] nhưng nhịp điệu thoải mái và vừa phải của bài hát vẫn khiến người nghe thích thú.</v>
      </c>
    </row>
    <row r="2607">
      <c r="A2607" s="1" t="s">
        <v>956</v>
      </c>
      <c r="B2607" s="1" t="s">
        <v>4100</v>
      </c>
      <c r="C2607" s="2" t="str">
        <f>IFERROR(__xludf.DUMMYFUNCTION("GoogleTranslate(B2607, ""en"", ""vi"")"),"Phạm vi cao độ của bài hát nằm trong [R1A2N3G4E5] [oc0ta1ve2s3] và có tính năng [[K01E12Y23]3 k4ey5], mang đến âm thanh mạnh mẽ và đáng nhớ. Với thời lượng [T1M213] giây, bài hát thể hiện nhịp điệu cực kỳ mạnh mẽ. Nó cố tình loại trừ [I1N2S3T4R5U6M7E8N9T0"&amp;"S1] và thay vào đó kết hợp một [[T01I12M23E34_45S56I67G78N89A90T01U12R23E34]4 t5im6e 7si8gn9at0ur1e2] bất thường. Chơi ở nhịp độ nhẹ nhàng, âm nhạc tỏa ra [E1M2O3T4I5O6N7].")</f>
        <v>Phạm vi cao độ của bài hát nằm trong [R1A2N3G4E5] [oc0ta1ve2s3] và có tính năng [[K01E12Y23]3 k4ey5], mang đến âm thanh mạnh mẽ và đáng nhớ. Với thời lượng [T1M213] giây, bài hát thể hiện nhịp điệu cực kỳ mạnh mẽ. Nó cố tình loại trừ [I1N2S3T4R5U6M7E8N9T0S1] và thay vào đó kết hợp một [[T01I12M23E34_45S56I67G78N89A90T01U12R23E34]4 t5im6e 7si8gn9at0ur1e2] bất thường. Chơi ở nhịp độ nhẹ nhàng, âm nhạc tỏa ra [E1M2O3T4I5O6N7].</v>
      </c>
    </row>
    <row r="2608">
      <c r="A2608" s="1" t="s">
        <v>1679</v>
      </c>
      <c r="B2608" s="1" t="s">
        <v>4101</v>
      </c>
      <c r="C2608" s="2" t="str">
        <f>IFERROR(__xludf.DUMMYFUNCTION("GoogleTranslate(B2608, ""en"", ""vi"")"),"Bài hát này có [ti0me1 s2ig3na4tu5re6 o7f 8[T91I02M13E24_35S46I57G68N79A80T91U02R13E24]3] và nằm ngoài ranh giới điển hình của thể loại [G1E2N3R4E5]. Điều thú vị là bạn sẽ không nghe thấy bất kỳ [I1N2S3T4R5U6M7E8N9T0S1] nào trong bản nhạc, điều này càng l"&amp;"àm tăng thêm phong cách và âm thanh độc đáo của nó.")</f>
        <v>Bài hát này có [ti0me1 s2ig3na4tu5re6 o7f 8[T91I02M13E24_35S46I57G68N79A80T91U02R13E24]3] và nằm ngoài ranh giới điển hình của thể loại [G1E2N3R4E5]. Điều thú vị là bạn sẽ không nghe thấy bất kỳ [I1N2S3T4R5U6M7E8N9T0S1] nào trong bản nhạc, điều này càng làm tăng thêm phong cách và âm thanh độc đáo của nó.</v>
      </c>
    </row>
    <row r="2609">
      <c r="A2609" s="1" t="s">
        <v>367</v>
      </c>
      <c r="B2609" s="1" t="s">
        <v>4102</v>
      </c>
      <c r="C2609" s="2" t="str">
        <f>IFERROR(__xludf.DUMMYFUNCTION("GoogleTranslate(B2609, ""en"", ""vi"")"),"Việc sử dụng [[K01E12Y23]3 k4ey5] trong bản nhạc này tạo ra một bầu không khí khác biệt và được nâng cao hơn nữa nhờ việc sử dụng khéo léo [I1N2S3T4R5U6M7E8N9T0S1]. Âm nhạc trở nên sống động thông qua sự tương tác hài hòa của các yếu tố này, với việc lựa "&amp;"chọn [ke0y1] góp phần tạo nên tâm trạng chung và nhạc cụ mang đến kết cấu và chiều sâu khiến bản nhạc thực sự quyến rũ. Cho dù đó là việc sử dụng [mi0no1r2] [ke0y1] để truyền tải cảm giác u sầu hay việc kết hợp các nhạc cụ độc đáo và độc đáo để tạo ra bầu"&amp;" không khí thuộc thế giới khác, thì việc xem xét cẩn thận những yếu tố này là điều tạo nên sự khác biệt và khiến nó trở thành một bản nhạc như vậy. hình thức biểu đạt nghệ thuật mạnh mẽ.")</f>
        <v>Việc sử dụng [[K01E12Y23]3 k4ey5] trong bản nhạc này tạo ra một bầu không khí khác biệt và được nâng cao hơn nữa nhờ việc sử dụng khéo léo [I1N2S3T4R5U6M7E8N9T0S1]. Âm nhạc trở nên sống động thông qua sự tương tác hài hòa của các yếu tố này, với việc lựa chọn [ke0y1] góp phần tạo nên tâm trạng chung và nhạc cụ mang đến kết cấu và chiều sâu khiến bản nhạc thực sự quyến rũ. Cho dù đó là việc sử dụng [mi0no1r2] [ke0y1] để truyền tải cảm giác u sầu hay việc kết hợp các nhạc cụ độc đáo và độc đáo để tạo ra bầu không khí thuộc thế giới khác, thì việc xem xét cẩn thận những yếu tố này là điều tạo nên sự khác biệt và khiến nó trở thành một bản nhạc như vậy. hình thức biểu đạt nghệ thuật mạnh mẽ.</v>
      </c>
    </row>
    <row r="2610">
      <c r="A2610" s="1" t="s">
        <v>4103</v>
      </c>
      <c r="B2610" s="1" t="s">
        <v>4104</v>
      </c>
      <c r="C2610" s="2" t="str">
        <f>IFERROR(__xludf.DUMMYFUNCTION("GoogleTranslate(B2610, ""en"", ""vi"")"),"Bài hát này mang lại trải nghiệm nghe độc ​​đáo và đáng nhớ nhờ dải cao độ [R1A2N3G4E5] [oc0ta1ve2s3]. Nó cũng có nhịp điệu ổn định và vừa phải, trong khi [I1N2S3T4R5U6M7E8N9T0S1] không được đưa vào phần nhạc cụ của nó. Cùng với nhau, những yếu tố này tạo"&amp;" nên một tác phẩm âm nhạc đặc biệt nổi bật so với những yếu tố khác. Cho dù bạn là người đam mê âm nhạc hay người nghe bình thường thì bài hát này đều đáng để thêm vào danh sách phát của bạn.")</f>
        <v>Bài hát này mang lại trải nghiệm nghe độc ​​đáo và đáng nhớ nhờ dải cao độ [R1A2N3G4E5] [oc0ta1ve2s3]. Nó cũng có nhịp điệu ổn định và vừa phải, trong khi [I1N2S3T4R5U6M7E8N9T0S1] không được đưa vào phần nhạc cụ của nó. Cùng với nhau, những yếu tố này tạo nên một tác phẩm âm nhạc đặc biệt nổi bật so với những yếu tố khác. Cho dù bạn là người đam mê âm nhạc hay người nghe bình thường thì bài hát này đều đáng để thêm vào danh sách phát của bạn.</v>
      </c>
    </row>
    <row r="2611">
      <c r="A2611" s="1" t="s">
        <v>4105</v>
      </c>
      <c r="B2611" s="1" t="s">
        <v>4106</v>
      </c>
      <c r="C2611" s="2" t="str">
        <f>IFERROR(__xludf.DUMMYFUNCTION("GoogleTranslate(B2611, ""en"", ""vi"")"),"Trong bản nhạc này, giai điệu cố tình thiếu bất kỳ nhạc cụ cụ thể nào, trong khi nhịp điệu rất nhẹ nhàng. [te0mp1o2] của bài hát ở mức vừa phải, tuy các nhạc cụ sử dụng trong sáng tác đóng vai trò quan trọng nhưng lại không nổi bật trong giai điệu.")</f>
        <v>Trong bản nhạc này, giai điệu cố tình thiếu bất kỳ nhạc cụ cụ thể nào, trong khi nhịp điệu rất nhẹ nhàng. [te0mp1o2] của bài hát ở mức vừa phải, tuy các nhạc cụ sử dụng trong sáng tác đóng vai trò quan trọng nhưng lại không nổi bật trong giai điệu.</v>
      </c>
    </row>
    <row r="2612">
      <c r="A2612" s="1" t="s">
        <v>273</v>
      </c>
      <c r="B2612" s="1" t="s">
        <v>4107</v>
      </c>
      <c r="C2612" s="2" t="str">
        <f>IFERROR(__xludf.DUMMYFUNCTION("GoogleTranslate(B2612, ""en"", ""vi"")"),"[ti0me1 s2ig3na4tu5re6 o7f 8[T91I02M13E24_35S46I57G68N79A80T91U02R13E24]3] được sử dụng trong âm nhạc. Điều này cho biết số nhịp trong mỗi ô nhịp và loại nốt nhận được một nhịp. Nó là một yếu tố thiết yếu của ký hiệu âm nhạc giúp các nhạc sĩ theo dõi nhịp"&amp;" điệu và thời gian của một bản nhạc. [ti0me1 s2ig3na4tu5re6] cũng đóng một vai trò quan trọng trong việc xác định cảm nhận tổng thể và giai điệu của âm nhạc, góp phần tạo nên tác động cảm xúc đến người nghe. Cho dù đó là một giai điệu khiêu vũ có nhịp độ "&amp;"nhanh hay một bản ballad chậm, [ti0me1 s2ig3na4tu5re6] đều có thể ảnh hưởng lớn đến cách chúng ta trải nghiệm và diễn giải âm nhạc.")</f>
        <v>[ti0me1 s2ig3na4tu5re6 o7f 8[T91I02M13E24_35S46I57G68N79A80T91U02R13E24]3] được sử dụng trong âm nhạc. Điều này cho biết số nhịp trong mỗi ô nhịp và loại nốt nhận được một nhịp. Nó là một yếu tố thiết yếu của ký hiệu âm nhạc giúp các nhạc sĩ theo dõi nhịp điệu và thời gian của một bản nhạc. [ti0me1 s2ig3na4tu5re6] cũng đóng một vai trò quan trọng trong việc xác định cảm nhận tổng thể và giai điệu của âm nhạc, góp phần tạo nên tác động cảm xúc đến người nghe. Cho dù đó là một giai điệu khiêu vũ có nhịp độ nhanh hay một bản ballad chậm, [ti0me1 s2ig3na4tu5re6] đều có thể ảnh hưởng lớn đến cách chúng ta trải nghiệm và diễn giải âm nhạc.</v>
      </c>
    </row>
    <row r="2613">
      <c r="A2613" s="1" t="s">
        <v>273</v>
      </c>
      <c r="B2613" s="1" t="s">
        <v>4108</v>
      </c>
      <c r="C2613" s="2" t="str">
        <f>IFERROR(__xludf.DUMMYFUNCTION("GoogleTranslate(B2613, ""en"", ""vi"")"),"Âm nhạc tuân theo nhịp [T1I2M3E4_5S6I7G8N9A0T1U2R3E4]. Điều này có nghĩa là nhịp điệu của âm nhạc được tổ chức thành các nhóm nhịp [N1U2M3B4E5R6] trên mỗi nhịp, với mỗi nhịp có thời lượng nhất định. [ti0me1 s2ig3na4tu5re6] thường được biểu thị ở phần đầu "&amp;"của một bản nhạc và giúp các nhạc sĩ hiểu cách đếm và chơi bản nhạc một cách chính xác. Các [ti0me1 s2ig3na4tu5re6] khác nhau có thể tạo ra những cảm xúc hoặc tâm trạng khác nhau trong âm nhạc và cũng có thể ảnh hưởng đến cách các nhạc sĩ diễn giải và biể"&amp;"u diễn bản nhạc. Nhìn chung, [ti0me1 s2ig3na4tu5re6] là một khía cạnh quan trọng của ký hiệu âm nhạc và được dùng để truyền tải thông tin quan trọng về nhịp điệu và cấu trúc của một bản nhạc.")</f>
        <v>Âm nhạc tuân theo nhịp [T1I2M3E4_5S6I7G8N9A0T1U2R3E4]. Điều này có nghĩa là nhịp điệu của âm nhạc được tổ chức thành các nhóm nhịp [N1U2M3B4E5R6] trên mỗi nhịp, với mỗi nhịp có thời lượng nhất định. [ti0me1 s2ig3na4tu5re6] thường được biểu thị ở phần đầu của một bản nhạc và giúp các nhạc sĩ hiểu cách đếm và chơi bản nhạc một cách chính xác. Các [ti0me1 s2ig3na4tu5re6] khác nhau có thể tạo ra những cảm xúc hoặc tâm trạng khác nhau trong âm nhạc và cũng có thể ảnh hưởng đến cách các nhạc sĩ diễn giải và biểu diễn bản nhạc. Nhìn chung, [ti0me1 s2ig3na4tu5re6] là một khía cạnh quan trọng của ký hiệu âm nhạc và được dùng để truyền tải thông tin quan trọng về nhịp điệu và cấu trúc của một bản nhạc.</v>
      </c>
    </row>
    <row r="2614">
      <c r="A2614" s="1" t="s">
        <v>4109</v>
      </c>
      <c r="B2614" s="1" t="s">
        <v>4110</v>
      </c>
      <c r="C2614" s="2" t="str">
        <f>IFERROR(__xludf.DUMMYFUNCTION("GoogleTranslate(B2614, ""en"", ""vi"")"),"Với dải cao độ trải dài [R1A2N3G4E5] [oc0ta1ve2s3], âm nhạc trong bài hát này mang đến trải nghiệm nghe đa dạng và sống động. Âm thanh của bài hát không bị ảnh hưởng nhiều bởi các quy ước của thể loại [G1E2N3R4E5] và nó có đồng hồ đo [T1I2M3E4_5S6I7G8N9A0"&amp;"T1U2R3E4]. Mặc dù có phạm vi cao độ khác nhau, [te0mp1o2] của bài hát được phân chia giữa nhịp điệu tràn đầy năng lượng và nhịp điệu thoải mái, khiến nó trở nên tuyệt vời cho cả việc nhảy múa và nghe thư giãn. Nhìn chung, bài hát bao gồm [[N01U12M23_34B45"&amp;"A56R67S78]8 b9ar0s1] góp phần tạo nên âm thanh độc đáo và khác biệt.")</f>
        <v>Với dải cao độ trải dài [R1A2N3G4E5] [oc0ta1ve2s3], âm nhạc trong bài hát này mang đến trải nghiệm nghe đa dạng và sống động. Âm thanh của bài hát không bị ảnh hưởng nhiều bởi các quy ước của thể loại [G1E2N3R4E5] và nó có đồng hồ đo [T1I2M3E4_5S6I7G8N9A0T1U2R3E4]. Mặc dù có phạm vi cao độ khác nhau, [te0mp1o2] của bài hát được phân chia giữa nhịp điệu tràn đầy năng lượng và nhịp điệu thoải mái, khiến nó trở nên tuyệt vời cho cả việc nhảy múa và nghe thư giãn. Nhìn chung, bài hát bao gồm [[N01U12M23_34B45A56R67S78]8 b9ar0s1] góp phần tạo nên âm thanh độc đáo và khác biệt.</v>
      </c>
    </row>
    <row r="2615">
      <c r="A2615" s="1" t="s">
        <v>4111</v>
      </c>
      <c r="B2615" s="1" t="s">
        <v>4112</v>
      </c>
      <c r="C2615" s="2" t="str">
        <f>IFERROR(__xludf.DUMMYFUNCTION("GoogleTranslate(B2615, ""en"", ""vi"")"),"Âm thanh đặc trưng của bản giai điệu được tạo bởi [I1N2S3T4R5U6M7E8N9T0]. Nhạc này có [te0mp1o2] vừa phải, nhịp bài không quá nhanh cũng không quá chậm.")</f>
        <v>Âm thanh đặc trưng của bản giai điệu được tạo bởi [I1N2S3T4R5U6M7E8N9T0]. Nhạc này có [te0mp1o2] vừa phải, nhịp bài không quá nhanh cũng không quá chậm.</v>
      </c>
    </row>
    <row r="2616">
      <c r="A2616" s="1" t="s">
        <v>4113</v>
      </c>
      <c r="B2616" s="1" t="s">
        <v>4114</v>
      </c>
      <c r="C2616" s="2" t="str">
        <f>IFERROR(__xludf.DUMMYFUNCTION("GoogleTranslate(B2616, ""en"", ""vi"")"),"[ti0me1 s2ig3na4tu5re6] trong bài hát này không mang tính thông thường và [[K01E12Y23]3 k4ey5] mang đến âm thanh mạnh mẽ và đáng nhớ. Với thời gian chạy [T1M213] giây, âm nhạc sẽ có âm thanh độc đáo thông qua [I1N2S3T4R5U6M7E8N9T0S1].")</f>
        <v>[ti0me1 s2ig3na4tu5re6] trong bài hát này không mang tính thông thường và [[K01E12Y23]3 k4ey5] mang đến âm thanh mạnh mẽ và đáng nhớ. Với thời gian chạy [T1M213] giây, âm nhạc sẽ có âm thanh độc đáo thông qua [I1N2S3T4R5U6M7E8N9T0S1].</v>
      </c>
    </row>
    <row r="2617">
      <c r="A2617" s="1" t="s">
        <v>4115</v>
      </c>
      <c r="B2617" s="1" t="s">
        <v>4116</v>
      </c>
      <c r="C2617" s="2" t="str">
        <f>IFERROR(__xludf.DUMMYFUNCTION("GoogleTranslate(B2617, ""en"", ""vi"")"),"Bản trình diễn cổ điển của nhạc [G1E2N3R4E5] được chơi với nhịp cực kỳ mạnh mẽ ở tốc độ nhanh [te0mp1o2]. Âm nhạc tuân theo nhịp [T1I2M3E4_5S6I7G8N9A0T1U2R3E4], giúp tăng thêm nhịp điệu năng động và sống động cho bài hát.")</f>
        <v>Bản trình diễn cổ điển của nhạc [G1E2N3R4E5] được chơi với nhịp cực kỳ mạnh mẽ ở tốc độ nhanh [te0mp1o2]. Âm nhạc tuân theo nhịp [T1I2M3E4_5S6I7G8N9A0T1U2R3E4], giúp tăng thêm nhịp điệu năng động và sống động cho bài hát.</v>
      </c>
    </row>
    <row r="2618">
      <c r="A2618" s="1" t="s">
        <v>4117</v>
      </c>
      <c r="B2618" s="1" t="s">
        <v>4118</v>
      </c>
      <c r="C2618" s="2" t="str">
        <f>IFERROR(__xludf.DUMMYFUNCTION("GoogleTranslate(B2618, ""en"", ""vi"")"),"Âm nhạc có đặc điểm [I1N2S3T4R5U6M7E8N9T0S1], có dải cao độ giới hạn là [R1A2N3G4E5] [oc0ta1ve2s3], nhưng điều này cho phép nhấn mạnh hơn vào các sắc thái của giai điệu và nhịp điệu. [[K01E12Y23]3 k4ey5] được sử dụng trong bài hát mang đến âm thanh mạnh m"&amp;"ẽ và đáng nhớ, góp phần tạo nên bản chất [E1M2O3T4I5O6N7] của nó. Bài hát di chuyển với tốc độ vừa phải và có thời lượng phát [T1M213] giây, khiến nó trở thành một bản nhạc được trau chuốt kỹ lưỡng và nắm bắt được bản chất cảm xúc của nó.")</f>
        <v>Âm nhạc có đặc điểm [I1N2S3T4R5U6M7E8N9T0S1], có dải cao độ giới hạn là [R1A2N3G4E5] [oc0ta1ve2s3], nhưng điều này cho phép nhấn mạnh hơn vào các sắc thái của giai điệu và nhịp điệu. [[K01E12Y23]3 k4ey5] được sử dụng trong bài hát mang đến âm thanh mạnh mẽ và đáng nhớ, góp phần tạo nên bản chất [E1M2O3T4I5O6N7] của nó. Bài hát di chuyển với tốc độ vừa phải và có thời lượng phát [T1M213] giây, khiến nó trở thành một bản nhạc được trau chuốt kỹ lưỡng và nắm bắt được bản chất cảm xúc của nó.</v>
      </c>
    </row>
    <row r="2619">
      <c r="A2619" s="1" t="s">
        <v>4119</v>
      </c>
      <c r="B2619" s="1" t="s">
        <v>4120</v>
      </c>
      <c r="C2619" s="2" t="str">
        <f>IFERROR(__xludf.DUMMYFUNCTION("GoogleTranslate(B2619, ""en"", ""vi"")"),"Với dải cao độ trải dài [R1A2N3G4E5] [oc0ta1ve2s3], bản nhạc này mang đến trải nghiệm nghe đa dạng và sống động trong [T1I2M3E4_5S6I7G8N9A0T1U2R3E4]. Sáng tác của bài hát này không liên quan đến việc sử dụng [I1N2S3T4R5U6M7E8N9T0S1] và nó được trình diễn "&amp;"với tốc độ nhàn nhã. Hơn nữa, bài hát khác với âm thanh đặc trưng của [G1E2N3R4E5], khiến nó trở thành một sự bổ sung độc đáo và mới mẻ cho bất kỳ danh sách phát nào.")</f>
        <v>Với dải cao độ trải dài [R1A2N3G4E5] [oc0ta1ve2s3], bản nhạc này mang đến trải nghiệm nghe đa dạng và sống động trong [T1I2M3E4_5S6I7G8N9A0T1U2R3E4]. Sáng tác của bài hát này không liên quan đến việc sử dụng [I1N2S3T4R5U6M7E8N9T0S1] và nó được trình diễn với tốc độ nhàn nhã. Hơn nữa, bài hát khác với âm thanh đặc trưng của [G1E2N3R4E5], khiến nó trở thành một sự bổ sung độc đáo và mới mẻ cho bất kỳ danh sách phát nào.</v>
      </c>
    </row>
    <row r="2620">
      <c r="A2620" s="1" t="s">
        <v>4121</v>
      </c>
      <c r="B2620" s="1" t="s">
        <v>4122</v>
      </c>
      <c r="C2620" s="2" t="str">
        <f>IFERROR(__xludf.DUMMYFUNCTION("GoogleTranslate(B2620, ""en"", ""vi"")"),"Âm nhạc trong bài hát này có âm trầm-[te0mp1o2] và nhịp điệu rất nhẹ nhàng, dễ chịu, tạo nên bầu không khí thư giãn. [ti0me1 s2ig3na4tu5re6] của bản nhạc là [T1I2M3E4_5S6I7G8N9A0T1U2R3E4], càng nhấn mạnh thêm nhịp độ chậm rãi và đều đặn của bài hát. Nhìn "&amp;"chung, sự kết hợp của các yếu tố này tạo nên trải nghiệm âm nhạc nhẹ nhàng và êm dịu.")</f>
        <v>Âm nhạc trong bài hát này có âm trầm-[te0mp1o2] và nhịp điệu rất nhẹ nhàng, dễ chịu, tạo nên bầu không khí thư giãn. [ti0me1 s2ig3na4tu5re6] của bản nhạc là [T1I2M3E4_5S6I7G8N9A0T1U2R3E4], càng nhấn mạnh thêm nhịp độ chậm rãi và đều đặn của bài hát. Nhìn chung, sự kết hợp của các yếu tố này tạo nên trải nghiệm âm nhạc nhẹ nhàng và êm dịu.</v>
      </c>
    </row>
    <row r="2621">
      <c r="A2621" s="1" t="s">
        <v>577</v>
      </c>
      <c r="B2621" s="1" t="s">
        <v>4123</v>
      </c>
      <c r="C2621" s="2" t="str">
        <f>IFERROR(__xludf.DUMMYFUNCTION("GoogleTranslate(B2621, ""en"", ""vi"")"),"Bản nhạc này được phát ở nhịp độ cân bằng với dải cao độ nằm trong [R1A2N3G4E5] [oc0ta1ve2s3]. Bài hát có thời lượng [[N01U12M23_34B45A56R67S78]8 b9ar0s1], tương ứng với độ dài [T1M213] giây.")</f>
        <v>Bản nhạc này được phát ở nhịp độ cân bằng với dải cao độ nằm trong [R1A2N3G4E5] [oc0ta1ve2s3]. Bài hát có thời lượng [[N01U12M23_34B45A56R67S78]8 b9ar0s1], tương ứng với độ dài [T1M213] giây.</v>
      </c>
    </row>
    <row r="2622">
      <c r="A2622" s="1" t="s">
        <v>4124</v>
      </c>
      <c r="B2622" s="1" t="s">
        <v>4125</v>
      </c>
      <c r="C2622" s="2" t="str">
        <f>IFERROR(__xludf.DUMMYFUNCTION("GoogleTranslate(B2622, ""en"", ""vi"")"),"Đặc điểm riêng biệt của dòng nhạc này được nhấn mạnh bởi dải cao độ [R1A2N3G4E5] [oc0ta1ve2s3], giúp tăng thêm chiều sâu cảm xúc cho sáng tác. Việc sử dụng [[K01E12Y23]3 k4ey5] còn tạo ra bầu không khí khác biệt trong tác phẩm. Mặc dù có thời gian chạy [T"&amp;"1M213]-giây, nhịp vẫn rất mạnh mẽ và [[T01I12M23E34_45S56I67G78N89A90T01U12R23E34]4 t5im6e 7si8gn9at0ur1e2] không chuẩn được chọn cho bài hát này sẽ tăng thêm độ phức tạp hấp dẫn cho nhịp điệu. Mặc dù [I1N2S3T4R5U6M7E8N9T0S1] không phải là một phần của nh"&amp;"ạc cụ nhưng âm nhạc có cảm giác [E1M2O3T4I5O6N7] vang vọng xuyên suốt tác phẩm.")</f>
        <v>Đặc điểm riêng biệt của dòng nhạc này được nhấn mạnh bởi dải cao độ [R1A2N3G4E5] [oc0ta1ve2s3], giúp tăng thêm chiều sâu cảm xúc cho sáng tác. Việc sử dụng [[K01E12Y23]3 k4ey5] còn tạo ra bầu không khí khác biệt trong tác phẩm. Mặc dù có thời gian chạy [T1M213]-giây, nhịp vẫn rất mạnh mẽ và [[T01I12M23E34_45S56I67G78N89A90T01U12R23E34]4 t5im6e 7si8gn9at0ur1e2] không chuẩn được chọn cho bài hát này sẽ tăng thêm độ phức tạp hấp dẫn cho nhịp điệu. Mặc dù [I1N2S3T4R5U6M7E8N9T0S1] không phải là một phần của nhạc cụ nhưng âm nhạc có cảm giác [E1M2O3T4I5O6N7] vang vọng xuyên suốt tác phẩm.</v>
      </c>
    </row>
    <row r="2623">
      <c r="A2623" s="1" t="s">
        <v>400</v>
      </c>
      <c r="B2623" s="1" t="s">
        <v>4126</v>
      </c>
      <c r="C2623" s="2" t="str">
        <f>IFERROR(__xludf.DUMMYFUNCTION("GoogleTranslate(B2623, ""en"", ""vi"")"),"""Đây là bài hát dài một giây [T1M213]."" Đó là toàn bộ tuyên bố và không còn nhiều chỗ để giải thích. Nó đơn giản có nghĩa là bài hát được nhắc đến có độ dài chính xác là [T1M213] giây. Mặc dù tuyên bố có thể ngắn gọn nhưng nó vẫn có thể truyền tải thông"&amp;" tin hữu ích về bài hát, chẳng hạn như sự ngắn gọn hoặc độ chính xác khi sáng tác bài hát. Cuối cùng, ý nghĩa của tuyên bố sẽ phụ thuộc vào bối cảnh mà nó được sử dụng và mục đích của người đưa ra tuyên bố.")</f>
        <v>"Đây là bài hát dài một giây [T1M213]." Đó là toàn bộ tuyên bố và không còn nhiều chỗ để giải thích. Nó đơn giản có nghĩa là bài hát được nhắc đến có độ dài chính xác là [T1M213] giây. Mặc dù tuyên bố có thể ngắn gọn nhưng nó vẫn có thể truyền tải thông tin hữu ích về bài hát, chẳng hạn như sự ngắn gọn hoặc độ chính xác khi sáng tác bài hát. Cuối cùng, ý nghĩa của tuyên bố sẽ phụ thuộc vào bối cảnh mà nó được sử dụng và mục đích của người đưa ra tuyên bố.</v>
      </c>
    </row>
    <row r="2624">
      <c r="A2624" s="1" t="s">
        <v>1057</v>
      </c>
      <c r="B2624" s="1" t="s">
        <v>4127</v>
      </c>
      <c r="C2624" s="2" t="str">
        <f>IFERROR(__xludf.DUMMYFUNCTION("GoogleTranslate(B2624, ""en"", ""vi"")"),"Bài hát có thời lượng [T1M213] giây, mang lại trải nghiệm quyến rũ và đáng nhớ nhờ lựa chọn [[K01E12Y23]3 k4ey5], nhịp điệu êm đềm và vừa phải cũng như dải cao độ [R1A2N3G4E5]-[oc0ta1ve2]. Âm nhạc chứa đầy [E1M2O3T4I5O6N7], di chuyển nhanh chóng và thể hi"&amp;"ện [I1N2S3T4R5U6M7E8N9T0S1]. [ti0me1 s2ig3na4tu5re6], [T1I2M3E4_5S6I7G8N9A0T1U2R3E4] của nó, bổ sung vào bố cục tổng thể.")</f>
        <v>Bài hát có thời lượng [T1M213] giây, mang lại trải nghiệm quyến rũ và đáng nhớ nhờ lựa chọn [[K01E12Y23]3 k4ey5], nhịp điệu êm đềm và vừa phải cũng như dải cao độ [R1A2N3G4E5]-[oc0ta1ve2]. Âm nhạc chứa đầy [E1M2O3T4I5O6N7], di chuyển nhanh chóng và thể hiện [I1N2S3T4R5U6M7E8N9T0S1]. [ti0me1 s2ig3na4tu5re6], [T1I2M3E4_5S6I7G8N9A0T1U2R3E4] của nó, bổ sung vào bố cục tổng thể.</v>
      </c>
    </row>
    <row r="2625">
      <c r="A2625" s="1" t="s">
        <v>2338</v>
      </c>
      <c r="B2625" s="1" t="s">
        <v>4128</v>
      </c>
      <c r="C2625" s="2" t="str">
        <f>IFERROR(__xludf.DUMMYFUNCTION("GoogleTranslate(B2625, ""en"", ""vi"")"),"Dải cao độ nhỏ gọn của [R1A2N3G4E5] [oc0ta1ve2s3] góp phần mang lại màn trình diễn âm nhạc tập trung và có sức ảnh hưởng trong [[K01E12Y23]3 k4ey5], mang đến cho bài hát này chất lượng cảm xúc đặc biệt. Bài hát có nhịp độ chậm, có thời lượng [T1M213] giây"&amp;" và [ti0me1 s2ig3na4tu5re6 o7f 8[T91I02M13E24_35S46I57G68N79A80T91U02R13E24]3], không bị ảnh hưởng nhiều bởi các quy ước của thể loại [G1E2N3R4E5], tạo ra âm thanh độc đáo.")</f>
        <v>Dải cao độ nhỏ gọn của [R1A2N3G4E5] [oc0ta1ve2s3] góp phần mang lại màn trình diễn âm nhạc tập trung và có sức ảnh hưởng trong [[K01E12Y23]3 k4ey5], mang đến cho bài hát này chất lượng cảm xúc đặc biệt. Bài hát có nhịp độ chậm, có thời lượng [T1M213] giây và [ti0me1 s2ig3na4tu5re6 o7f 8[T91I02M13E24_35S46I57G68N79A80T91U02R13E24]3], không bị ảnh hưởng nhiều bởi các quy ước của thể loại [G1E2N3R4E5], tạo ra âm thanh độc đáo.</v>
      </c>
    </row>
    <row r="2626">
      <c r="A2626" s="1" t="s">
        <v>4129</v>
      </c>
      <c r="B2626" s="1" t="s">
        <v>4130</v>
      </c>
      <c r="C2626" s="2" t="str">
        <f>IFERROR(__xludf.DUMMYFUNCTION("GoogleTranslate(B2626, ""en"", ""vi"")"),"Bản nhạc là một bài hát có [te0mp1o2] cao thể hiện phạm vi cao độ trong [R1A2N3G4E5] [oc0ta1ve2s3] và kéo dài [T1M213] giây. Nhịp trong bài hát này rất nặng và đáng chú ý là không có [I1N2S3T4R5U6M7E8N9T0S1]. Bất chấp âm thanh độc đáo của nó, bản nhạc này"&amp;" không hoàn toàn nằm trong các quy ước của âm thanh [G1E2N3R4E5].")</f>
        <v>Bản nhạc là một bài hát có [te0mp1o2] cao thể hiện phạm vi cao độ trong [R1A2N3G4E5] [oc0ta1ve2s3] và kéo dài [T1M213] giây. Nhịp trong bài hát này rất nặng và đáng chú ý là không có [I1N2S3T4R5U6M7E8N9T0S1]. Bất chấp âm thanh độc đáo của nó, bản nhạc này không hoàn toàn nằm trong các quy ước của âm thanh [G1E2N3R4E5].</v>
      </c>
    </row>
    <row r="2627">
      <c r="A2627" s="1" t="s">
        <v>4131</v>
      </c>
      <c r="B2627" s="1" t="s">
        <v>4132</v>
      </c>
      <c r="C2627" s="2" t="str">
        <f>IFERROR(__xludf.DUMMYFUNCTION("GoogleTranslate(B2627, ""en"", ""vi"")"),"Âm nhạc được mô tả di chuyển ở tốc độ vừa phải, với dải cao độ trải dài [R1A2N3G4E5] [oc0ta1ve2s3], điều này tạo thêm nét đặc biệt cho âm nhạc và nhấn mạnh chiều sâu cảm xúc của nó. Việc lựa chọn [[K01E12Y23]3 k4ey5] trong tác phẩm này mang lại trải nghiệ"&amp;"m hấp dẫn và đáng nhớ. Đáng chú ý, bài hát không có bất kỳ [I1N2S3T4R5U6M7E8N9T0S1] nào.")</f>
        <v>Âm nhạc được mô tả di chuyển ở tốc độ vừa phải, với dải cao độ trải dài [R1A2N3G4E5] [oc0ta1ve2s3], điều này tạo thêm nét đặc biệt cho âm nhạc và nhấn mạnh chiều sâu cảm xúc của nó. Việc lựa chọn [[K01E12Y23]3 k4ey5] trong tác phẩm này mang lại trải nghiệm hấp dẫn và đáng nhớ. Đáng chú ý, bài hát không có bất kỳ [I1N2S3T4R5U6M7E8N9T0S1] nào.</v>
      </c>
    </row>
    <row r="2628">
      <c r="A2628" s="1" t="s">
        <v>1328</v>
      </c>
      <c r="B2628" s="1" t="s">
        <v>4133</v>
      </c>
      <c r="C2628" s="2" t="str">
        <f>IFERROR(__xludf.DUMMYFUNCTION("GoogleTranslate(B2628, ""en"", ""vi"")"),"Bài hát theo phong cách [G1E2N3R4E5] trong [[K01E12Y23]3 k4ey5] có dải cao độ đặc biệt trải dài [R1A2N3G4E5] [oc0ta1ve2s3], làm nổi bật chiều sâu cảm xúc của bài hát. Nhịp điệu êm dịu và nhanh [te0mp1o2], cùng với [T1I2M3E4_5S6I7G8N9A0T1U2R3E4] khác thườn"&amp;"g của nó, khiến nó trở thành một ví dụ điển hình cho thể loại của nó. Mặc dù không có [I1N2S3T4R5U6M7E8N9T0S1], bài hát này vẫn bổ sung thêm hương vị độc đáo vào bố cục tổng thể, được nâng cao hơn nữa nhờ thời lượng [T1M213]-giây.")</f>
        <v>Bài hát theo phong cách [G1E2N3R4E5] trong [[K01E12Y23]3 k4ey5] có dải cao độ đặc biệt trải dài [R1A2N3G4E5] [oc0ta1ve2s3], làm nổi bật chiều sâu cảm xúc của bài hát. Nhịp điệu êm dịu và nhanh [te0mp1o2], cùng với [T1I2M3E4_5S6I7G8N9A0T1U2R3E4] khác thường của nó, khiến nó trở thành một ví dụ điển hình cho thể loại của nó. Mặc dù không có [I1N2S3T4R5U6M7E8N9T0S1], bài hát này vẫn bổ sung thêm hương vị độc đáo vào bố cục tổng thể, được nâng cao hơn nữa nhờ thời lượng [T1M213]-giây.</v>
      </c>
    </row>
    <row r="2629">
      <c r="A2629" s="1" t="s">
        <v>4134</v>
      </c>
      <c r="B2629" s="1" t="s">
        <v>4135</v>
      </c>
      <c r="C2629" s="2" t="str">
        <f>IFERROR(__xludf.DUMMYFUNCTION("GoogleTranslate(B2629, ""en"", ""vi"")"),"Dải cao độ nhỏ gọn của [R1A2N3G4E5] [oc0ta1ve2s3] góp phần mang lại màn trình diễn âm nhạc tập trung và có tác động mạnh mẽ, được bổ sung bởi nhịp độ nhanh của bài hát. Âm nhạc được truyền vào [E1M2O3T4I5O6N7], làm tăng thêm hiệu ứng tổng thể của nó. Đáng"&amp;" chú ý, [ti0me1 s2ig3na4tu5re6] trong bài hát này rất độc đáo, làm nổi bật tính chất độc đáo và sáng tạo của sáng tác. Cùng với nhau, những yếu tố này tạo nên trải nghiệm âm nhạc năng động và hấp dẫn, chắc chắn sẽ thu hút sự chú ý của người nghe.")</f>
        <v>Dải cao độ nhỏ gọn của [R1A2N3G4E5] [oc0ta1ve2s3] góp phần mang lại màn trình diễn âm nhạc tập trung và có tác động mạnh mẽ, được bổ sung bởi nhịp độ nhanh của bài hát. Âm nhạc được truyền vào [E1M2O3T4I5O6N7], làm tăng thêm hiệu ứng tổng thể của nó. Đáng chú ý, [ti0me1 s2ig3na4tu5re6] trong bài hát này rất độc đáo, làm nổi bật tính chất độc đáo và sáng tạo của sáng tác. Cùng với nhau, những yếu tố này tạo nên trải nghiệm âm nhạc năng động và hấp dẫn, chắc chắn sẽ thu hút sự chú ý của người nghe.</v>
      </c>
    </row>
    <row r="2630">
      <c r="A2630" s="1" t="s">
        <v>43</v>
      </c>
      <c r="B2630" s="1" t="s">
        <v>4136</v>
      </c>
      <c r="C2630" s="2" t="str">
        <f>IFERROR(__xludf.DUMMYFUNCTION("GoogleTranslate(B2630, ""en"", ""vi"")"),"Bài hát này, không bắt nguồn từ phong cách truyền thống [G1E2N3R4E5] cổ điển, có cao độ trong [R1A2N3G4E5] [oc0ta1ve2s3] và [[K01E12Y23]3 k4ey5] thêm hương vị độc đáo. Nó có độ dài [T1M213] giây với nhịp vừa phải và không có bất kỳ [I1N2S3T4R5U6M7E8N9T0S1"&amp;"] nào. Nhạc ở dạng [T1I2M3E4_5S6I7G8N9A0T1U2R3E4] và được phát ở tốc độ trung bình.")</f>
        <v>Bài hát này, không bắt nguồn từ phong cách truyền thống [G1E2N3R4E5] cổ điển, có cao độ trong [R1A2N3G4E5] [oc0ta1ve2s3] và [[K01E12Y23]3 k4ey5] thêm hương vị độc đáo. Nó có độ dài [T1M213] giây với nhịp vừa phải và không có bất kỳ [I1N2S3T4R5U6M7E8N9T0S1] nào. Nhạc ở dạng [T1I2M3E4_5S6I7G8N9A0T1U2R3E4] và được phát ở tốc độ trung bình.</v>
      </c>
    </row>
    <row r="2631">
      <c r="A2631" s="1" t="s">
        <v>4137</v>
      </c>
      <c r="B2631" s="1" t="s">
        <v>4138</v>
      </c>
      <c r="C2631" s="2" t="str">
        <f>IFERROR(__xludf.DUMMYFUNCTION("GoogleTranslate(B2631, ""en"", ""vi"")"),"Bài hát này có một nét độc đáo và khác biệt có thể là do nhiều yếu tố âm nhạc khác nhau. Phạm vi cao độ giới hạn của [R1A2N3G4E5] [oc0ta1ve2s3] được sử dụng trong âm nhạc cho phép nhấn mạnh hơn vào các sắc thái của giai điệu và nhịp điệu, trong khi [[K01E"&amp;"12Y23]3 k4ey5] tạo ra một bảng âm thanh phong phú và sống động. Với nhịp điệu nhẹ nhàng và mượt mà, bản nhạc kéo dài trong [T1M213] giây và không có [I1N2S3T4R5U6M7E8N9T0S1]. [[T01I12M23E34_45S56I67G78N89A90T01U12R23E34]4 t5im6e 7si8gn9at0ur1e2] của nó kh"&amp;"ông được sử dụng phổ biến, nhịp độ chậm và tính chất không phù hợp với tiêu chuẩn thông thường của thể loại [G1E2N3R4E5] của bài hát càng làm tăng thêm sức hấp dẫn độc đáo của nó. Bài hát có độ dài khoảng [[N01U12M23_34B45A56R67S78]8 b9ar0s1], khiến nó tr"&amp;"ở thành một bản nhạc hấp dẫn thể hiện sự sáng tạo và đổi mới.")</f>
        <v>Bài hát này có một nét độc đáo và khác biệt có thể là do nhiều yếu tố âm nhạc khác nhau. Phạm vi cao độ giới hạn của [R1A2N3G4E5] [oc0ta1ve2s3] được sử dụng trong âm nhạc cho phép nhấn mạnh hơn vào các sắc thái của giai điệu và nhịp điệu, trong khi [[K01E12Y23]3 k4ey5] tạo ra một bảng âm thanh phong phú và sống động. Với nhịp điệu nhẹ nhàng và mượt mà, bản nhạc kéo dài trong [T1M213] giây và không có [I1N2S3T4R5U6M7E8N9T0S1]. [[T01I12M23E34_45S56I67G78N89A90T01U12R23E34]4 t5im6e 7si8gn9at0ur1e2] của nó không được sử dụng phổ biến, nhịp độ chậm và tính chất không phù hợp với tiêu chuẩn thông thường của thể loại [G1E2N3R4E5] của bài hát càng làm tăng thêm sức hấp dẫn độc đáo của nó. Bài hát có độ dài khoảng [[N01U12M23_34B45A56R67S78]8 b9ar0s1], khiến nó trở thành một bản nhạc hấp dẫn thể hiện sự sáng tạo và đổi mới.</v>
      </c>
    </row>
    <row r="2632">
      <c r="A2632" s="1" t="s">
        <v>713</v>
      </c>
      <c r="B2632" s="1" t="s">
        <v>4139</v>
      </c>
      <c r="C2632" s="2" t="str">
        <f>IFERROR(__xludf.DUMMYFUNCTION("GoogleTranslate(B2632, ""en"", ""vi"")"),"Lựa chọn [[K01E12Y23]3 k4ey5] của bản nhạc này mang lại trải nghiệm quyến rũ và đáng nhớ với phạm vi cao độ trong [R1A2N3G4E5] [oc0ta1ve2s3]. Bài hát phát trong [T1M213] giây, có nhịp rất êm dịu và nhẹ nhàng kèm theo [I1N2S3T4R5U6M7E8N9T0S1]. [ti0me1 s2ig"&amp;"3na4tu5re6 o7f 8[T91I02M13E24_35S46I57G68N79A80T91U02R13E24]3] độc đáo của nó tạo nên nhịp điệu riêng biệt khi bài hát di chuyển với tốc độ vừa phải, thấm đẫm [E1M2O3T4I5O6N7].")</f>
        <v>Lựa chọn [[K01E12Y23]3 k4ey5] của bản nhạc này mang lại trải nghiệm quyến rũ và đáng nhớ với phạm vi cao độ trong [R1A2N3G4E5] [oc0ta1ve2s3]. Bài hát phát trong [T1M213] giây, có nhịp rất êm dịu và nhẹ nhàng kèm theo [I1N2S3T4R5U6M7E8N9T0S1]. [ti0me1 s2ig3na4tu5re6 o7f 8[T91I02M13E24_35S46I57G68N79A80T91U02R13E24]3] độc đáo của nó tạo nên nhịp điệu riêng biệt khi bài hát di chuyển với tốc độ vừa phải, thấm đẫm [E1M2O3T4I5O6N7].</v>
      </c>
    </row>
    <row r="2633">
      <c r="A2633" s="1" t="s">
        <v>301</v>
      </c>
      <c r="B2633" s="1" t="s">
        <v>4140</v>
      </c>
      <c r="C2633" s="2" t="str">
        <f>IFERROR(__xludf.DUMMYFUNCTION("GoogleTranslate(B2633, ""en"", ""vi"")"),"Loại nhạc này mang đến trải nghiệm nghe đa dạng và sống động với dải cao độ trải dài [R1A2N3G4E5] [oc0ta1ve2s3]. Việc sử dụng [[K01E12Y23]3 k4ey5] tạo ra một bầu không khí khác biệt thể hiện bản chất của âm nhạc [G1E2N3R4E5]. Bài hát dài [T1M213] giây và "&amp;"di chuyển với tốc độ nhanh, trong khi nhịp vẫn nhẹ nhàng và êm dịu. Phần trình diễn âm nhạc sử dụng [I1N2S3T4R5U6M7E8N9T0S1] và [ti0me1 s2ig3na4tu5re6] của âm nhạc là [T1I2M3E4_5S6I7G8N9A0T1U2R3E4]. Cùng với nhau, những yếu tố này kết hợp để tạo ra trải n"&amp;"ghiệm nghe thực sự độc đáo và thú vị.")</f>
        <v>Loại nhạc này mang đến trải nghiệm nghe đa dạng và sống động với dải cao độ trải dài [R1A2N3G4E5] [oc0ta1ve2s3]. Việc sử dụng [[K01E12Y23]3 k4ey5] tạo ra một bầu không khí khác biệt thể hiện bản chất của âm nhạc [G1E2N3R4E5]. Bài hát dài [T1M213] giây và di chuyển với tốc độ nhanh, trong khi nhịp vẫn nhẹ nhàng và êm dịu. Phần trình diễn âm nhạc sử dụng [I1N2S3T4R5U6M7E8N9T0S1] và [ti0me1 s2ig3na4tu5re6] của âm nhạc là [T1I2M3E4_5S6I7G8N9A0T1U2R3E4]. Cùng với nhau, những yếu tố này kết hợp để tạo ra trải nghiệm nghe thực sự độc đáo và thú vị.</v>
      </c>
    </row>
    <row r="2634">
      <c r="A2634" s="1" t="s">
        <v>2548</v>
      </c>
      <c r="B2634" s="1" t="s">
        <v>4141</v>
      </c>
      <c r="C2634" s="2" t="str">
        <f>IFERROR(__xludf.DUMMYFUNCTION("GoogleTranslate(B2634, ""en"", ""vi"")"),"Phạm vi cao độ nhỏ gọn của [R1A2N3G4E5] [oc0ta1ve2s3] mang lại hiệu suất âm nhạc tập trung và có tác động mạnh mẽ, trong khi việc sử dụng [[K01E12Y23]3 k4ey5] của âm nhạc tạo ra bầu không khí khác biệt. Bài hát này có đặc điểm là nhịp độ vừa phải và độ dà"&amp;"i khoảng [[N01U12M23_34B45A56R67S78]8 b9ar0s1], nên có [I1N2S3T4R5U6M7E8N9T0S1] để khiến bài hát trở nên sống động.")</f>
        <v>Phạm vi cao độ nhỏ gọn của [R1A2N3G4E5] [oc0ta1ve2s3] mang lại hiệu suất âm nhạc tập trung và có tác động mạnh mẽ, trong khi việc sử dụng [[K01E12Y23]3 k4ey5] của âm nhạc tạo ra bầu không khí khác biệt. Bài hát này có đặc điểm là nhịp độ vừa phải và độ dài khoảng [[N01U12M23_34B45A56R67S78]8 b9ar0s1], nên có [I1N2S3T4R5U6M7E8N9T0S1] để khiến bài hát trở nên sống động.</v>
      </c>
    </row>
    <row r="2635">
      <c r="A2635" s="1" t="s">
        <v>1023</v>
      </c>
      <c r="B2635" s="1" t="s">
        <v>4142</v>
      </c>
      <c r="C2635" s="2" t="str">
        <f>IFERROR(__xludf.DUMMYFUNCTION("GoogleTranslate(B2635, ""en"", ""vi"")"),"Bài hát này chỉ tập trung vào giọng hát. Nó cho phép người nghe đánh giá cao giọng hát của ca sĩ mà không bị phân tâm bởi phần nhạc đệm. Nếu không có nhạc cụ, cảm xúc, biểu cảm của ca sĩ có thể được truyền tải rõ ràng hơn qua giọng hát. Việc thiếu nhạc cụ"&amp;" có thể tạo ra trải nghiệm nghe độc ​​đáo và thân mật cho khán giả. Nhìn chung, sự vắng mặt của nhạc cụ trong bài hát này làm nổi bật sức mạnh và vẻ đẹp của giọng hát con người.")</f>
        <v>Bài hát này chỉ tập trung vào giọng hát. Nó cho phép người nghe đánh giá cao giọng hát của ca sĩ mà không bị phân tâm bởi phần nhạc đệm. Nếu không có nhạc cụ, cảm xúc, biểu cảm của ca sĩ có thể được truyền tải rõ ràng hơn qua giọng hát. Việc thiếu nhạc cụ có thể tạo ra trải nghiệm nghe độc ​​đáo và thân mật cho khán giả. Nhìn chung, sự vắng mặt của nhạc cụ trong bài hát này làm nổi bật sức mạnh và vẻ đẹp của giọng hát con người.</v>
      </c>
    </row>
    <row r="2636">
      <c r="A2636" s="1" t="s">
        <v>4143</v>
      </c>
      <c r="B2636" s="1" t="s">
        <v>4144</v>
      </c>
      <c r="C2636" s="2" t="str">
        <f>IFERROR(__xludf.DUMMYFUNCTION("GoogleTranslate(B2636, ""en"", ""vi"")"),"Bản nhạc này là sự thể hiện chân thực của phong cách [G1E2N3R4E5] cổ điển và thể hiện phạm vi cao độ trong [R1A2N3G4E5] [oc0ta1ve2s3]. [[K01E12Y23]3 k4ey5] mang đến cho âm nhạc chất lượng cảm xúc đặc biệt, trong khi [I1N2S3T4R5U6M7E8N9T0S1] đóng vai trò q"&amp;"uan trọng trong âm nhạc. Bản nhạc có thời lượng [T1M213] giây và có nhịp vừa phải và [te0mp1o2]. [ti0me1 s2ig3na4tu5re6] được chọn cho bài hát này không phổ biến và có thể nghe thấy [[N01U12M23_34B45A56R67S78]8 b9ar0s1] trong bản nhạc. Dù không đủ năng lư"&amp;"ợng để khiến người ta muốn nhảy múa nhưng âm nhạc vẫn là một tác phẩm hay và quyến rũ, làm nổi bật nét độc đáo của thể loại đã chọn.")</f>
        <v>Bản nhạc này là sự thể hiện chân thực của phong cách [G1E2N3R4E5] cổ điển và thể hiện phạm vi cao độ trong [R1A2N3G4E5] [oc0ta1ve2s3]. [[K01E12Y23]3 k4ey5] mang đến cho âm nhạc chất lượng cảm xúc đặc biệt, trong khi [I1N2S3T4R5U6M7E8N9T0S1] đóng vai trò quan trọng trong âm nhạc. Bản nhạc có thời lượng [T1M213] giây và có nhịp vừa phải và [te0mp1o2]. [ti0me1 s2ig3na4tu5re6] được chọn cho bài hát này không phổ biến và có thể nghe thấy [[N01U12M23_34B45A56R67S78]8 b9ar0s1] trong bản nhạc. Dù không đủ năng lượng để khiến người ta muốn nhảy múa nhưng âm nhạc vẫn là một tác phẩm hay và quyến rũ, làm nổi bật nét độc đáo của thể loại đã chọn.</v>
      </c>
    </row>
    <row r="2637">
      <c r="A2637" s="1" t="s">
        <v>3788</v>
      </c>
      <c r="B2637" s="1" t="s">
        <v>4145</v>
      </c>
      <c r="C2637" s="2" t="str">
        <f>IFERROR(__xludf.DUMMYFUNCTION("GoogleTranslate(B2637, ""en"", ""vi"")"),"Phạm vi cao độ nhỏ gọn của [R1A2N3G4E5] [oc0ta1ve2s3] mang lại màn trình diễn âm nhạc tập trung và có tác động mạnh mẽ, được bổ sung bằng cách sử dụng [[K01E12Y23]3 k4ey5] của bản nhạc này, tạo ra bảng âm thanh phong phú và sống động. Kéo dài [T1M213] giâ"&amp;"y với nhịp điệu vừa phải, bài hát này cố tình loại trừ [I1N2S3T4R5U6M7E8N9T0S1], để bản chất độc đáo của nó tỏa sáng. Hơn nữa, nó có tính năng [ti0me1 s2ig3na4tu5re6] không thường thấy, làm tăng thêm tính khác biệt của nó. Di chuyển chậm rãi và thoát khỏi"&amp;" truyền thống của phong cách [G1E2N3R4E5], âm nhạc này mang đến trải nghiệm quyến rũ và độc đáo.")</f>
        <v>Phạm vi cao độ nhỏ gọn của [R1A2N3G4E5] [oc0ta1ve2s3] mang lại màn trình diễn âm nhạc tập trung và có tác động mạnh mẽ, được bổ sung bằng cách sử dụng [[K01E12Y23]3 k4ey5] của bản nhạc này, tạo ra bảng âm thanh phong phú và sống động. Kéo dài [T1M213] giây với nhịp điệu vừa phải, bài hát này cố tình loại trừ [I1N2S3T4R5U6M7E8N9T0S1], để bản chất độc đáo của nó tỏa sáng. Hơn nữa, nó có tính năng [ti0me1 s2ig3na4tu5re6] không thường thấy, làm tăng thêm tính khác biệt của nó. Di chuyển chậm rãi và thoát khỏi truyền thống của phong cách [G1E2N3R4E5], âm nhạc này mang đến trải nghiệm quyến rũ và độc đáo.</v>
      </c>
    </row>
    <row r="2638">
      <c r="A2638" s="1" t="s">
        <v>4071</v>
      </c>
      <c r="B2638" s="1" t="s">
        <v>4146</v>
      </c>
      <c r="C2638" s="2" t="str">
        <f>IFERROR(__xludf.DUMMYFUNCTION("GoogleTranslate(B2638, ""en"", ""vi"")"),"Với việc sử dụng [[K01E12Y23]3 k4ey5], bản nhạc này truyền tải âm thanh độc đáo và vang dội. Bài hát có [te0mp1o2] vừa phải và dài [T1M213] giây. Tuy nhiên, bất chấp những phẩm chất đặc biệt của nó, bản nhạc này không thể hiện được những nét cổ điển của â"&amp;"m thanh [G1E2N3R4E5].")</f>
        <v>Với việc sử dụng [[K01E12Y23]3 k4ey5], bản nhạc này truyền tải âm thanh độc đáo và vang dội. Bài hát có [te0mp1o2] vừa phải và dài [T1M213] giây. Tuy nhiên, bất chấp những phẩm chất đặc biệt của nó, bản nhạc này không thể hiện được những nét cổ điển của âm thanh [G1E2N3R4E5].</v>
      </c>
    </row>
    <row r="2639">
      <c r="A2639" s="1" t="s">
        <v>4147</v>
      </c>
      <c r="B2639" s="1" t="s">
        <v>4148</v>
      </c>
      <c r="C2639" s="2" t="str">
        <f>IFERROR(__xludf.DUMMYFUNCTION("GoogleTranslate(B2639, ""en"", ""vi"")"),"Bài hát này có thời lượng chạy [T1M213] giây và có nhịp điệu đều đặn và vừa phải. Âm nhạc dựa trên [[T01I12M23E34_45S56I67G78N89A90T01U12R23E34]4 t5im6e 7si8gn9at0ur1e2] và di chuyển ở tốc độ vừa phải. Thuộc thể loại [G1E2N3R4E5], dòng nhạc này có đặc điể"&amp;"m là nhịp điệu ổn định và [te0mp1o2] vừa phải.")</f>
        <v>Bài hát này có thời lượng chạy [T1M213] giây và có nhịp điệu đều đặn và vừa phải. Âm nhạc dựa trên [[T01I12M23E34_45S56I67G78N89A90T01U12R23E34]4 t5im6e 7si8gn9at0ur1e2] và di chuyển ở tốc độ vừa phải. Thuộc thể loại [G1E2N3R4E5], dòng nhạc này có đặc điểm là nhịp điệu ổn định và [te0mp1o2] vừa phải.</v>
      </c>
    </row>
    <row r="2640">
      <c r="A2640" s="1" t="s">
        <v>51</v>
      </c>
      <c r="B2640" s="1" t="s">
        <v>4149</v>
      </c>
      <c r="C2640" s="2" t="str">
        <f>IFERROR(__xludf.DUMMYFUNCTION("GoogleTranslate(B2640, ""en"", ""vi"")"),"Bản nhạc thể hiện phạm vi cao độ trong [R1A2N3G4E5] [oc0ta1ve2s3] và việc lựa chọn [[K01E12Y23]3 k4ey5] mang lại trải nghiệm quyến rũ và đáng nhớ. Với thời lượng [T1M213] giây, nhịp điệu yên bình và dễ chịu của bài hát được nâng cao nhờ vai trò quan trọng"&amp;" của [I1N2S3T4R5U6M7E8N9T0S1]. [ti0me1 s2ig3na4tu5re6], [T1I2M3E4_5S6I7G8N9A0T1U2R3E4] của nó, nổi bật vượt trội, trong khi [te0mp1o2] nhanh chóng của âm nhạc càng làm tăng thêm nét độc đáo của nó. Cuối cùng, bài hát này đóng vai trò đại diện thực sự cho "&amp;"thể loại [G1E2N3R4E5].")</f>
        <v>Bản nhạc thể hiện phạm vi cao độ trong [R1A2N3G4E5] [oc0ta1ve2s3] và việc lựa chọn [[K01E12Y23]3 k4ey5] mang lại trải nghiệm quyến rũ và đáng nhớ. Với thời lượng [T1M213] giây, nhịp điệu yên bình và dễ chịu của bài hát được nâng cao nhờ vai trò quan trọng của [I1N2S3T4R5U6M7E8N9T0S1]. [ti0me1 s2ig3na4tu5re6], [T1I2M3E4_5S6I7G8N9A0T1U2R3E4] của nó, nổi bật vượt trội, trong khi [te0mp1o2] nhanh chóng của âm nhạc càng làm tăng thêm nét độc đáo của nó. Cuối cùng, bài hát này đóng vai trò đại diện thực sự cho thể loại [G1E2N3R4E5].</v>
      </c>
    </row>
    <row r="2641">
      <c r="A2641" s="1" t="s">
        <v>4150</v>
      </c>
      <c r="B2641" s="1" t="s">
        <v>4151</v>
      </c>
      <c r="C2641" s="2" t="str">
        <f>IFERROR(__xludf.DUMMYFUNCTION("GoogleTranslate(B2641, ""en"", ""vi"")"),"Việc sử dụng [I1N2S3T4R5U6M7E8N9T0S1] rất quan trọng đối với âm nhạc vì phạm vi cao độ nhỏ gọn của [R1A2N3G4E5] [oc0ta1ve2s3] mang lại màn trình diễn âm nhạc tập trung và có tác động mạnh mẽ. Bài hát di chuyển với tốc độ vừa phải, nhịp điệu trong bài hát "&amp;"này cực kỳ sôi động. Cùng với nhau, những yếu tố này tạo nên trải nghiệm âm nhạc sống động, thể hiện tầm quan trọng của nhạc cụ cũng như cách sử dụng hiệu quả cao độ và nhịp điệu trong âm nhạc.")</f>
        <v>Việc sử dụng [I1N2S3T4R5U6M7E8N9T0S1] rất quan trọng đối với âm nhạc vì phạm vi cao độ nhỏ gọn của [R1A2N3G4E5] [oc0ta1ve2s3] mang lại màn trình diễn âm nhạc tập trung và có tác động mạnh mẽ. Bài hát di chuyển với tốc độ vừa phải, nhịp điệu trong bài hát này cực kỳ sôi động. Cùng với nhau, những yếu tố này tạo nên trải nghiệm âm nhạc sống động, thể hiện tầm quan trọng của nhạc cụ cũng như cách sử dụng hiệu quả cao độ và nhịp điệu trong âm nhạc.</v>
      </c>
    </row>
    <row r="2642">
      <c r="A2642" s="1" t="s">
        <v>1016</v>
      </c>
      <c r="B2642" s="1" t="s">
        <v>4152</v>
      </c>
      <c r="C2642" s="2" t="str">
        <f>IFERROR(__xludf.DUMMYFUNCTION("GoogleTranslate(B2642, ""en"", ""vi"")"),"Dải cao độ của âm nhạc [R1A2N3G4E5] [oc0ta1ve2s3] mang đến trải nghiệm nghe độc ​​đáo và đáng nhớ, được bổ sung bằng lựa chọn [[K01E12Y23]3 k4ey5], mang lại trải nghiệm quyến rũ và đáng nhớ. Bài hát này, dài [T1M213] giây, thể hiện nhịp điệu vừa phải và n"&amp;"hất quán, trong khi [I1N2S3T4R5U6M7E8N9T0S1] đóng vai trò quan trọng trong âm nhạc, góp phần tạo nên tác động tổng thể của nó. Nhịp điệu của âm nhạc là [T1I2M3E4_5S6I7G8N9A0T1U2R3E4] và [te0mp1o2] của nó chậm, nâng cao hơn nữa khả năng thể hiện cảm xúc dự"&amp;" định của [E1M2O3T4I5O6N7].")</f>
        <v>Dải cao độ của âm nhạc [R1A2N3G4E5] [oc0ta1ve2s3] mang đến trải nghiệm nghe độc ​​đáo và đáng nhớ, được bổ sung bằng lựa chọn [[K01E12Y23]3 k4ey5], mang lại trải nghiệm quyến rũ và đáng nhớ. Bài hát này, dài [T1M213] giây, thể hiện nhịp điệu vừa phải và nhất quán, trong khi [I1N2S3T4R5U6M7E8N9T0S1] đóng vai trò quan trọng trong âm nhạc, góp phần tạo nên tác động tổng thể của nó. Nhịp điệu của âm nhạc là [T1I2M3E4_5S6I7G8N9A0T1U2R3E4] và [te0mp1o2] của nó chậm, nâng cao hơn nữa khả năng thể hiện cảm xúc dự định của [E1M2O3T4I5O6N7].</v>
      </c>
    </row>
    <row r="2643">
      <c r="A2643" s="1" t="s">
        <v>4153</v>
      </c>
      <c r="B2643" s="1" t="s">
        <v>4154</v>
      </c>
      <c r="C2643" s="2" t="str">
        <f>IFERROR(__xludf.DUMMYFUNCTION("GoogleTranslate(B2643, ""en"", ""vi"")"),"Âm nhạc cao [te0mp1o2] trong [[K01E12Y23]3 k4ey5] tạo nên trải nghiệm lôi cuốn và đáng nhớ nhờ nhịp điệu mượt mà và đều đặn.")</f>
        <v>Âm nhạc cao [te0mp1o2] trong [[K01E12Y23]3 k4ey5] tạo nên trải nghiệm lôi cuốn và đáng nhớ nhờ nhịp điệu mượt mà và đều đặn.</v>
      </c>
    </row>
    <row r="2644">
      <c r="A2644" s="1" t="s">
        <v>4155</v>
      </c>
      <c r="B2644" s="1" t="s">
        <v>4156</v>
      </c>
      <c r="C2644" s="2" t="str">
        <f>IFERROR(__xludf.DUMMYFUNCTION("GoogleTranslate(B2644, ""en"", ""vi"")"),"Việc sử dụng dải cao độ cụ thể [R1A2N3G4E5] [oc0ta1ve2s3] tạo ra âm thanh gắn kết và thống nhất xuyên suốt bản nhạc có [[N01U12M23_34B45A56R67S78]8 b9ar0s1] trong bố cục của nó. Bài hát có thời lượng phát [T1M213] giây và tiết tấu vừa phải, nhịp điệu rất "&amp;"êm tai, nhẹ nhàng. Tuy nhiên, [ti0me1 s2ig3na4tu5re6] của bài hát này không bình thường, nó theo sau [T1I2M3E4_5S6I7G8N9A0T1U2R3E4]. Nhìn chung, sự kết hợp giữa dải cao độ và [ti0me1 s2ig3na4tu5re6] tạo ra trải nghiệm âm nhạc độc đáo và quyến rũ.")</f>
        <v>Việc sử dụng dải cao độ cụ thể [R1A2N3G4E5] [oc0ta1ve2s3] tạo ra âm thanh gắn kết và thống nhất xuyên suốt bản nhạc có [[N01U12M23_34B45A56R67S78]8 b9ar0s1] trong bố cục của nó. Bài hát có thời lượng phát [T1M213] giây và tiết tấu vừa phải, nhịp điệu rất êm tai, nhẹ nhàng. Tuy nhiên, [ti0me1 s2ig3na4tu5re6] của bài hát này không bình thường, nó theo sau [T1I2M3E4_5S6I7G8N9A0T1U2R3E4]. Nhìn chung, sự kết hợp giữa dải cao độ và [ti0me1 s2ig3na4tu5re6] tạo ra trải nghiệm âm nhạc độc đáo và quyến rũ.</v>
      </c>
    </row>
    <row r="2645">
      <c r="A2645" s="1" t="s">
        <v>521</v>
      </c>
      <c r="B2645" s="1" t="s">
        <v>4157</v>
      </c>
      <c r="C2645" s="2" t="str">
        <f>IFERROR(__xludf.DUMMYFUNCTION("GoogleTranslate(B2645, ""en"", ""vi"")"),"Phạm vi cao độ nhỏ gọn của [R1A2N3G4E5] [oc0ta1ve2s3] được biết là mang lại màn trình diễn âm nhạc tập trung và có tác động mạnh mẽ. Điều đáng chú ý là bài hát này sử dụng dải cao độ như vậy và có thời gian chạy là [T1M213] giây. Bằng cách giữ cho phạm vi"&amp;" cao độ nhỏ gọn, bài hát có thể duy trì tâm trạng và mức năng lượng nhất quán, đồng thời tránh khả năng tạo ra màn trình diễn đơn điệu hoặc buồn tẻ có thể xảy ra do phạm vi nốt rộng hơn. Ngoài ra, thời gian chạy ngắn hơn có thể giúp thu hút người nghe và "&amp;"giúp bài hát không bị lặp lại hoặc kéo dài quá mức.")</f>
        <v>Phạm vi cao độ nhỏ gọn của [R1A2N3G4E5] [oc0ta1ve2s3] được biết là mang lại màn trình diễn âm nhạc tập trung và có tác động mạnh mẽ. Điều đáng chú ý là bài hát này sử dụng dải cao độ như vậy và có thời gian chạy là [T1M213] giây. Bằng cách giữ cho phạm vi cao độ nhỏ gọn, bài hát có thể duy trì tâm trạng và mức năng lượng nhất quán, đồng thời tránh khả năng tạo ra màn trình diễn đơn điệu hoặc buồn tẻ có thể xảy ra do phạm vi nốt rộng hơn. Ngoài ra, thời gian chạy ngắn hơn có thể giúp thu hút người nghe và giúp bài hát không bị lặp lại hoặc kéo dài quá mức.</v>
      </c>
    </row>
    <row r="2646">
      <c r="A2646" s="1" t="s">
        <v>1662</v>
      </c>
      <c r="B2646" s="1" t="s">
        <v>4158</v>
      </c>
      <c r="C2646" s="2" t="str">
        <f>IFERROR(__xludf.DUMMYFUNCTION("GoogleTranslate(B2646, ""en"", ""vi"")"),"Với dải cao độ trải dài [R1A2N3G4E5] [oc0ta1ve2s3], bản nhạc này mang đến trải nghiệm nghe đa dạng và sống động, đồng thời việc sử dụng [[K01E12Y23]3 k4ey5] truyền tải âm thanh cộng hưởng và độc đáo. [te0mp1o2] của bài hát được đặt ở nhịp độ trung bình, k"&amp;"hông quá nhanh cũng không quá chậm và thành phần của nó cố tình tránh sử dụng [I1N2S3T4R5U6M7E8N9T0S1]. Với khoảng [[N01U12M23_34B45A56R67S78]8 b9ar0s1], bản nhạc này mê hoặc người nghe nhờ dải âm phong phú và tiến trình giai điệu.")</f>
        <v>Với dải cao độ trải dài [R1A2N3G4E5] [oc0ta1ve2s3], bản nhạc này mang đến trải nghiệm nghe đa dạng và sống động, đồng thời việc sử dụng [[K01E12Y23]3 k4ey5] truyền tải âm thanh cộng hưởng và độc đáo. [te0mp1o2] của bài hát được đặt ở nhịp độ trung bình, không quá nhanh cũng không quá chậm và thành phần của nó cố tình tránh sử dụng [I1N2S3T4R5U6M7E8N9T0S1]. Với khoảng [[N01U12M23_34B45A56R67S78]8 b9ar0s1], bản nhạc này mê hoặc người nghe nhờ dải âm phong phú và tiến trình giai điệu.</v>
      </c>
    </row>
    <row r="2647">
      <c r="A2647" s="1" t="s">
        <v>4159</v>
      </c>
      <c r="B2647" s="1" t="s">
        <v>4160</v>
      </c>
      <c r="C2647" s="2" t="str">
        <f>IFERROR(__xludf.DUMMYFUNCTION("GoogleTranslate(B2647, ""en"", ""vi"")"),"Tác phẩm âm nhạc này là một ví dụ điển hình của thể loại [G1E2N3R4E5], thể hiện dải cao độ trong [R1A2N3G4E5] [oc0ta1ve2s3] và âm thanh mạnh mẽ và đáng nhớ trong [[K01E12Y23]3 k4ey5]. Độ dài của bản nhạc là [T1M213] giây và nó di chuyển với tốc độ cân bằn"&amp;"g với nhịp rất ru. Điều thú vị là [I1N2S3T4R5U6M7E8N9T0S1] không được đưa vào phần nhạc cụ và [ti0me1 s2ig3na4tu5re6] không điển hình [T1I2M3E4_5S6I7G8N9A0T1U2R3E4], trong khi nhịp điệu quá đơn điệu để khiêu vũ. Tuy nhiên, âm nhạc bao trùm [[N01U12M23_34B"&amp;"45A56R67S78]8 b9ar0s1] và mang lại trải nghiệm nghe độc ​​đáo.")</f>
        <v>Tác phẩm âm nhạc này là một ví dụ điển hình của thể loại [G1E2N3R4E5], thể hiện dải cao độ trong [R1A2N3G4E5] [oc0ta1ve2s3] và âm thanh mạnh mẽ và đáng nhớ trong [[K01E12Y23]3 k4ey5]. Độ dài của bản nhạc là [T1M213] giây và nó di chuyển với tốc độ cân bằng với nhịp rất ru. Điều thú vị là [I1N2S3T4R5U6M7E8N9T0S1] không được đưa vào phần nhạc cụ và [ti0me1 s2ig3na4tu5re6] không điển hình [T1I2M3E4_5S6I7G8N9A0T1U2R3E4], trong khi nhịp điệu quá đơn điệu để khiêu vũ. Tuy nhiên, âm nhạc bao trùm [[N01U12M23_34B45A56R67S78]8 b9ar0s1] và mang lại trải nghiệm nghe độc ​​đáo.</v>
      </c>
    </row>
    <row r="2648">
      <c r="A2648" s="1" t="s">
        <v>1027</v>
      </c>
      <c r="B2648" s="1" t="s">
        <v>4161</v>
      </c>
      <c r="C2648" s="2" t="str">
        <f>IFERROR(__xludf.DUMMYFUNCTION("GoogleTranslate(B2648, ""en"", ""vi"")"),"Âm nhạc mà tôi đang đề cập đến được sáng tác trong [[K01E12Y23]3 k4ey5] và nó mang đậm cảm giác mạnh mẽ về [E1M2O3T4I5O6N7]. Việc sử dụng [key0y1] cụ thể này trong bố cục góp phần tạo nên tác động cảm xúc mà nó truyền tải. Các nốt và hợp âm được sử dụng t"&amp;"rong bố cục được sắp xếp theo cách tạo ra một cảm giác hoặc bầu không khí nhất định nhằm gợi lên một cảm xúc cụ thể ở người nghe. Nhờ đó, âm nhạc vừa cảm động vừa lôi cuốn, để lại ấn tượng lâu dài cho người nghe.")</f>
        <v>Âm nhạc mà tôi đang đề cập đến được sáng tác trong [[K01E12Y23]3 k4ey5] và nó mang đậm cảm giác mạnh mẽ về [E1M2O3T4I5O6N7]. Việc sử dụng [key0y1] cụ thể này trong bố cục góp phần tạo nên tác động cảm xúc mà nó truyền tải. Các nốt và hợp âm được sử dụng trong bố cục được sắp xếp theo cách tạo ra một cảm giác hoặc bầu không khí nhất định nhằm gợi lên một cảm xúc cụ thể ở người nghe. Nhờ đó, âm nhạc vừa cảm động vừa lôi cuốn, để lại ấn tượng lâu dài cho người nghe.</v>
      </c>
    </row>
    <row r="2649">
      <c r="A2649" s="1" t="s">
        <v>4162</v>
      </c>
      <c r="B2649" s="1" t="s">
        <v>4163</v>
      </c>
      <c r="C2649" s="2" t="str">
        <f>IFERROR(__xludf.DUMMYFUNCTION("GoogleTranslate(B2649, ""en"", ""vi"")"),"Âm nhạc này mang đến trải nghiệm quyến rũ và đáng nhớ với phạm vi cao độ trong [R1A2N3G4E5] [oc0ta1ve2s3] và lựa chọn [[K01E12Y23]3 k4ey5]. Bài hát dài [T1M213] giây và có [[T01I12M23E34_45S56I67G78N89A90T01U12R23E34]4 t5im6e 7si8gn9at0ur1e2].")</f>
        <v>Âm nhạc này mang đến trải nghiệm quyến rũ và đáng nhớ với phạm vi cao độ trong [R1A2N3G4E5] [oc0ta1ve2s3] và lựa chọn [[K01E12Y23]3 k4ey5]. Bài hát dài [T1M213] giây và có [[T01I12M23E34_45S56I67G78N89A90T01U12R23E34]4 t5im6e 7si8gn9at0ur1e2].</v>
      </c>
    </row>
    <row r="2650">
      <c r="A2650" s="1" t="s">
        <v>352</v>
      </c>
      <c r="B2650" s="1" t="s">
        <v>4164</v>
      </c>
      <c r="C2650" s="2" t="str">
        <f>IFERROR(__xludf.DUMMYFUNCTION("GoogleTranslate(B2650, ""en"", ""vi"")"),"Phạm vi cao độ của bản nhạc này là [R1A2N3G4E5] [oc0ta1ve2s3] mang đến trải nghiệm nghe độc ​​đáo và đáng nhớ, kèm theo việc sử dụng [[K01E12Y23]3 k4ey5], truyền tải âm thanh độc đáo và cộng hưởng. Với thời lượng phát [T1M213] giây, nhịp điệu của bài hát "&amp;"này ở mức vừa phải, thoải mái. Thành phần của nó không bao gồm việc sử dụng [I1N2S3T4R5U6M7E8N9T0S1] và [T1I2M3E4_5S6I7G8N9A0T1U2R3E4] đóng vai trò làm thước đo của âm nhạc. Chơi ở tốc độ trung bình, bản nhạc này được xác định bởi [E1M2O3T4I5O6N7].")</f>
        <v>Phạm vi cao độ của bản nhạc này là [R1A2N3G4E5] [oc0ta1ve2s3] mang đến trải nghiệm nghe độc ​​đáo và đáng nhớ, kèm theo việc sử dụng [[K01E12Y23]3 k4ey5], truyền tải âm thanh độc đáo và cộng hưởng. Với thời lượng phát [T1M213] giây, nhịp điệu của bài hát này ở mức vừa phải, thoải mái. Thành phần của nó không bao gồm việc sử dụng [I1N2S3T4R5U6M7E8N9T0S1] và [T1I2M3E4_5S6I7G8N9A0T1U2R3E4] đóng vai trò làm thước đo của âm nhạc. Chơi ở tốc độ trung bình, bản nhạc này được xác định bởi [E1M2O3T4I5O6N7].</v>
      </c>
    </row>
    <row r="2651">
      <c r="A2651" s="1" t="s">
        <v>4165</v>
      </c>
      <c r="B2651" s="1" t="s">
        <v>4166</v>
      </c>
      <c r="C2651" s="2" t="str">
        <f>IFERROR(__xludf.DUMMYFUNCTION("GoogleTranslate(B2651, ""en"", ""vi"")"),"Âm nhạc trong [[K01E12Y23]3 k4ey5], với dải cao độ nhỏ gọn [R1A2N3G4E5] [oc0ta1ve2s3], mang đến màn trình diễn tập trung và ấn tượng, được nâng cao hơn nữa nhờ chất lượng cảm xúc đặc biệt. Bài hát này chạy trong [T1M213] giây và có nhịp điệu sôi động, đượ"&amp;"c chơi ở nhịp [ti0me1 s2ig3na4tu5re6 o7f 8[T91I02M13E24_35S46I57G68N79A80T91U02R13E24]3], với đoạn [te0mp1o2] nhanh đặc trưng cho thể loại [G1E2N3R4E5] trong đó ly ngã.")</f>
        <v>Âm nhạc trong [[K01E12Y23]3 k4ey5], với dải cao độ nhỏ gọn [R1A2N3G4E5] [oc0ta1ve2s3], mang đến màn trình diễn tập trung và ấn tượng, được nâng cao hơn nữa nhờ chất lượng cảm xúc đặc biệt. Bài hát này chạy trong [T1M213] giây và có nhịp điệu sôi động, được chơi ở nhịp [ti0me1 s2ig3na4tu5re6 o7f 8[T91I02M13E24_35S46I57G68N79A80T91U02R13E24]3], với đoạn [te0mp1o2] nhanh đặc trưng cho thể loại [G1E2N3R4E5] trong đó ly ngã.</v>
      </c>
    </row>
    <row r="2652">
      <c r="A2652" s="1" t="s">
        <v>4167</v>
      </c>
      <c r="B2652" s="1" t="s">
        <v>4168</v>
      </c>
      <c r="C2652" s="2" t="str">
        <f>IFERROR(__xludf.DUMMYFUNCTION("GoogleTranslate(B2652, ""en"", ""vi"")"),"Bản nhạc này có dải cao độ [R1A2N3G4E5] [oc0ta1ve2s3] và được phát ở [[K01E12Y23]3 k4ey5], mang lại chất lượng cảm xúc đặc biệt. Thời lượng của bài hát là [T1M213] giây và có [[T01I12M23E34_45S56I67G78N89A90T01U12R23E34]4 t5im6e 7si8gn9at0ur1e2] không điể"&amp;"n hình, góp phần tạo nên âm thanh độc đáo. Bài hát có nhịp độ nhanh và không mang nét cổ điển của âm thanh [G1E2N3R4E5].")</f>
        <v>Bản nhạc này có dải cao độ [R1A2N3G4E5] [oc0ta1ve2s3] và được phát ở [[K01E12Y23]3 k4ey5], mang lại chất lượng cảm xúc đặc biệt. Thời lượng của bài hát là [T1M213] giây và có [[T01I12M23E34_45S56I67G78N89A90T01U12R23E34]4 t5im6e 7si8gn9at0ur1e2] không điển hình, góp phần tạo nên âm thanh độc đáo. Bài hát có nhịp độ nhanh và không mang nét cổ điển của âm thanh [G1E2N3R4E5].</v>
      </c>
    </row>
    <row r="2653">
      <c r="A2653" s="1" t="s">
        <v>110</v>
      </c>
      <c r="B2653" s="1" t="s">
        <v>4169</v>
      </c>
      <c r="C2653" s="2" t="str">
        <f>IFERROR(__xludf.DUMMYFUNCTION("GoogleTranslate(B2653, ""en"", ""vi"")"),"Phạm vi cao độ giới hạn của âm nhạc, thường chỉ kéo dài [R1A2N3G4E5] [oc0ta1ve2s3], tạo ra hiệu ứng thú vị cho âm thanh tổng thể. Mặc dù một số người có thể coi đây là một hạn chế, nhưng nó thực sự cho phép nhấn mạnh hơn vào các sắc thái của giọng điệu và"&amp;" cách diễn đạt. Với ít nốt hơn để làm việc, các nhạc sĩ có thể khám phá và thử nghiệm từng nốt một cách kỹ lưỡng hơn, mang lại màn trình diễn có chủ ý và biểu cảm hơn. Cách tiếp cận này đặc biệt hiệu quả trong các thể loại như jazz và blues, nơi những biế"&amp;"n đổi tinh tế về cao độ và nhịp điệu có thể có tác động đáng kể đến tác động cảm xúc của âm nhạc.")</f>
        <v>Phạm vi cao độ giới hạn của âm nhạc, thường chỉ kéo dài [R1A2N3G4E5] [oc0ta1ve2s3], tạo ra hiệu ứng thú vị cho âm thanh tổng thể. Mặc dù một số người có thể coi đây là một hạn chế, nhưng nó thực sự cho phép nhấn mạnh hơn vào các sắc thái của giọng điệu và cách diễn đạt. Với ít nốt hơn để làm việc, các nhạc sĩ có thể khám phá và thử nghiệm từng nốt một cách kỹ lưỡng hơn, mang lại màn trình diễn có chủ ý và biểu cảm hơn. Cách tiếp cận này đặc biệt hiệu quả trong các thể loại như jazz và blues, nơi những biến đổi tinh tế về cao độ và nhịp điệu có thể có tác động đáng kể đến tác động cảm xúc của âm nhạc.</v>
      </c>
    </row>
    <row r="2654">
      <c r="A2654" s="1" t="s">
        <v>335</v>
      </c>
      <c r="B2654" s="1" t="s">
        <v>4170</v>
      </c>
      <c r="C2654" s="2" t="str">
        <f>IFERROR(__xludf.DUMMYFUNCTION("GoogleTranslate(B2654, ""en"", ""vi"")"),"Đoạn nhạc được sáng tác trong [[K01E12Y23]3 k4ey5] và thể hiện phạm vi cao độ trong [R1A2N3G4E5] [oc0ta1ve2s3]. Nó có thời gian chạy là [T1M213] giây và có nhịp điệu cực kỳ mãnh liệt, trở nên sống động thông qua việc sử dụng [I1N2S3T4R5U6M7E8N9T0S1]. [ti0"&amp;"me1 s2ig3na4tu5re6] của bản nhạc là [T1I2M3E4_5S6I7G8N9A0T1U2R3E4] và bài hát có tiết tấu chậm. Âm nhạc được xác định bởi [E1M2O3T4I5O6N7], tạo ra trải nghiệm nghe độc ​​đáo và mạnh mẽ cho khán giả.")</f>
        <v>Đoạn nhạc được sáng tác trong [[K01E12Y23]3 k4ey5] và thể hiện phạm vi cao độ trong [R1A2N3G4E5] [oc0ta1ve2s3]. Nó có thời gian chạy là [T1M213] giây và có nhịp điệu cực kỳ mãnh liệt, trở nên sống động thông qua việc sử dụng [I1N2S3T4R5U6M7E8N9T0S1]. [ti0me1 s2ig3na4tu5re6] của bản nhạc là [T1I2M3E4_5S6I7G8N9A0T1U2R3E4] và bài hát có tiết tấu chậm. Âm nhạc được xác định bởi [E1M2O3T4I5O6N7], tạo ra trải nghiệm nghe độc ​​đáo và mạnh mẽ cho khán giả.</v>
      </c>
    </row>
    <row r="2655">
      <c r="A2655" s="1" t="s">
        <v>4171</v>
      </c>
      <c r="B2655" s="1" t="s">
        <v>4172</v>
      </c>
      <c r="C2655" s="2" t="str">
        <f>IFERROR(__xludf.DUMMYFUNCTION("GoogleTranslate(B2655, ""en"", ""vi"")"),"Đặc điểm riêng biệt của âm nhạc được nhấn mạnh bởi dải cao độ [R1A2N3G4E5] [oc0ta1ve2s3], giúp tăng thêm chiều sâu cảm xúc. Ngoài ra, bài hát có nhịp điệu đều đặn, vừa phải và có độ dài [T1M213] giây. Đáng chú ý vắng mặt trong bài hát là [I1N2S3T4R5U6M7E8"&amp;"N9T0S1]. Âm nhạc này không phải là điển hình của âm thanh [G1E2N3R4E5] cổ điển, thể hiện một cách tiếp cận độc đáo và độc đáo đối với thể loại này.")</f>
        <v>Đặc điểm riêng biệt của âm nhạc được nhấn mạnh bởi dải cao độ [R1A2N3G4E5] [oc0ta1ve2s3], giúp tăng thêm chiều sâu cảm xúc. Ngoài ra, bài hát có nhịp điệu đều đặn, vừa phải và có độ dài [T1M213] giây. Đáng chú ý vắng mặt trong bài hát là [I1N2S3T4R5U6M7E8N9T0S1]. Âm nhạc này không phải là điển hình của âm thanh [G1E2N3R4E5] cổ điển, thể hiện một cách tiếp cận độc đáo và độc đáo đối với thể loại này.</v>
      </c>
    </row>
    <row r="2656">
      <c r="A2656" s="1" t="s">
        <v>3290</v>
      </c>
      <c r="B2656" s="1" t="s">
        <v>4173</v>
      </c>
      <c r="C2656" s="2" t="str">
        <f>IFERROR(__xludf.DUMMYFUNCTION("GoogleTranslate(B2656, ""en"", ""vi"")"),"Bài hát này có cao độ nằm trong khoảng [R1A2N3G4E5] [oc0ta1ve2s3] và nhịp độ nhanh, thời gian chạy là [T1M213] giây. Điều làm nên sự khác biệt của bài hát này là [ti0me1 s2ig3na4tu5re6] không điển hình, khác với tiêu chuẩn và tạo ra cảm giác nhịp điệu độc"&amp;" đáo. Mặc dù mang tính phi truyền thống [ti0me1 s2ig3na4tu5re6] nhưng bài hát vẫn giữ được âm thanh gắn kết và thể hiện sự linh hoạt, sáng tạo của người sáng tác.")</f>
        <v>Bài hát này có cao độ nằm trong khoảng [R1A2N3G4E5] [oc0ta1ve2s3] và nhịp độ nhanh, thời gian chạy là [T1M213] giây. Điều làm nên sự khác biệt của bài hát này là [ti0me1 s2ig3na4tu5re6] không điển hình, khác với tiêu chuẩn và tạo ra cảm giác nhịp điệu độc đáo. Mặc dù mang tính phi truyền thống [ti0me1 s2ig3na4tu5re6] nhưng bài hát vẫn giữ được âm thanh gắn kết và thể hiện sự linh hoạt, sáng tạo của người sáng tác.</v>
      </c>
    </row>
    <row r="2657">
      <c r="A2657" s="1" t="s">
        <v>3196</v>
      </c>
      <c r="B2657" s="1" t="s">
        <v>4174</v>
      </c>
      <c r="C2657" s="2" t="str">
        <f>IFERROR(__xludf.DUMMYFUNCTION("GoogleTranslate(B2657, ""en"", ""vi"")"),"Bài hát này bao gồm [[N01U12M23_34B45A56R67S78]8 b9ar0s1] và có thời lượng [T1M213] giây.")</f>
        <v>Bài hát này bao gồm [[N01U12M23_34B45A56R67S78]8 b9ar0s1] và có thời lượng [T1M213] giây.</v>
      </c>
    </row>
    <row r="2658">
      <c r="A2658" s="1" t="s">
        <v>4175</v>
      </c>
      <c r="B2658" s="1" t="s">
        <v>4176</v>
      </c>
      <c r="C2658" s="2" t="str">
        <f>IFERROR(__xludf.DUMMYFUNCTION("GoogleTranslate(B2658, ""en"", ""vi"")"),"Bài hát này có phạm vi cao độ nằm trong khoảng [R1A2N3G4E5] [oc0ta1ve2s3] và thời lượng là [T1M213] giây. [ti0me1 s2ig3na4tu5re6] của nó là duy nhất và [I1N2S3T4R5U6M7E8N9T0S1] được đưa vào âm nhạc. Bài hát được phát ở tốc độ chậm và không gợi nhớ đến âm "&amp;"thanh [G1E2N3R4E5] cổ điển. Nó được chia thành [[N01U12M23_34B45A56R67S78]8 b9ar0s1], cho phép bố cục có cấu trúc và nhịp nhàng.")</f>
        <v>Bài hát này có phạm vi cao độ nằm trong khoảng [R1A2N3G4E5] [oc0ta1ve2s3] và thời lượng là [T1M213] giây. [ti0me1 s2ig3na4tu5re6] của nó là duy nhất và [I1N2S3T4R5U6M7E8N9T0S1] được đưa vào âm nhạc. Bài hát được phát ở tốc độ chậm và không gợi nhớ đến âm thanh [G1E2N3R4E5] cổ điển. Nó được chia thành [[N01U12M23_34B45A56R67S78]8 b9ar0s1], cho phép bố cục có cấu trúc và nhịp nhàng.</v>
      </c>
    </row>
    <row r="2659">
      <c r="A2659" s="1" t="s">
        <v>726</v>
      </c>
      <c r="B2659" s="1" t="s">
        <v>4177</v>
      </c>
      <c r="C2659" s="2" t="str">
        <f>IFERROR(__xludf.DUMMYFUNCTION("GoogleTranslate(B2659, ""en"", ""vi"")"),"Âm nhạc được đề cập sở hữu một số đặc điểm riêng biệt tạo nên nét độc đáo cho nó. Đầu tiên và quan trọng nhất, phạm vi cao độ trải dài [R1A2N3G4E5] [oc0ta1ve2s3], góp phần tạo nên chiều sâu cảm xúc được nhấn mạnh xuyên suốt bài hát. Ngoài ra, việc sử dụng"&amp;" [[K01E12Y23]3 k4ey5] sẽ làm tăng thêm âm thanh vang và đặc biệt của âm nhạc. Bản thân bài hát kéo dài [T1M213] giây, với [te0mp1o2] vừa phải, không quá nhanh cũng không quá chậm. Một số nhạc cụ được sử dụng xuyên suốt buổi biểu diễn âm nhạc, góp phần tạo"&amp;" nên bầu không khí chung của tác phẩm. [ti0me1 s2ig3na4tu5re6] của bài hát không mang tính quy ước mà chứa đầy [E1M2O3T4I5O6N7] giúp nâng cao hơn nữa tác động cảm xúc của nó đối với người nghe.")</f>
        <v>Âm nhạc được đề cập sở hữu một số đặc điểm riêng biệt tạo nên nét độc đáo cho nó. Đầu tiên và quan trọng nhất, phạm vi cao độ trải dài [R1A2N3G4E5] [oc0ta1ve2s3], góp phần tạo nên chiều sâu cảm xúc được nhấn mạnh xuyên suốt bài hát. Ngoài ra, việc sử dụng [[K01E12Y23]3 k4ey5] sẽ làm tăng thêm âm thanh vang và đặc biệt của âm nhạc. Bản thân bài hát kéo dài [T1M213] giây, với [te0mp1o2] vừa phải, không quá nhanh cũng không quá chậm. Một số nhạc cụ được sử dụng xuyên suốt buổi biểu diễn âm nhạc, góp phần tạo nên bầu không khí chung của tác phẩm. [ti0me1 s2ig3na4tu5re6] của bài hát không mang tính quy ước mà chứa đầy [E1M2O3T4I5O6N7] giúp nâng cao hơn nữa tác động cảm xúc của nó đối với người nghe.</v>
      </c>
    </row>
    <row r="2660">
      <c r="A2660" s="1" t="s">
        <v>333</v>
      </c>
      <c r="B2660" s="1" t="s">
        <v>4178</v>
      </c>
      <c r="C2660" s="2" t="str">
        <f>IFERROR(__xludf.DUMMYFUNCTION("GoogleTranslate(B2660, ""en"", ""vi"")"),"Bản nhạc thể hiện phạm vi cao độ trong [R1A2N3G4E5] [oc0ta1ve2s3] và sử dụng [[K01E12Y23]3 k4ey5] để mang đến âm thanh mạnh mẽ và đáng nhớ. Với thời lượng [T1M213] giây, bài hát có nhịp nặng và kết hợp [I1N2S3T4R5U6M7E8N9T0S1] để tạo ra âm thanh độc đáo. "&amp;"[ti0me1 s2ig3na4tu5re6] của âm nhạc là [T1I2M3E4_5S6I7G8N9A0T1U2R3E4], góp phần tạo nên tính chất nhịp độ nhanh của nó. Thông qua bố cục, âm nhạc truyền tải một cách hiệu quả [E1M2O3T4I5O6N7].")</f>
        <v>Bản nhạc thể hiện phạm vi cao độ trong [R1A2N3G4E5] [oc0ta1ve2s3] và sử dụng [[K01E12Y23]3 k4ey5] để mang đến âm thanh mạnh mẽ và đáng nhớ. Với thời lượng [T1M213] giây, bài hát có nhịp nặng và kết hợp [I1N2S3T4R5U6M7E8N9T0S1] để tạo ra âm thanh độc đáo. [ti0me1 s2ig3na4tu5re6] của âm nhạc là [T1I2M3E4_5S6I7G8N9A0T1U2R3E4], góp phần tạo nên tính chất nhịp độ nhanh của nó. Thông qua bố cục, âm nhạc truyền tải một cách hiệu quả [E1M2O3T4I5O6N7].</v>
      </c>
    </row>
    <row r="2661">
      <c r="A2661" s="1" t="s">
        <v>481</v>
      </c>
      <c r="B2661" s="1" t="s">
        <v>4179</v>
      </c>
      <c r="C2661" s="2" t="str">
        <f>IFERROR(__xludf.DUMMYFUNCTION("GoogleTranslate(B2661, ""en"", ""vi"")"),"Phần trình diễn âm nhạc trong [[K01E12Y23]3 k4ey5] sử dụng dải cao độ nhỏ gọn [R1A2N3G4E5] [oc0ta1ve2s3], mang lại âm thanh tập trung và có tác động mạnh. Nhịp điệu trong bài hát nặng nề và [I1N2S3T4R5U6M7E8N9T0S1] góp phần tạo nên bố cục tổng thể. Với nh"&amp;"ịp [T1I2M3E4_5S6I7G8N9A0T1U2R3E4] và nhịp [te0mp1o2] chậm, bài hát chạy trong [T1M213] giây và thể hiện bản chất phản ánh của truyền thống âm nhạc [G1E2N3R4E5]. Ngoài ra, chữ ký [ke0y1] còn tạo thêm hương vị độc đáo cho âm nhạc, khiến nó nổi bật so với cá"&amp;"c bản nhạc khác cùng thể loại.")</f>
        <v>Phần trình diễn âm nhạc trong [[K01E12Y23]3 k4ey5] sử dụng dải cao độ nhỏ gọn [R1A2N3G4E5] [oc0ta1ve2s3], mang lại âm thanh tập trung và có tác động mạnh. Nhịp điệu trong bài hát nặng nề và [I1N2S3T4R5U6M7E8N9T0S1] góp phần tạo nên bố cục tổng thể. Với nhịp [T1I2M3E4_5S6I7G8N9A0T1U2R3E4] và nhịp [te0mp1o2] chậm, bài hát chạy trong [T1M213] giây và thể hiện bản chất phản ánh của truyền thống âm nhạc [G1E2N3R4E5]. Ngoài ra, chữ ký [ke0y1] còn tạo thêm hương vị độc đáo cho âm nhạc, khiến nó nổi bật so với các bản nhạc khác cùng thể loại.</v>
      </c>
    </row>
    <row r="2662">
      <c r="A2662" s="1" t="s">
        <v>110</v>
      </c>
      <c r="B2662" s="1" t="s">
        <v>4180</v>
      </c>
      <c r="C2662" s="2" t="str">
        <f>IFERROR(__xludf.DUMMYFUNCTION("GoogleTranslate(B2662, ""en"", ""vi"")"),"Trong âm nhạc, việc sử dụng phạm vi cao độ cụ thể kéo dài [R1A2N3G4E5] [oc0ta1ve2s3] có thể góp phần tạo ra âm thanh gắn kết và thống nhất xuyên suốt một bản nhạc. Bằng cách giới hạn phạm vi cao độ được sử dụng, nhà soạn nhạc hoặc người sắp xếp có thể tạo"&amp;" ra cảm giác nhất quán và liên tục trong âm thanh và cảm nhận tổng thể của âm nhạc. Điều này có thể giúp tạo ra cảm giác về cấu trúc và sự mạch lạc, làm cho tác phẩm trở nên đáng nhớ và có tác động mạnh mẽ hơn đối với người nghe. Dù làm việc với một dàn n"&amp;"hạc lớn hay một nghệ sĩ biểu diễn solo, việc sử dụng dải cao độ nhất quán có thể là một công cụ mạnh mẽ để định hình âm thanh tổng thể và tác động cảm xúc của một tác phẩm âm nhạc.")</f>
        <v>Trong âm nhạc, việc sử dụng phạm vi cao độ cụ thể kéo dài [R1A2N3G4E5] [oc0ta1ve2s3] có thể góp phần tạo ra âm thanh gắn kết và thống nhất xuyên suốt một bản nhạc. Bằng cách giới hạn phạm vi cao độ được sử dụng, nhà soạn nhạc hoặc người sắp xếp có thể tạo ra cảm giác nhất quán và liên tục trong âm thanh và cảm nhận tổng thể của âm nhạc. Điều này có thể giúp tạo ra cảm giác về cấu trúc và sự mạch lạc, làm cho tác phẩm trở nên đáng nhớ và có tác động mạnh mẽ hơn đối với người nghe. Dù làm việc với một dàn nhạc lớn hay một nghệ sĩ biểu diễn solo, việc sử dụng dải cao độ nhất quán có thể là một công cụ mạnh mẽ để định hình âm thanh tổng thể và tác động cảm xúc của một tác phẩm âm nhạc.</v>
      </c>
    </row>
    <row r="2663">
      <c r="A2663" s="1" t="s">
        <v>4181</v>
      </c>
      <c r="B2663" s="1" t="s">
        <v>4182</v>
      </c>
      <c r="C2663" s="2" t="str">
        <f>IFERROR(__xludf.DUMMYFUNCTION("GoogleTranslate(B2663, ""en"", ""vi"")"),"Sự lựa chọn [[K01E12Y23]3 k4ey5] trong bản nhạc này tạo nên một trải nghiệm lôi cuốn và đáng nhớ. Bài hát bao gồm khoảng [[N01U12M23_34B45A56R67S78]8 b9ar0s1] và có thời gian chạy là [T1M213] giây. Điều khiến bài hát này trở nên hấp dẫn hơn nữa là việc sử"&amp;" dụng [ti0me1 s2ig3na4tu5re6], [T1I2M3E4_5S6I7G8N9A0T1U2R3E4] khác thường. Nhìn chung, sự kết hợp của các yếu tố âm nhạc này tạo nên trải nghiệm nghe độc ​​đáo và hấp dẫn.")</f>
        <v>Sự lựa chọn [[K01E12Y23]3 k4ey5] trong bản nhạc này tạo nên một trải nghiệm lôi cuốn và đáng nhớ. Bài hát bao gồm khoảng [[N01U12M23_34B45A56R67S78]8 b9ar0s1] và có thời gian chạy là [T1M213] giây. Điều khiến bài hát này trở nên hấp dẫn hơn nữa là việc sử dụng [ti0me1 s2ig3na4tu5re6], [T1I2M3E4_5S6I7G8N9A0T1U2R3E4] khác thường. Nhìn chung, sự kết hợp của các yếu tố âm nhạc này tạo nên trải nghiệm nghe độc ​​đáo và hấp dẫn.</v>
      </c>
    </row>
    <row r="2664">
      <c r="A2664" s="1" t="s">
        <v>1971</v>
      </c>
      <c r="B2664" s="1" t="s">
        <v>4183</v>
      </c>
      <c r="C2664" s="2" t="str">
        <f>IFERROR(__xludf.DUMMYFUNCTION("GoogleTranslate(B2664, ""en"", ""vi"")"),"Âm nhạc trong bài hát này có phạm vi cao độ giới hạn là [R1A2N3G4E5] [oc0ta1ve2s3], cho phép nhấn mạnh hơn vào các sắc thái của giai điệu và nhịp điệu. Thêm vào hương vị độc đáo của nó, bài hát nằm trong [[K01E12Y23]3 k4ey5]. Nó có thời lượng [T1M213] giâ"&amp;"y và [te0mp1o2] rất thư giãn, với [I1N2S3T4R5U6M7E8N9T0S1] được sử dụng trong buổi biểu diễn âm nhạc. [ti0me1 s2ig3na4tu5re6] của bài hát cũng rất độc đáo, có [T1I2M3E4_5S6I7G8N9A0T1U2R3E4] và tiết tấu vừa phải. Bất chấp những đặc điểm đặc biệt, âm nhạc v"&amp;"ẫn có thể truyền tải [E1M2O3T4I5O6N7] một cách tự nhiên khi nó tiến triển qua [[N01U12M23_34B45A56R67S78]8 b9ar0s1].")</f>
        <v>Âm nhạc trong bài hát này có phạm vi cao độ giới hạn là [R1A2N3G4E5] [oc0ta1ve2s3], cho phép nhấn mạnh hơn vào các sắc thái của giai điệu và nhịp điệu. Thêm vào hương vị độc đáo của nó, bài hát nằm trong [[K01E12Y23]3 k4ey5]. Nó có thời lượng [T1M213] giây và [te0mp1o2] rất thư giãn, với [I1N2S3T4R5U6M7E8N9T0S1] được sử dụng trong buổi biểu diễn âm nhạc. [ti0me1 s2ig3na4tu5re6] của bài hát cũng rất độc đáo, có [T1I2M3E4_5S6I7G8N9A0T1U2R3E4] và tiết tấu vừa phải. Bất chấp những đặc điểm đặc biệt, âm nhạc vẫn có thể truyền tải [E1M2O3T4I5O6N7] một cách tự nhiên khi nó tiến triển qua [[N01U12M23_34B45A56R67S78]8 b9ar0s1].</v>
      </c>
    </row>
    <row r="2665">
      <c r="A2665" s="1" t="s">
        <v>4184</v>
      </c>
      <c r="B2665" s="1" t="s">
        <v>4185</v>
      </c>
      <c r="C2665" s="2" t="str">
        <f>IFERROR(__xludf.DUMMYFUNCTION("GoogleTranslate(B2665, ""en"", ""vi"")"),"Việc sử dụng [[K01E12Y23]3 k4ey5] trong bản nhạc này tạo ra một bảng âm thanh phong phú và sống động, được bổ sung bởi nhịp điệu, rất dễ nghe trên tai. Điều thú vị là không có [I1N2S3T4R5U6M7E8N9T0S1] trong bài hát này, nhưng nó vẫn có thể tạo ra âm thanh"&amp;" quyến rũ thể hiện sức mạnh của giai điệu và nhịp điệu. Nhìn chung, sự kết hợp giữa lựa chọn [ke0y1] độc đáo và nhịp điệu dễ chịu mang lại trải nghiệm nghe thú vị, ngay cả khi không có phần đệm của các nhạc cụ truyền thống.")</f>
        <v>Việc sử dụng [[K01E12Y23]3 k4ey5] trong bản nhạc này tạo ra một bảng âm thanh phong phú và sống động, được bổ sung bởi nhịp điệu, rất dễ nghe trên tai. Điều thú vị là không có [I1N2S3T4R5U6M7E8N9T0S1] trong bài hát này, nhưng nó vẫn có thể tạo ra âm thanh quyến rũ thể hiện sức mạnh của giai điệu và nhịp điệu. Nhìn chung, sự kết hợp giữa lựa chọn [ke0y1] độc đáo và nhịp điệu dễ chịu mang lại trải nghiệm nghe thú vị, ngay cả khi không có phần đệm của các nhạc cụ truyền thống.</v>
      </c>
    </row>
    <row r="2666">
      <c r="A2666" s="1" t="s">
        <v>535</v>
      </c>
      <c r="B2666" s="1" t="s">
        <v>4186</v>
      </c>
      <c r="C2666" s="2" t="str">
        <f>IFERROR(__xludf.DUMMYFUNCTION("GoogleTranslate(B2666, ""en"", ""vi"")"),"Phạm vi cao độ giới hạn của âm nhạc là [R1A2N3G4E5] [oc0ta1ve2s3] cho phép nhấn mạnh hơn vào các sắc thái của giai điệu và nhịp điệu trong bản sáng tác này, được sáng tác trong [[K01E12Y23]3 k4ey5]. Với thời lượng [T1M213] giây, bài hát sử dụng [te0mp1o2]"&amp;" mềm mại và mượt mà, được làm phong phú nhờ sự hiện diện của [I1N2S3T4R5U6M7E8N9T0S1]. Việc sử dụng [[T01I12M23E34_45S56I67G78N89A90T01U12R23E34]4 t5im6e 7si8gn9at0ur1e2] khác thường đã làm tăng thêm nét độc đáo của âm nhạc, bổ sung cho tính chất tốc độ t"&amp;"hấp của nó. Không tuân theo âm thanh đặc trưng của phong cách [G1E2N3R4E5], ca khúc này mang đến trải nghiệm âm nhạc đặc biệt.")</f>
        <v>Phạm vi cao độ giới hạn của âm nhạc là [R1A2N3G4E5] [oc0ta1ve2s3] cho phép nhấn mạnh hơn vào các sắc thái của giai điệu và nhịp điệu trong bản sáng tác này, được sáng tác trong [[K01E12Y23]3 k4ey5]. Với thời lượng [T1M213] giây, bài hát sử dụng [te0mp1o2] mềm mại và mượt mà, được làm phong phú nhờ sự hiện diện của [I1N2S3T4R5U6M7E8N9T0S1]. Việc sử dụng [[T01I12M23E34_45S56I67G78N89A90T01U12R23E34]4 t5im6e 7si8gn9at0ur1e2] khác thường đã làm tăng thêm nét độc đáo của âm nhạc, bổ sung cho tính chất tốc độ thấp của nó. Không tuân theo âm thanh đặc trưng của phong cách [G1E2N3R4E5], ca khúc này mang đến trải nghiệm âm nhạc đặc biệt.</v>
      </c>
    </row>
    <row r="2667">
      <c r="A2667" s="1" t="s">
        <v>4187</v>
      </c>
      <c r="B2667" s="1" t="s">
        <v>4188</v>
      </c>
      <c r="C2667" s="2" t="str">
        <f>IFERROR(__xludf.DUMMYFUNCTION("GoogleTranslate(B2667, ""en"", ""vi"")"),"Bài hát này có thời lượng chạy [T1M213] giây và có nhịp điệu vừa phải. Âm nhạc tuân theo nhịp [T1I2M3E4_5S6I7G8N9A0T1U2R3E4] và mặc dù [I1N2S3T4R5U6M7E8N9T0] không phải là âm thanh chính được nghe trong bản giai điệu, bài hát được chia thành [[N01U12M23_3"&amp;"4B45A56R67S78]8 b9ar0s1].")</f>
        <v>Bài hát này có thời lượng chạy [T1M213] giây và có nhịp điệu vừa phải. Âm nhạc tuân theo nhịp [T1I2M3E4_5S6I7G8N9A0T1U2R3E4] và mặc dù [I1N2S3T4R5U6M7E8N9T0] không phải là âm thanh chính được nghe trong bản giai điệu, bài hát được chia thành [[N01U12M23_34B45A56R67S78]8 b9ar0s1].</v>
      </c>
    </row>
    <row r="2668">
      <c r="A2668" s="1" t="s">
        <v>4189</v>
      </c>
      <c r="B2668" s="1" t="s">
        <v>4190</v>
      </c>
      <c r="C2668" s="2" t="str">
        <f>IFERROR(__xludf.DUMMYFUNCTION("GoogleTranslate(B2668, ""en"", ""vi"")"),"Loại nhạc này mang đến trải nghiệm nghe đa dạng và sống động với dải cao độ trải dài [R1A2N3G4E5] [oc0ta1ve2s3]. Nó có nhịp điệu rất mạnh mẽ và lôi cuốn, đồng thời [ti0me1 s2ig3na4tu5re6] của nó không đạt tiêu chuẩn [T1I2M3E4_5S6I7G8N9A0T1U2R3E4]. Âm nhạc"&amp;" thể hiện [I1N2S3T4R5U6M7E8N9T0S1] và là ví dụ điển hình cho phong cách [G1E2N3R4E5], bắt chước phong cách độc đáo của [A1R2T3I4S5T6]. Tổng cộng, bài hát bao gồm [[N01U12M23_34B45A56R67S78]8 b9ar0s1], mang đến một hành trình âm nhạc đầy lôi cuốn cho người"&amp;" nghe.")</f>
        <v>Loại nhạc này mang đến trải nghiệm nghe đa dạng và sống động với dải cao độ trải dài [R1A2N3G4E5] [oc0ta1ve2s3]. Nó có nhịp điệu rất mạnh mẽ và lôi cuốn, đồng thời [ti0me1 s2ig3na4tu5re6] của nó không đạt tiêu chuẩn [T1I2M3E4_5S6I7G8N9A0T1U2R3E4]. Âm nhạc thể hiện [I1N2S3T4R5U6M7E8N9T0S1] và là ví dụ điển hình cho phong cách [G1E2N3R4E5], bắt chước phong cách độc đáo của [A1R2T3I4S5T6]. Tổng cộng, bài hát bao gồm [[N01U12M23_34B45A56R67S78]8 b9ar0s1], mang đến một hành trình âm nhạc đầy lôi cuốn cho người nghe.</v>
      </c>
    </row>
    <row r="2669">
      <c r="A2669" s="1" t="s">
        <v>4191</v>
      </c>
      <c r="B2669" s="1" t="s">
        <v>4192</v>
      </c>
      <c r="C2669" s="2" t="str">
        <f>IFERROR(__xludf.DUMMYFUNCTION("GoogleTranslate(B2669, ""en"", ""vi"")"),"Bản nhạc thể hiện phạm vi cao độ trong [R1A2N3G4E5] [oc0ta1ve2s3] và việc lựa chọn [[K01E12Y23]3 k4ey5] sẽ mang lại trải nghiệm quyến rũ và đáng nhớ. Mặc dù nhịp điệu của bài hát này không phù hợp với vũ đạo nhưng nó rất năng động. Việc sử dụng [I1N2S3T4R"&amp;"5U6M7E8N9T0S1] rất quan trọng đối với âm nhạc và âm thanh của bài hát tuân theo các quy ước của phong cách [G1E2N3R4E5]. Với [[N01U12M23_34B45A56R67S78]8 b9ar0s1] xuyên suốt bài hát, nó mang đến một sáng tác độc đáo và hấp dẫn.")</f>
        <v>Bản nhạc thể hiện phạm vi cao độ trong [R1A2N3G4E5] [oc0ta1ve2s3] và việc lựa chọn [[K01E12Y23]3 k4ey5] sẽ mang lại trải nghiệm quyến rũ và đáng nhớ. Mặc dù nhịp điệu của bài hát này không phù hợp với vũ đạo nhưng nó rất năng động. Việc sử dụng [I1N2S3T4R5U6M7E8N9T0S1] rất quan trọng đối với âm nhạc và âm thanh của bài hát tuân theo các quy ước của phong cách [G1E2N3R4E5]. Với [[N01U12M23_34B45A56R67S78]8 b9ar0s1] xuyên suốt bài hát, nó mang đến một sáng tác độc đáo và hấp dẫn.</v>
      </c>
    </row>
    <row r="2670">
      <c r="A2670" s="1" t="s">
        <v>956</v>
      </c>
      <c r="B2670" s="1" t="s">
        <v>4193</v>
      </c>
      <c r="C2670" s="2" t="str">
        <f>IFERROR(__xludf.DUMMYFUNCTION("GoogleTranslate(B2670, ""en"", ""vi"")"),"Bản nhạc đang được thảo luận thể hiện phạm vi cao độ ấn tượng trong [R1A2N3G4E5] [oc0ta1ve2s3] đồng thời sử dụng [[K01E12Y23]3 k4ey5] để tạo ra âm thanh mạnh mẽ và đáng nhớ. Mặc dù thời gian phát tương đối ngắn [T1M213] giây nhưng bài hát vẫn tạo được nhị"&amp;"p điệu đặc biệt tràn đầy năng lượng. Điều thú vị là, [I1N2S3T4R5U6M7E8N9T0S1] không có trong phần nhạc cụ của bài hát cụ thể này và [ti0me1 s2ig3na4tu5re6] khác với quy chuẩn, là [T1I2M3E4_5S6I7G8N9A0T1U2R3E4]. [te0mp1o2] thư giãn của âm nhạc và tính chất"&amp;" [E1M2O3T4I5O6N7] của nó tạo ra trải nghiệm nghe thú vị và độc đáo.")</f>
        <v>Bản nhạc đang được thảo luận thể hiện phạm vi cao độ ấn tượng trong [R1A2N3G4E5] [oc0ta1ve2s3] đồng thời sử dụng [[K01E12Y23]3 k4ey5] để tạo ra âm thanh mạnh mẽ và đáng nhớ. Mặc dù thời gian phát tương đối ngắn [T1M213] giây nhưng bài hát vẫn tạo được nhịp điệu đặc biệt tràn đầy năng lượng. Điều thú vị là, [I1N2S3T4R5U6M7E8N9T0S1] không có trong phần nhạc cụ của bài hát cụ thể này và [ti0me1 s2ig3na4tu5re6] khác với quy chuẩn, là [T1I2M3E4_5S6I7G8N9A0T1U2R3E4]. [te0mp1o2] thư giãn của âm nhạc và tính chất [E1M2O3T4I5O6N7] của nó tạo ra trải nghiệm nghe thú vị và độc đáo.</v>
      </c>
    </row>
    <row r="2671">
      <c r="A2671" s="1" t="s">
        <v>1011</v>
      </c>
      <c r="B2671" s="1" t="s">
        <v>4194</v>
      </c>
      <c r="C2671" s="2" t="str">
        <f>IFERROR(__xludf.DUMMYFUNCTION("GoogleTranslate(B2671, ""en"", ""vi"")"),"Nhịp điệu chậm rãi của bài hát kết hợp với lựa chọn [[K01E12Y23]3 k4ey5] mang lại trải nghiệm lôi cuốn và đáng nhớ cho người nghe.")</f>
        <v>Nhịp điệu chậm rãi của bài hát kết hợp với lựa chọn [[K01E12Y23]3 k4ey5] mang lại trải nghiệm lôi cuốn và đáng nhớ cho người nghe.</v>
      </c>
    </row>
    <row r="2672">
      <c r="A2672" s="1" t="s">
        <v>881</v>
      </c>
      <c r="B2672" s="1" t="s">
        <v>4195</v>
      </c>
      <c r="C2672" s="2" t="str">
        <f>IFERROR(__xludf.DUMMYFUNCTION("GoogleTranslate(B2672, ""en"", ""vi"")"),"Bản nhạc giai điệu của bản nhạc này không sử dụng [I1N2S3T4R5U6M7E8N9T0]. Mặc dù vậy, việc lựa chọn [[K01E12Y23]3 k4ey5] mang lại trải nghiệm hấp dẫn và đáng nhớ cho người nghe. Bài hát này có thời lượng [T1M213] giây và có [ti0me1 s2ig3na4tu5re6 o7f 8[T9"&amp;"1I02M13E24_35S46I57G68N79A80T91U02R13E24]3 không điển hình.")</f>
        <v>Bản nhạc giai điệu của bản nhạc này không sử dụng [I1N2S3T4R5U6M7E8N9T0]. Mặc dù vậy, việc lựa chọn [[K01E12Y23]3 k4ey5] mang lại trải nghiệm hấp dẫn và đáng nhớ cho người nghe. Bài hát này có thời lượng [T1M213] giây và có [ti0me1 s2ig3na4tu5re6 o7f 8[T91I02M13E24_35S46I57G68N79A80T91U02R13E24]3 không điển hình.</v>
      </c>
    </row>
    <row r="2673">
      <c r="A2673" s="1" t="s">
        <v>295</v>
      </c>
      <c r="B2673" s="1" t="s">
        <v>4196</v>
      </c>
      <c r="C2673" s="2" t="str">
        <f>IFERROR(__xludf.DUMMYFUNCTION("GoogleTranslate(B2673, ""en"", ""vi"")"),"Việc sử dụng [[K01E12Y23]3 k4ey5] trong bản nhạc này tạo ra một bảng âm thanh phong phú và sống động, thu hút người nghe. Điều thú vị là không có [I1N2S3T4R5U6M7E8N9T0S1] nào xuất hiện trong bài hát này, điều này mang lại âm thanh độc đáo và làm nổi bật t"&amp;"ính sáng tạo sự lựa chọn của nhà soạn nhạc. Mặc dù không có nhạc cụ truyền thống, âm nhạc vẫn gợi lên những cảm xúc mạnh mẽ và thể hiện kỹ năng của nhà soạn nhạc trong việc tạo ra khung cảnh âm thanh hấp dẫn. Nhìn chung, bản nhạc này nổi bật nhờ cách sử d"&amp;"ụng [ke0y1] một cách sáng tạo và cách phối khí độc đáo.")</f>
        <v>Việc sử dụng [[K01E12Y23]3 k4ey5] trong bản nhạc này tạo ra một bảng âm thanh phong phú và sống động, thu hút người nghe. Điều thú vị là không có [I1N2S3T4R5U6M7E8N9T0S1] nào xuất hiện trong bài hát này, điều này mang lại âm thanh độc đáo và làm nổi bật tính sáng tạo sự lựa chọn của nhà soạn nhạc. Mặc dù không có nhạc cụ truyền thống, âm nhạc vẫn gợi lên những cảm xúc mạnh mẽ và thể hiện kỹ năng của nhà soạn nhạc trong việc tạo ra khung cảnh âm thanh hấp dẫn. Nhìn chung, bản nhạc này nổi bật nhờ cách sử dụng [ke0y1] một cách sáng tạo và cách phối khí độc đáo.</v>
      </c>
    </row>
    <row r="2674">
      <c r="A2674" s="1" t="s">
        <v>4197</v>
      </c>
      <c r="B2674" s="1" t="s">
        <v>4198</v>
      </c>
      <c r="C2674" s="2" t="str">
        <f>IFERROR(__xludf.DUMMYFUNCTION("GoogleTranslate(B2674, ""en"", ""vi"")"),"Phạm vi cao độ của [R1A2N3G4E5] [oc0ta1ve2s3] tạo thêm nét đặc biệt cho âm nhạc, nhấn mạnh chiều sâu cảm xúc của nó, trong khi việc sử dụng [[K01E12Y23]3 k4ey5] tạo ra bầu không khí khác biệt. Bài hát này có độ dài [T1M213] giây, nhịp điệu rất thư giãn và"&amp;" tĩnh lặng. [I1N2S3T4R5U6M7E8N9T0S1] nên được đưa vào âm nhạc và [T1I2M3E4_5S6I7G8N9A0T1U2R3E4] là thước đo của âm nhạc. Chứa đầy [E1M2O3T4I5O6N7], âm nhạc bao gồm [[N01U12M23_34B45A56R67S78]8 b9ar0s1].")</f>
        <v>Phạm vi cao độ của [R1A2N3G4E5] [oc0ta1ve2s3] tạo thêm nét đặc biệt cho âm nhạc, nhấn mạnh chiều sâu cảm xúc của nó, trong khi việc sử dụng [[K01E12Y23]3 k4ey5] tạo ra bầu không khí khác biệt. Bài hát này có độ dài [T1M213] giây, nhịp điệu rất thư giãn và tĩnh lặng. [I1N2S3T4R5U6M7E8N9T0S1] nên được đưa vào âm nhạc và [T1I2M3E4_5S6I7G8N9A0T1U2R3E4] là thước đo của âm nhạc. Chứa đầy [E1M2O3T4I5O6N7], âm nhạc bao gồm [[N01U12M23_34B45A56R67S78]8 b9ar0s1].</v>
      </c>
    </row>
    <row r="2675">
      <c r="A2675" s="1" t="s">
        <v>110</v>
      </c>
      <c r="B2675" s="1" t="s">
        <v>4199</v>
      </c>
      <c r="C2675" s="2" t="str">
        <f>IFERROR(__xludf.DUMMYFUNCTION("GoogleTranslate(B2675, ""en"", ""vi"")"),"Phạm vi cao độ giới hạn của âm nhạc, thường kéo dài [R1A2N3G4E5] [oc0ta1ve2s3], thực sự có thể có một số lợi thế. Một trong số đó là nó cho phép nhấn mạnh hơn vào các sắc thái của giai điệu và cách diễn đạt. Với ít nốt nhạc hơn để chơi, các nhạc sĩ phải t"&amp;"hận trọng hơn với những lựa chọn của mình và tận dụng tối đa mọi cao độ. Điều này có thể dẫn đến màn trình diễn tập trung và nhiều sắc thái hơn, trong đó mỗi nốt nhạc đều được chế tác cẩn thận và thấm nhuần ý nghĩa. Ngoài ra, phạm vi giới hạn có thể tạo r"&amp;"a bầu không khí hoặc tâm trạng riêng biệt, tùy thuộc vào các nốt cụ thể được sử dụng và cách chơi chúng.")</f>
        <v>Phạm vi cao độ giới hạn của âm nhạc, thường kéo dài [R1A2N3G4E5] [oc0ta1ve2s3], thực sự có thể có một số lợi thế. Một trong số đó là nó cho phép nhấn mạnh hơn vào các sắc thái của giai điệu và cách diễn đạt. Với ít nốt nhạc hơn để chơi, các nhạc sĩ phải thận trọng hơn với những lựa chọn của mình và tận dụng tối đa mọi cao độ. Điều này có thể dẫn đến màn trình diễn tập trung và nhiều sắc thái hơn, trong đó mỗi nốt nhạc đều được chế tác cẩn thận và thấm nhuần ý nghĩa. Ngoài ra, phạm vi giới hạn có thể tạo ra bầu không khí hoặc tâm trạng riêng biệt, tùy thuộc vào các nốt cụ thể được sử dụng và cách chơi chúng.</v>
      </c>
    </row>
    <row r="2676">
      <c r="A2676" s="1" t="s">
        <v>4200</v>
      </c>
      <c r="B2676" s="1" t="s">
        <v>4201</v>
      </c>
      <c r="C2676" s="2" t="str">
        <f>IFERROR(__xludf.DUMMYFUNCTION("GoogleTranslate(B2676, ""en"", ""vi"")"),"Bài hát là sự thể hiện cổ điển của âm nhạc [G1E2N3R4E5], với nhịp điệu êm dịu và vừa phải và thời lượng [T1M213] giây. Phạm vi cao độ của nó trải dài [R1A2N3G4E5] [oc0ta1ve2s3] và [[K01E12Y23]3 k4ey5] bổ sung thêm hương vị độc đáo cho bố cục. [ti0me1 s2ig"&amp;"3na4tu5re6] được sử dụng trong bài hát này không hề bình thường, thể hiện [T1I2M3E4_5S6I7G8N9A0T1U2R3E4]. Để nâng cao chất lượng âm nhạc, [I1N2S3T4R5U6M7E8N9T0S1] phải được làm nổi bật.")</f>
        <v>Bài hát là sự thể hiện cổ điển của âm nhạc [G1E2N3R4E5], với nhịp điệu êm dịu và vừa phải và thời lượng [T1M213] giây. Phạm vi cao độ của nó trải dài [R1A2N3G4E5] [oc0ta1ve2s3] và [[K01E12Y23]3 k4ey5] bổ sung thêm hương vị độc đáo cho bố cục. [ti0me1 s2ig3na4tu5re6] được sử dụng trong bài hát này không hề bình thường, thể hiện [T1I2M3E4_5S6I7G8N9A0T1U2R3E4]. Để nâng cao chất lượng âm nhạc, [I1N2S3T4R5U6M7E8N9T0S1] phải được làm nổi bật.</v>
      </c>
    </row>
    <row r="2677">
      <c r="A2677" s="1" t="s">
        <v>1243</v>
      </c>
      <c r="B2677" s="1" t="s">
        <v>4202</v>
      </c>
      <c r="C2677" s="2" t="str">
        <f>IFERROR(__xludf.DUMMYFUNCTION("GoogleTranslate(B2677, ""en"", ""vi"")"),"Âm nhạc này là một trải nghiệm quyến rũ và đáng nhớ với phạm vi cao độ trong [R1A2N3G4E5] [oc0ta1ve2s3] và lựa chọn [[K01E12Y23]3 k4ey5]. Nhịp điệu rất êm dịu và nó phát trong [T1M213] giây với tốc độ nhanh. Mặc dù nằm ngoài ranh giới điển hình của thể lo"&amp;"ại [G1E2N3R4E5], cách sắp xếp của bài hát đã bỏ qua việc sử dụng [I1N2S3T4R5U6M7E8N9T0S1]. Đồng hồ đo của âm nhạc là [T1I2M3E4_5S6I7G8N9A0T1U2R3E4].")</f>
        <v>Âm nhạc này là một trải nghiệm quyến rũ và đáng nhớ với phạm vi cao độ trong [R1A2N3G4E5] [oc0ta1ve2s3] và lựa chọn [[K01E12Y23]3 k4ey5]. Nhịp điệu rất êm dịu và nó phát trong [T1M213] giây với tốc độ nhanh. Mặc dù nằm ngoài ranh giới điển hình của thể loại [G1E2N3R4E5], cách sắp xếp của bài hát đã bỏ qua việc sử dụng [I1N2S3T4R5U6M7E8N9T0S1]. Đồng hồ đo của âm nhạc là [T1I2M3E4_5S6I7G8N9A0T1U2R3E4].</v>
      </c>
    </row>
    <row r="2678">
      <c r="A2678" s="1" t="s">
        <v>381</v>
      </c>
      <c r="B2678" s="1" t="s">
        <v>4203</v>
      </c>
      <c r="C2678" s="2" t="str">
        <f>IFERROR(__xludf.DUMMYFUNCTION("GoogleTranslate(B2678, ""en"", ""vi"")"),"Bản nhạc sử dụng [I1N2S3T4R5U6M7E8N9T0S1] trong phần trình diễn và thể hiện phạm vi cao độ trải dài [R1A2N3G4E5] [oc0ta1ve2s3]. Việc sử dụng các nhạc cụ này làm tăng thêm độ phức tạp và chiều sâu âm nhạc của bản nhạc, cho phép đạt được nhiều âm thanh và â"&amp;"m sắc sống động. Bằng cách sử dụng nhiều loại cao độ và nhạc cụ, buổi biểu diễn âm nhạc có thể truyền tải nhiều cảm xúc và tâm trạng phong phú và đa dạng, tạo ra trải nghiệm nghe thực sự quyến rũ cho khán giả.")</f>
        <v>Bản nhạc sử dụng [I1N2S3T4R5U6M7E8N9T0S1] trong phần trình diễn và thể hiện phạm vi cao độ trải dài [R1A2N3G4E5] [oc0ta1ve2s3]. Việc sử dụng các nhạc cụ này làm tăng thêm độ phức tạp và chiều sâu âm nhạc của bản nhạc, cho phép đạt được nhiều âm thanh và âm sắc sống động. Bằng cách sử dụng nhiều loại cao độ và nhạc cụ, buổi biểu diễn âm nhạc có thể truyền tải nhiều cảm xúc và tâm trạng phong phú và đa dạng, tạo ra trải nghiệm nghe thực sự quyến rũ cho khán giả.</v>
      </c>
    </row>
    <row r="2679">
      <c r="A2679" s="1" t="s">
        <v>4204</v>
      </c>
      <c r="B2679" s="1" t="s">
        <v>4205</v>
      </c>
      <c r="C2679" s="2" t="str">
        <f>IFERROR(__xludf.DUMMYFUNCTION("GoogleTranslate(B2679, ""en"", ""vi"")"),"Bài hát gợi nhớ đến [A1R2T3I4S5T6] trong phong cách âm nhạc và có thời lượng [T1M213] giây. Tuy nhiên, điều làm nên sự khác biệt của bài hát này là [ti0me1 s2ig3na4tu5re6] không chuẩn, khác với các mẫu nhịp điệu thông thường có trong hầu hết các bản nhạc."&amp;" Khía cạnh độc đáo này của bài hát tạo thêm yếu tố bất ngờ và thích thú cho người nghe, thể hiện sự sáng tạo và sẵn sàng khám phá lãnh thổ âm thanh mới của người nghệ sĩ.")</f>
        <v>Bài hát gợi nhớ đến [A1R2T3I4S5T6] trong phong cách âm nhạc và có thời lượng [T1M213] giây. Tuy nhiên, điều làm nên sự khác biệt của bài hát này là [ti0me1 s2ig3na4tu5re6] không chuẩn, khác với các mẫu nhịp điệu thông thường có trong hầu hết các bản nhạc. Khía cạnh độc đáo này của bài hát tạo thêm yếu tố bất ngờ và thích thú cho người nghe, thể hiện sự sáng tạo và sẵn sàng khám phá lãnh thổ âm thanh mới của người nghệ sĩ.</v>
      </c>
    </row>
    <row r="2680">
      <c r="A2680" s="1" t="s">
        <v>713</v>
      </c>
      <c r="B2680" s="1" t="s">
        <v>4206</v>
      </c>
      <c r="C2680" s="2" t="str">
        <f>IFERROR(__xludf.DUMMYFUNCTION("GoogleTranslate(B2680, ""en"", ""vi"")"),"Loại nhạc này mang lại trải nghiệm nghe độc ​​đáo và đáng nhớ với dải cao độ [R1A2N3G4E5] [oc0ta1ve2s3]. [[K01E12Y23]3 k4ey5] bổ sung chất lượng cảm xúc đặc biệt cho bố cục. Bài hát có thời lượng [T1M213] giây, nhịp điệu nhẹ nhàng, dễ chịu tạo nên bầu khô"&amp;"ng khí dễ chịu. [I1N2S3T4R5U6M7E8N9T0S1] được sử dụng trong sáng tác đóng vai trò quan trọng trong việc định hình âm thanh tổng thể của âm nhạc. [[T01I12M23E34_45S56I67G78N89A90T01U12R23E34]4 t5im6e 7si8gn9at0ur1e2] bổ sung thêm một lớp phức tạp cho tác p"&amp;"hẩm, ở mức vừa phải [te0mp1o2]. Cuối cùng, âm nhạc tràn ngập [E1M2O3T4I5O6N7], khiến nó trở thành một trải nghiệm nghe thực sự quyến rũ.")</f>
        <v>Loại nhạc này mang lại trải nghiệm nghe độc ​​đáo và đáng nhớ với dải cao độ [R1A2N3G4E5] [oc0ta1ve2s3]. [[K01E12Y23]3 k4ey5] bổ sung chất lượng cảm xúc đặc biệt cho bố cục. Bài hát có thời lượng [T1M213] giây, nhịp điệu nhẹ nhàng, dễ chịu tạo nên bầu không khí dễ chịu. [I1N2S3T4R5U6M7E8N9T0S1] được sử dụng trong sáng tác đóng vai trò quan trọng trong việc định hình âm thanh tổng thể của âm nhạc. [[T01I12M23E34_45S56I67G78N89A90T01U12R23E34]4 t5im6e 7si8gn9at0ur1e2] bổ sung thêm một lớp phức tạp cho tác phẩm, ở mức vừa phải [te0mp1o2]. Cuối cùng, âm nhạc tràn ngập [E1M2O3T4I5O6N7], khiến nó trở thành một trải nghiệm nghe thực sự quyến rũ.</v>
      </c>
    </row>
    <row r="2681">
      <c r="A2681" s="1" t="s">
        <v>4207</v>
      </c>
      <c r="B2681" s="1" t="s">
        <v>4208</v>
      </c>
      <c r="C2681" s="2" t="str">
        <f>IFERROR(__xludf.DUMMYFUNCTION("GoogleTranslate(B2681, ""en"", ""vi"")"),"Bài hát này có phạm vi cao độ giới hạn là [R1A2N3G4E5] [oc0ta1ve2s3], cho phép nhấn mạnh hơn vào các sắc thái của giai điệu và nhịp điệu. Có khoảng [[N01U12M23_34B45A56R67S78]8 b9ar0s1] trong bài hát này và nhịp điệu rất nhẹ nhàng. Hơn nữa, [ti0me1 s2ig3n"&amp;"a4tu5re6] của bài hát này là không bình thường, giống như [T1I2M3E4_5S6I7G8N9A0T1U2R3E4]. Mặc dù [ti0me1 s2ig3na4tu5re6] độc đáo, nhưng phạm vi cao độ hạn chế và sự nhấn mạnh vào giai điệu và cách diễn đạt của bài hát đã tạo ra một trải nghiệm âm nhạc độc"&amp;" đáo và quyến rũ.")</f>
        <v>Bài hát này có phạm vi cao độ giới hạn là [R1A2N3G4E5] [oc0ta1ve2s3], cho phép nhấn mạnh hơn vào các sắc thái của giai điệu và nhịp điệu. Có khoảng [[N01U12M23_34B45A56R67S78]8 b9ar0s1] trong bài hát này và nhịp điệu rất nhẹ nhàng. Hơn nữa, [ti0me1 s2ig3na4tu5re6] của bài hát này là không bình thường, giống như [T1I2M3E4_5S6I7G8N9A0T1U2R3E4]. Mặc dù [ti0me1 s2ig3na4tu5re6] độc đáo, nhưng phạm vi cao độ hạn chế và sự nhấn mạnh vào giai điệu và cách diễn đạt của bài hát đã tạo ra một trải nghiệm âm nhạc độc đáo và quyến rũ.</v>
      </c>
    </row>
    <row r="2682">
      <c r="A2682" s="1" t="s">
        <v>4209</v>
      </c>
      <c r="B2682" s="1" t="s">
        <v>4210</v>
      </c>
      <c r="C2682" s="2" t="str">
        <f>IFERROR(__xludf.DUMMYFUNCTION("GoogleTranslate(B2682, ""en"", ""vi"")"),"Bài hát này có nhịp điệu chậm, thoải mái, được bổ sung bởi dải cao độ đặc biệt [R1A2N3G4E5] [oc0ta1ve2s3], tạo thêm chiều sâu cảm xúc cho âm nhạc. Ngoài ra, việc sử dụng [[K01E12Y23]3 k4ey5] mang lại âm thanh mạnh mẽ và đáng nhớ giúp nâng cao hơn nữa tác "&amp;"động tổng thể của bài hát.")</f>
        <v>Bài hát này có nhịp điệu chậm, thoải mái, được bổ sung bởi dải cao độ đặc biệt [R1A2N3G4E5] [oc0ta1ve2s3], tạo thêm chiều sâu cảm xúc cho âm nhạc. Ngoài ra, việc sử dụng [[K01E12Y23]3 k4ey5] mang lại âm thanh mạnh mẽ và đáng nhớ giúp nâng cao hơn nữa tác động tổng thể của bài hát.</v>
      </c>
    </row>
    <row r="2683">
      <c r="A2683" s="1" t="s">
        <v>889</v>
      </c>
      <c r="B2683" s="1" t="s">
        <v>4211</v>
      </c>
      <c r="C2683" s="2" t="str">
        <f>IFERROR(__xludf.DUMMYFUNCTION("GoogleTranslate(B2683, ""en"", ""vi"")"),"Nhịp điệu của bài hát này được cân bằng hoàn hảo, không quá nhanh cũng không quá chậm. Nó vừa phải, tạo ra một nhịp điệu dễ chịu giúp bạn dễ dàng gõ chân theo nhạc. Sự cân bằng trong [te0mp1o2] này cho phép bài hát duy trì nhịp độ ổn định, điều này có thể"&amp;" đặc biệt quan trọng đối với các thể loại như pop hoặc dance trong đó nhịp là yếu tố [ke0y1] của âm nhạc. Nhìn chung, nhịp điệu được trau chuốt kỹ lưỡng của bài hát này góp phần tạo nên chất lượng tổng thể của bài hát và khiến người nghe cảm thấy thú vị k"&amp;"hi nghe.")</f>
        <v>Nhịp điệu của bài hát này được cân bằng hoàn hảo, không quá nhanh cũng không quá chậm. Nó vừa phải, tạo ra một nhịp điệu dễ chịu giúp bạn dễ dàng gõ chân theo nhạc. Sự cân bằng trong [te0mp1o2] này cho phép bài hát duy trì nhịp độ ổn định, điều này có thể đặc biệt quan trọng đối với các thể loại như pop hoặc dance trong đó nhịp là yếu tố [ke0y1] của âm nhạc. Nhìn chung, nhịp điệu được trau chuốt kỹ lưỡng của bài hát này góp phần tạo nên chất lượng tổng thể của bài hát và khiến người nghe cảm thấy thú vị khi nghe.</v>
      </c>
    </row>
    <row r="2684">
      <c r="A2684" s="1" t="s">
        <v>4212</v>
      </c>
      <c r="B2684" s="1" t="s">
        <v>4213</v>
      </c>
      <c r="C2684" s="2" t="str">
        <f>IFERROR(__xludf.DUMMYFUNCTION("GoogleTranslate(B2684, ""en"", ""vi"")"),"Bầu không khí khác biệt của bản nhạc này được tạo ra thông qua việc sử dụng [[K01E12Y23]3 k4ey5]. Nhịp điệu trong bài hát này thực sự sống động và âm nhạc có nhịp điệu [T1I2M3E4_5S6I7G8N9A0T1U2R3E4]. [I1N2S3T4R5U6M7E8N9T0] là nhạc cụ chủ yếu được sử dụng "&amp;"để tạo giai điệu, góp phần tạo nên chuyển động nhanh cho bản nhạc. Trên thực tế, bài hát này có thành phần [[N01U12M23_34B45A56R67S78]8 b9ar0s1], tất cả kết hợp với nhau để tạo nên một bản nhạc gắn kết và tràn đầy năng lượng.")</f>
        <v>Bầu không khí khác biệt của bản nhạc này được tạo ra thông qua việc sử dụng [[K01E12Y23]3 k4ey5]. Nhịp điệu trong bài hát này thực sự sống động và âm nhạc có nhịp điệu [T1I2M3E4_5S6I7G8N9A0T1U2R3E4]. [I1N2S3T4R5U6M7E8N9T0] là nhạc cụ chủ yếu được sử dụng để tạo giai điệu, góp phần tạo nên chuyển động nhanh cho bản nhạc. Trên thực tế, bài hát này có thành phần [[N01U12M23_34B45A56R67S78]8 b9ar0s1], tất cả kết hợp với nhau để tạo nên một bản nhạc gắn kết và tràn đầy năng lượng.</v>
      </c>
    </row>
    <row r="2685">
      <c r="A2685" s="1" t="s">
        <v>4214</v>
      </c>
      <c r="B2685" s="1" t="s">
        <v>4215</v>
      </c>
      <c r="C2685" s="2" t="str">
        <f>IFERROR(__xludf.DUMMYFUNCTION("GoogleTranslate(B2685, ""en"", ""vi"")"),"Phạm vi cao độ giới hạn của âm nhạc là [R1A2N3G4E5] [oc0ta1ve2s3] cho phép nhấn mạnh hơn vào các sắc thái của giai điệu và nhịp điệu trong khi di chuyển ở tốc độ vừa phải. Nó có bản chất là [E1M2O3T4I5O6N7] và tồn tại trong [T1M213] giây.")</f>
        <v>Phạm vi cao độ giới hạn của âm nhạc là [R1A2N3G4E5] [oc0ta1ve2s3] cho phép nhấn mạnh hơn vào các sắc thái của giai điệu và nhịp điệu trong khi di chuyển ở tốc độ vừa phải. Nó có bản chất là [E1M2O3T4I5O6N7] và tồn tại trong [T1M213] giây.</v>
      </c>
    </row>
    <row r="2686">
      <c r="A2686" s="1" t="s">
        <v>4216</v>
      </c>
      <c r="B2686" s="1" t="s">
        <v>4217</v>
      </c>
      <c r="C2686" s="2" t="str">
        <f>IFERROR(__xludf.DUMMYFUNCTION("GoogleTranslate(B2686, ""en"", ""vi"")"),"Bản nhạc sử dụng phạm vi cao độ cụ thể là [R1A2N3G4E5] [oc0ta1ve2s3], mang lại âm thanh gắn kết và thống nhất xuyên suốt. Việc sử dụng [[K01E12Y23]3 k4ey5] làm tăng thêm bảng âm thanh phong phú và sống động của âm nhạc. Nhìn chung, bản nhạc được đặc trưng"&amp;" bởi âm thanh [G1E2N3R4E5].")</f>
        <v>Bản nhạc sử dụng phạm vi cao độ cụ thể là [R1A2N3G4E5] [oc0ta1ve2s3], mang lại âm thanh gắn kết và thống nhất xuyên suốt. Việc sử dụng [[K01E12Y23]3 k4ey5] làm tăng thêm bảng âm thanh phong phú và sống động của âm nhạc. Nhìn chung, bản nhạc được đặc trưng bởi âm thanh [G1E2N3R4E5].</v>
      </c>
    </row>
    <row r="2687">
      <c r="A2687" s="1" t="s">
        <v>4218</v>
      </c>
      <c r="B2687" s="1" t="s">
        <v>4219</v>
      </c>
      <c r="C2687" s="2" t="str">
        <f>IFERROR(__xludf.DUMMYFUNCTION("GoogleTranslate(B2687, ""en"", ""vi"")"),"[[K01E12Y23]3 k4ey5] trong bản nhạc này mang đến âm thanh mạnh mẽ và đáng nhớ khi bài hát phát trong [T1M213] giây với [te0mp1o2] nhịp độ nhanh và [[T01I12M23E34_45S56I67G78N89A90T01U12R23E34]4 t5im6e 7si8gn9at0ur1 e2]. Không có [I1N2S3T4R5U6M7E8N9T0S1], "&amp;"bài hát mang nhịp điệu nhẹ nhàng đồng thời truyền tải [E1M2O3T4I5O6N7].")</f>
        <v>[[K01E12Y23]3 k4ey5] trong bản nhạc này mang đến âm thanh mạnh mẽ và đáng nhớ khi bài hát phát trong [T1M213] giây với [te0mp1o2] nhịp độ nhanh và [[T01I12M23E34_45S56I67G78N89A90T01U12R23E34]4 t5im6e 7si8gn9at0ur1 e2]. Không có [I1N2S3T4R5U6M7E8N9T0S1], bài hát mang nhịp điệu nhẹ nhàng đồng thời truyền tải [E1M2O3T4I5O6N7].</v>
      </c>
    </row>
    <row r="2688">
      <c r="A2688" s="1" t="s">
        <v>699</v>
      </c>
      <c r="B2688" s="1" t="s">
        <v>4220</v>
      </c>
      <c r="C2688" s="2" t="str">
        <f>IFERROR(__xludf.DUMMYFUNCTION("GoogleTranslate(B2688, ""en"", ""vi"")"),"Bài hát là một đoạn tỏa ra [E1M2O3T4I5O6N7] có nhịp độ nhanh, kéo dài khoảng [[N01U12M23_34B45A56R67S78]8 b9ar0s1], với độ dài [T1M213] giây và [te0mp1o2] thực sự rất dữ dội. Nó sử dụng [[T01I12M23E34_45S56I67G78N89A90T01U12R23E34]4 t5im6e 7si8gn9at0ur1e2"&amp;"] và phạm vi cao độ nằm trong [R1A2N3G4E5] [oc0ta1ve2s3]. [[K01E12Y23]3 k4ey5] thêm hương vị độc đáo cho âm nhạc và chúng tôi khuyên bạn nên thêm [I1N2S3T4R5U6M7E8N9T0S1] vào bản phối khí để bổ sung cảm giác tràn đầy năng lượng.")</f>
        <v>Bài hát là một đoạn tỏa ra [E1M2O3T4I5O6N7] có nhịp độ nhanh, kéo dài khoảng [[N01U12M23_34B45A56R67S78]8 b9ar0s1], với độ dài [T1M213] giây và [te0mp1o2] thực sự rất dữ dội. Nó sử dụng [[T01I12M23E34_45S56I67G78N89A90T01U12R23E34]4 t5im6e 7si8gn9at0ur1e2] và phạm vi cao độ nằm trong [R1A2N3G4E5] [oc0ta1ve2s3]. [[K01E12Y23]3 k4ey5] thêm hương vị độc đáo cho âm nhạc và chúng tôi khuyên bạn nên thêm [I1N2S3T4R5U6M7E8N9T0S1] vào bản phối khí để bổ sung cảm giác tràn đầy năng lượng.</v>
      </c>
    </row>
    <row r="2689">
      <c r="A2689" s="1" t="s">
        <v>1223</v>
      </c>
      <c r="B2689" s="1" t="s">
        <v>4221</v>
      </c>
      <c r="C2689" s="2" t="str">
        <f>IFERROR(__xludf.DUMMYFUNCTION("GoogleTranslate(B2689, ""en"", ""vi"")"),"Âm nhạc được đề cập sở hữu một số đặc điểm riêng biệt góp phần tạo nên tác động tổng thể của nó. Phạm vi cao độ của nó trải dài [R1A2N3G4E5] [oc0ta1ve2s3], bổ sung thêm đặc tính độc đáo và dễ nhận biết cho âm thanh, khuếch đại chiều sâu cảm xúc của bố cục"&amp;". Ngoài ra, việc sử dụng [[K01E12Y23]3 k4ey5] tạo ra bảng âm thanh phong phú và sống động, nâng cao hơn nữa độ phức tạp và tác động của âm nhạc. Cuối cùng, nhịp điệu trong bài hát này đặc biệt mang tính thư giãn và tĩnh lặng, góp phần tạo nên tâm trạng và"&amp;" giai điệu chung của tác phẩm. Cùng với nhau, những yếu tố này kết hợp để tạo ra trải nghiệm âm nhạc đáng nhớ và có tác động mạnh mẽ.")</f>
        <v>Âm nhạc được đề cập sở hữu một số đặc điểm riêng biệt góp phần tạo nên tác động tổng thể của nó. Phạm vi cao độ của nó trải dài [R1A2N3G4E5] [oc0ta1ve2s3], bổ sung thêm đặc tính độc đáo và dễ nhận biết cho âm thanh, khuếch đại chiều sâu cảm xúc của bố cục. Ngoài ra, việc sử dụng [[K01E12Y23]3 k4ey5] tạo ra bảng âm thanh phong phú và sống động, nâng cao hơn nữa độ phức tạp và tác động của âm nhạc. Cuối cùng, nhịp điệu trong bài hát này đặc biệt mang tính thư giãn và tĩnh lặng, góp phần tạo nên tâm trạng và giai điệu chung của tác phẩm. Cùng với nhau, những yếu tố này kết hợp để tạo ra trải nghiệm âm nhạc đáng nhớ và có tác động mạnh mẽ.</v>
      </c>
    </row>
    <row r="2690">
      <c r="A2690" s="1" t="s">
        <v>726</v>
      </c>
      <c r="B2690" s="1" t="s">
        <v>4222</v>
      </c>
      <c r="C2690" s="2" t="str">
        <f>IFERROR(__xludf.DUMMYFUNCTION("GoogleTranslate(B2690, ""en"", ""vi"")"),"Màn trình diễn âm nhạc trong [[K01E12Y23]3 k4ey5] với dải cao độ nhỏ gọn [R1A2N3G4E5] [oc0ta1ve2s3] rất tập trung và có tác động mạnh mẽ. Bài hát kéo dài [T1M213] giây, di chuyển với nhịp điệu vừa phải thoải mái, được làm phong phú hơn bằng cách đưa vào ["&amp;"I1N2S3T4R5U6M7E8N9T0S1]. Mặc dù âm nhạc có [te0mp1o2] vừa phải, [[T01I12M23E34_45S56I67G78N89A90T01U12R23E34]4 t5im6e 7si8gn9at0ur1e2] được chọn không phổ biến, mang lại nét độc đáo. Xuyên suốt bài hát, âm nhạc thể hiện [E1M2O3T4I5O6N7], tạo nên hương vị "&amp;"đặc biệt khiến nó trở nên khác biệt so với những bản nhạc khác.")</f>
        <v>Màn trình diễn âm nhạc trong [[K01E12Y23]3 k4ey5] với dải cao độ nhỏ gọn [R1A2N3G4E5] [oc0ta1ve2s3] rất tập trung và có tác động mạnh mẽ. Bài hát kéo dài [T1M213] giây, di chuyển với nhịp điệu vừa phải thoải mái, được làm phong phú hơn bằng cách đưa vào [I1N2S3T4R5U6M7E8N9T0S1]. Mặc dù âm nhạc có [te0mp1o2] vừa phải, [[T01I12M23E34_45S56I67G78N89A90T01U12R23E34]4 t5im6e 7si8gn9at0ur1e2] được chọn không phổ biến, mang lại nét độc đáo. Xuyên suốt bài hát, âm nhạc thể hiện [E1M2O3T4I5O6N7], tạo nên hương vị đặc biệt khiến nó trở nên khác biệt so với những bản nhạc khác.</v>
      </c>
    </row>
    <row r="2691">
      <c r="A2691" s="1" t="s">
        <v>4223</v>
      </c>
      <c r="B2691" s="1" t="s">
        <v>4224</v>
      </c>
      <c r="C2691" s="2" t="str">
        <f>IFERROR(__xludf.DUMMYFUNCTION("GoogleTranslate(B2691, ""en"", ""vi"")"),"Âm nhạc trong bài hát này có đặc điểm là dải cao độ riêng biệt [R1A2N3G4E5] [oc0ta1ve2s3], nhấn mạnh chiều sâu cảm xúc của nó. Bài hát kéo dài trong [T1M213] giây và có nhịp điệu mạnh mẽ và lôi cuốn, mặc dù tốc độ chậm chạp. Một [ti0me1 s2ig3na4tu5re6 o7f"&amp;" 8[T91I02M13E24_35S46I57G68N79A80T91U02R13E24]3] không phổ biến được sử dụng xuyên suốt bài hát, góp phần tạo nên âm thanh độc đáo cho bài hát. Bản nhạc giai điệu nổi bật với việc sử dụng [I1N2S3T4R5U6M7E8N9T0], góp phần tạo nên kết cấu tổng thể của âm nh"&amp;"ạc. Tổng cộng, bài hát bao gồm [[N01U12M23_34B45A56R67S78]8 b9ar0s1], tạo nên một bố cục hấp dẫn và phức tạp.")</f>
        <v>Âm nhạc trong bài hát này có đặc điểm là dải cao độ riêng biệt [R1A2N3G4E5] [oc0ta1ve2s3], nhấn mạnh chiều sâu cảm xúc của nó. Bài hát kéo dài trong [T1M213] giây và có nhịp điệu mạnh mẽ và lôi cuốn, mặc dù tốc độ chậm chạp. Một [ti0me1 s2ig3na4tu5re6 o7f 8[T91I02M13E24_35S46I57G68N79A80T91U02R13E24]3] không phổ biến được sử dụng xuyên suốt bài hát, góp phần tạo nên âm thanh độc đáo cho bài hát. Bản nhạc giai điệu nổi bật với việc sử dụng [I1N2S3T4R5U6M7E8N9T0], góp phần tạo nên kết cấu tổng thể của âm nhạc. Tổng cộng, bài hát bao gồm [[N01U12M23_34B45A56R67S78]8 b9ar0s1], tạo nên một bố cục hấp dẫn và phức tạp.</v>
      </c>
    </row>
    <row r="2692">
      <c r="A2692" s="1" t="s">
        <v>2338</v>
      </c>
      <c r="B2692" s="1" t="s">
        <v>4225</v>
      </c>
      <c r="C2692" s="2" t="str">
        <f>IFERROR(__xludf.DUMMYFUNCTION("GoogleTranslate(B2692, ""en"", ""vi"")"),"Dải cao độ [R1A2N3G4E5] [oc0ta1ve2s3] của bản nhạc này mang lại trải nghiệm nghe độc ​​đáo và đáng nhớ, trong khi [[K01E12Y23]3 k4ey5] mang lại chất lượng cảm xúc đặc biệt. Bài hát kéo dài [T1M213] giây và sử dụng [[T01I12M23E34_45S56I67G78N89A90T01U12R23"&amp;"E34]4 t5im6e 7si8gn9at0ur1e2]. Mặc dù có tính chất chậm rãi nhưng bản nhạc này nổi bật so với âm thanh [G1E2N3R4E5] điển hình.")</f>
        <v>Dải cao độ [R1A2N3G4E5] [oc0ta1ve2s3] của bản nhạc này mang lại trải nghiệm nghe độc ​​đáo và đáng nhớ, trong khi [[K01E12Y23]3 k4ey5] mang lại chất lượng cảm xúc đặc biệt. Bài hát kéo dài [T1M213] giây và sử dụng [[T01I12M23E34_45S56I67G78N89A90T01U12R23E34]4 t5im6e 7si8gn9at0ur1e2]. Mặc dù có tính chất chậm rãi nhưng bản nhạc này nổi bật so với âm thanh [G1E2N3R4E5] điển hình.</v>
      </c>
    </row>
    <row r="2693">
      <c r="A2693" s="1" t="s">
        <v>400</v>
      </c>
      <c r="B2693" s="1" t="s">
        <v>4226</v>
      </c>
      <c r="C2693" s="2" t="str">
        <f>IFERROR(__xludf.DUMMYFUNCTION("GoogleTranslate(B2693, ""en"", ""vi"")"),"Độ dài của bài hát này là [T1M213] giây.")</f>
        <v>Độ dài của bài hát này là [T1M213] giây.</v>
      </c>
    </row>
    <row r="2694">
      <c r="A2694" s="1" t="s">
        <v>202</v>
      </c>
      <c r="B2694" s="1" t="s">
        <v>4227</v>
      </c>
      <c r="C2694" s="2" t="str">
        <f>IFERROR(__xludf.DUMMYFUNCTION("GoogleTranslate(B2694, ""en"", ""vi"")"),"Việc sử dụng [[K01E12Y23]3 k4ey5] trong bản nhạc này truyền tải âm thanh độc đáo và vang dội, trong khi [te0mp1o2] có nhịp độ rất nhanh. Cùng với nhau, những yếu tố này tạo nên một trải nghiệm âm nhạc đặc biệt, vừa tràn đầy năng lượng vừa đáng nhớ. [[K01E"&amp;"12Y23]3 k4ey5] thêm đặc tính cụ thể vào âm nhạc, trong khi [te0mp1o2] nhanh đẩy nhịp điệu về phía trước, tạo cảm giác cấp bách và phấn khích. Dù bạn nghe bài hát này lần đầu hay lần thứ một trăm thì sự kết hợp giữa hai đặc điểm này chắc chắn sẽ để lại ấn "&amp;"tượng khó phai.")</f>
        <v>Việc sử dụng [[K01E12Y23]3 k4ey5] trong bản nhạc này truyền tải âm thanh độc đáo và vang dội, trong khi [te0mp1o2] có nhịp độ rất nhanh. Cùng với nhau, những yếu tố này tạo nên một trải nghiệm âm nhạc đặc biệt, vừa tràn đầy năng lượng vừa đáng nhớ. [[K01E12Y23]3 k4ey5] thêm đặc tính cụ thể vào âm nhạc, trong khi [te0mp1o2] nhanh đẩy nhịp điệu về phía trước, tạo cảm giác cấp bách và phấn khích. Dù bạn nghe bài hát này lần đầu hay lần thứ một trăm thì sự kết hợp giữa hai đặc điểm này chắc chắn sẽ để lại ấn tượng khó phai.</v>
      </c>
    </row>
    <row r="2695">
      <c r="A2695" s="1" t="s">
        <v>81</v>
      </c>
      <c r="B2695" s="1" t="s">
        <v>4228</v>
      </c>
      <c r="C2695" s="2" t="str">
        <f>IFERROR(__xludf.DUMMYFUNCTION("GoogleTranslate(B2695, ""en"", ""vi"")"),"Bản nhạc này là sự thể hiện chân thực của thể loại [G1E2N3R4E5], thể hiện phạm vi cao độ trong [R1A2N3G4E5] [oc0ta1ve2s3]. [[K01E12Y23]3 k4ey5] được sử dụng trong bản nhạc này mang lại chất lượng cảm xúc đặc biệt được nâng cao hơn nữa nhờ nhịp điệu nhẹ nh"&amp;"àng và êm dịu kéo dài trong [T1M213] giây. [I1N2S3T4R5U6M7E8N9T0S1] được sử dụng trong biểu diễn âm nhạc, có [ti0me1 s2ig3na4tu5re6 o7f 8[T91I02M13E24_35S46I57G68N79A80T91U02R13E24]3] và được chơi ở tốc độ vừa phải. Nhìn chung, bài hát này là sự kết hợp đ"&amp;"ẹp đẽ và hài hòa của nhiều yếu tố âm nhạc khác nhau, tạo nên một trải nghiệm thú vị cho bất kỳ người nghe nào.")</f>
        <v>Bản nhạc này là sự thể hiện chân thực của thể loại [G1E2N3R4E5], thể hiện phạm vi cao độ trong [R1A2N3G4E5] [oc0ta1ve2s3]. [[K01E12Y23]3 k4ey5] được sử dụng trong bản nhạc này mang lại chất lượng cảm xúc đặc biệt được nâng cao hơn nữa nhờ nhịp điệu nhẹ nhàng và êm dịu kéo dài trong [T1M213] giây. [I1N2S3T4R5U6M7E8N9T0S1] được sử dụng trong biểu diễn âm nhạc, có [ti0me1 s2ig3na4tu5re6 o7f 8[T91I02M13E24_35S46I57G68N79A80T91U02R13E24]3] và được chơi ở tốc độ vừa phải. Nhìn chung, bài hát này là sự kết hợp đẹp đẽ và hài hòa của nhiều yếu tố âm nhạc khác nhau, tạo nên một trải nghiệm thú vị cho bất kỳ người nghe nào.</v>
      </c>
    </row>
    <row r="2696">
      <c r="A2696" s="1" t="s">
        <v>469</v>
      </c>
      <c r="B2696" s="1" t="s">
        <v>4229</v>
      </c>
      <c r="C2696" s="2" t="str">
        <f>IFERROR(__xludf.DUMMYFUNCTION("GoogleTranslate(B2696, ""en"", ""vi"")"),"Bản nhạc này được sáng tác trong [[K01E12Y23]3 k4ey5], có phạm vi cao độ trong [R1A2N3G4E5] [oc0ta1ve2s3] và thời gian chạy là [T1M213] giây. Nhịp điệu trong bài hát này rất thoải mái và không có [I1N2S3T4R5U6M7E8N9T0S1]. [ti0me1 s2ig3na4tu5re6] được chọn"&amp;" cho bài hát này không phổ biến và nó di chuyển với tốc độ nhanh. Tràn đầy [E1M2O3T4I5O6N7], âm nhạc tạo nên trải nghiệm quyến rũ.")</f>
        <v>Bản nhạc này được sáng tác trong [[K01E12Y23]3 k4ey5], có phạm vi cao độ trong [R1A2N3G4E5] [oc0ta1ve2s3] và thời gian chạy là [T1M213] giây. Nhịp điệu trong bài hát này rất thoải mái và không có [I1N2S3T4R5U6M7E8N9T0S1]. [ti0me1 s2ig3na4tu5re6] được chọn cho bài hát này không phổ biến và nó di chuyển với tốc độ nhanh. Tràn đầy [E1M2O3T4I5O6N7], âm nhạc tạo nên trải nghiệm quyến rũ.</v>
      </c>
    </row>
    <row r="2697">
      <c r="A2697" s="1" t="s">
        <v>2708</v>
      </c>
      <c r="B2697" s="1" t="s">
        <v>4230</v>
      </c>
      <c r="C2697" s="2" t="str">
        <f>IFERROR(__xludf.DUMMYFUNCTION("GoogleTranslate(B2697, ""en"", ""vi"")"),"Âm nhạc này mang đến trải nghiệm quyến rũ và đáng nhớ thông qua nhiều yếu tố khác nhau góp phần tạo nên phong cách độc đáo của nó. Phạm vi cao độ nhỏ gọn của [R1A2N3G4E5] [oc0ta1ve2s3] mang đến màn trình diễn âm nhạc tập trung và có tác động mạnh mẽ. Việc"&amp;" lựa chọn [[K01E12Y23]3 k4ey5] sẽ bổ sung cho hiệu ứng này, nâng cao tác động tổng thể của âm nhạc. Ngoài ra, nhịp điệu đều đặn và vừa phải do [I1N2S3T4R5U6M7E8N9T0S1] chơi, đảm bảo tính nhất quán và mạch lạc âm nhạc của bản nhạc. Âm nhạc [[T01I12M23E34_4"&amp;"5S56I67G78N89A90T01U12R23E34]4 t5im6e 7si8gn9at0ur1e2] và [te0mp1o2] vừa phải càng nâng cao đặc điểm nhịp điệu của nó. Hơn nữa, âm nhạc không tuân theo truyền thống của phong cách [G1E2N3R4E5], tạo ra âm thanh mới mẻ và sáng tạo, khiến nó khác biệt với cá"&amp;"c quy ước về thể loại truyền thống. Nhìn chung, bản nhạc này mang lại trải nghiệm nghe khác biệt và quyến rũ, đặc trưng bởi sự kết hợp độc đáo giữa nhiều yếu tố âm nhạc khác nhau.")</f>
        <v>Âm nhạc này mang đến trải nghiệm quyến rũ và đáng nhớ thông qua nhiều yếu tố khác nhau góp phần tạo nên phong cách độc đáo của nó. Phạm vi cao độ nhỏ gọn của [R1A2N3G4E5] [oc0ta1ve2s3] mang đến màn trình diễn âm nhạc tập trung và có tác động mạnh mẽ. Việc lựa chọn [[K01E12Y23]3 k4ey5] sẽ bổ sung cho hiệu ứng này, nâng cao tác động tổng thể của âm nhạc. Ngoài ra, nhịp điệu đều đặn và vừa phải do [I1N2S3T4R5U6M7E8N9T0S1] chơi, đảm bảo tính nhất quán và mạch lạc âm nhạc của bản nhạc. Âm nhạc [[T01I12M23E34_45S56I67G78N89A90T01U12R23E34]4 t5im6e 7si8gn9at0ur1e2] và [te0mp1o2] vừa phải càng nâng cao đặc điểm nhịp điệu của nó. Hơn nữa, âm nhạc không tuân theo truyền thống của phong cách [G1E2N3R4E5], tạo ra âm thanh mới mẻ và sáng tạo, khiến nó khác biệt với các quy ước về thể loại truyền thống. Nhìn chung, bản nhạc này mang lại trải nghiệm nghe khác biệt và quyến rũ, đặc trưng bởi sự kết hợp độc đáo giữa nhiều yếu tố âm nhạc khác nhau.</v>
      </c>
    </row>
    <row r="2698">
      <c r="A2698" s="1" t="s">
        <v>318</v>
      </c>
      <c r="B2698" s="1" t="s">
        <v>4231</v>
      </c>
      <c r="C2698" s="2" t="str">
        <f>IFERROR(__xludf.DUMMYFUNCTION("GoogleTranslate(B2698, ""en"", ""vi"")"),"Âm nhạc có [ti0me1 s2ig3na4tu5re6 o7f 8[T91I02M13E24_35S46I57G68N79A80T91U02R13E24]3] và phạm vi cao độ của nó nằm trong [R1A2N3G4E5] [oc0ta1ve2s3]. Bao gồm [[N01U12M23_34B45A56R67S78]8 b9ar0s1], bài hát này không có bất kỳ [I1N2S3T4R5U6M7E8N9T0S1] nào tr"&amp;"ong cách sắp xếp của nó.")</f>
        <v>Âm nhạc có [ti0me1 s2ig3na4tu5re6 o7f 8[T91I02M13E24_35S46I57G68N79A80T91U02R13E24]3] và phạm vi cao độ của nó nằm trong [R1A2N3G4E5] [oc0ta1ve2s3]. Bao gồm [[N01U12M23_34B45A56R67S78]8 b9ar0s1], bài hát này không có bất kỳ [I1N2S3T4R5U6M7E8N9T0S1] nào trong cách sắp xếp của nó.</v>
      </c>
    </row>
    <row r="2699">
      <c r="A2699" s="1" t="s">
        <v>4232</v>
      </c>
      <c r="B2699" s="1" t="s">
        <v>4233</v>
      </c>
      <c r="C2699" s="2" t="str">
        <f>IFERROR(__xludf.DUMMYFUNCTION("GoogleTranslate(B2699, ""en"", ""vi"")"),"Việc sử dụng [[K01E12Y23]3 k4ey5] trong âm nhạc tạo ra một bầu không khí khác biệt với một bài hát có nhịp độ chậm tỏa ra [E1M2O3T4I5O6N7], nổi bật với nhịp điệu rõ rệt và màn trình diễn âm nhạc sử dụng [I1N2S3T4R5U6M7E8N9T0S1] và thời gian chạy là [T1M21"&amp;"3] giây.")</f>
        <v>Việc sử dụng [[K01E12Y23]3 k4ey5] trong âm nhạc tạo ra một bầu không khí khác biệt với một bài hát có nhịp độ chậm tỏa ra [E1M2O3T4I5O6N7], nổi bật với nhịp điệu rõ rệt và màn trình diễn âm nhạc sử dụng [I1N2S3T4R5U6M7E8N9T0S1] và thời gian chạy là [T1M213] giây.</v>
      </c>
    </row>
    <row r="2700">
      <c r="A2700" s="1" t="s">
        <v>4234</v>
      </c>
      <c r="B2700" s="1" t="s">
        <v>4235</v>
      </c>
      <c r="C2700" s="2" t="str">
        <f>IFERROR(__xludf.DUMMYFUNCTION("GoogleTranslate(B2700, ""en"", ""vi"")"),"Âm nhạc đang được thảo luận ở đây mang lại trải nghiệm nghe đa dạng và năng động với dải cao độ trải dài [R1A2N3G4E5] [oc0ta1ve2s3]. Âm thanh mạnh mẽ và đáng nhớ của [[K01E12Y23]3 k4ey5] càng làm tăng thêm ấn tượng của nó. Mặc dù không phải là một ví dụ đ"&amp;"iển hình của phong cách [G1E2N3R4E5], bài hát này tiến triển trong [[N01U12M23_34B45A56R67S78]8 b9ar0s1] và có độ dài [T1M213] giây khi ở trong [T1I2M3E4_5S6I7G8N9A0T1U2R3E4].")</f>
        <v>Âm nhạc đang được thảo luận ở đây mang lại trải nghiệm nghe đa dạng và năng động với dải cao độ trải dài [R1A2N3G4E5] [oc0ta1ve2s3]. Âm thanh mạnh mẽ và đáng nhớ của [[K01E12Y23]3 k4ey5] càng làm tăng thêm ấn tượng của nó. Mặc dù không phải là một ví dụ điển hình của phong cách [G1E2N3R4E5], bài hát này tiến triển trong [[N01U12M23_34B45A56R67S78]8 b9ar0s1] và có độ dài [T1M213] giây khi ở trong [T1I2M3E4_5S6I7G8N9A0T1U2R3E4].</v>
      </c>
    </row>
    <row r="2701">
      <c r="A2701" s="1" t="s">
        <v>53</v>
      </c>
      <c r="B2701" s="1" t="s">
        <v>4236</v>
      </c>
      <c r="C2701" s="2" t="str">
        <f>IFERROR(__xludf.DUMMYFUNCTION("GoogleTranslate(B2701, ""en"", ""vi"")"),"Trong âm nhạc, việc sử dụng dải cao độ cụ thể [R1A2N3G4E5] [oc0ta1ve2s3] có thể tạo ra âm thanh gắn kết và thống nhất xuyên suốt một bản nhạc. Khi kết hợp với một [ke0y1] cụ thể, chẳng hạn như [K1E2Y3], điều này có thể thêm hương vị và đặc tính độc đáo ch"&amp;"o âm nhạc. Bằng cách sử dụng một phạm vi cao độ cụ thể và [ke0y1] cùng nhau, các nhạc sĩ có thể tạo ra trải nghiệm âm nhạc khác biệt và đáng nhớ cho người nghe của họ.")</f>
        <v>Trong âm nhạc, việc sử dụng dải cao độ cụ thể [R1A2N3G4E5] [oc0ta1ve2s3] có thể tạo ra âm thanh gắn kết và thống nhất xuyên suốt một bản nhạc. Khi kết hợp với một [ke0y1] cụ thể, chẳng hạn như [K1E2Y3], điều này có thể thêm hương vị và đặc tính độc đáo cho âm nhạc. Bằng cách sử dụng một phạm vi cao độ cụ thể và [ke0y1] cùng nhau, các nhạc sĩ có thể tạo ra trải nghiệm âm nhạc khác biệt và đáng nhớ cho người nghe của họ.</v>
      </c>
    </row>
    <row r="2702">
      <c r="A2702" s="1" t="s">
        <v>4237</v>
      </c>
      <c r="B2702" s="1" t="s">
        <v>4238</v>
      </c>
      <c r="C2702" s="2" t="str">
        <f>IFERROR(__xludf.DUMMYFUNCTION("GoogleTranslate(B2702, ""en"", ""vi"")"),"Âm nhạc được cung cấp ở đây là trải nghiệm nghe độc ​​đáo và thú vị, với dải cao độ trải dài [R1A2N3G4E5] [oc0ta1ve2s3] góp phần tạo nên âm thanh đa dạng và sống động. Âm nhạc này được chơi với tốc độ nhanh, tăng thêm năng lượng và cường độ của nó. Nó khô"&amp;"ng tuân thủ chặt chẽ các truyền thống của thể loại [G1E2N3R4E5], mang lại cảm giác mới mẻ và khác lạ. Nhìn chung, bản nhạc này là một lựa chọn tuyệt vời cho những ai đang tìm kiếm thứ gì đó mới mẻ và khác biệt để nghe.")</f>
        <v>Âm nhạc được cung cấp ở đây là trải nghiệm nghe độc ​​đáo và thú vị, với dải cao độ trải dài [R1A2N3G4E5] [oc0ta1ve2s3] góp phần tạo nên âm thanh đa dạng và sống động. Âm nhạc này được chơi với tốc độ nhanh, tăng thêm năng lượng và cường độ của nó. Nó không tuân thủ chặt chẽ các truyền thống của thể loại [G1E2N3R4E5], mang lại cảm giác mới mẻ và khác lạ. Nhìn chung, bản nhạc này là một lựa chọn tuyệt vời cho những ai đang tìm kiếm thứ gì đó mới mẻ và khác biệt để nghe.</v>
      </c>
    </row>
    <row r="2703">
      <c r="A2703" s="1" t="s">
        <v>1686</v>
      </c>
      <c r="B2703" s="1" t="s">
        <v>4239</v>
      </c>
      <c r="C2703" s="2" t="str">
        <f>IFERROR(__xludf.DUMMYFUNCTION("GoogleTranslate(B2703, ""en"", ""vi"")"),"Nhịp điệu của nó ổn định và nhất quán. Giai điệu nhẹ nhàng và hài hòa. Các nhạc cụ hòa quyện với nhau một cách liền mạch để tạo ra âm thanh êm dịu. Nhìn chung, âm nhạc có tác dụng xoa dịu người nghe.")</f>
        <v>Nhịp điệu của nó ổn định và nhất quán. Giai điệu nhẹ nhàng và hài hòa. Các nhạc cụ hòa quyện với nhau một cách liền mạch để tạo ra âm thanh êm dịu. Nhìn chung, âm nhạc có tác dụng xoa dịu người nghe.</v>
      </c>
    </row>
    <row r="2704">
      <c r="A2704" s="1" t="s">
        <v>797</v>
      </c>
      <c r="B2704" s="1" t="s">
        <v>4240</v>
      </c>
      <c r="C2704" s="2" t="str">
        <f>IFERROR(__xludf.DUMMYFUNCTION("GoogleTranslate(B2704, ""en"", ""vi"")"),"Bài hát tiến triển qua [[N01U12M23_34B45A56R67S78]8 b9ar0s1].")</f>
        <v>Bài hát tiến triển qua [[N01U12M23_34B45A56R67S78]8 b9ar0s1].</v>
      </c>
    </row>
    <row r="2705">
      <c r="A2705" s="1" t="s">
        <v>223</v>
      </c>
      <c r="B2705" s="1" t="s">
        <v>4241</v>
      </c>
      <c r="C2705" s="2" t="str">
        <f>IFERROR(__xludf.DUMMYFUNCTION("GoogleTranslate(B2705, ""en"", ""vi"")"),"Phạm vi cao độ của bản nhạc này là [R1A2N3G4E5] [oc0ta1ve2s3] mang đến trải nghiệm nghe độc ​​đáo và đáng nhớ, được bổ sung bởi [te0mp1o2] chậm rãi và thư giãn của bài hát.")</f>
        <v>Phạm vi cao độ của bản nhạc này là [R1A2N3G4E5] [oc0ta1ve2s3] mang đến trải nghiệm nghe độc ​​đáo và đáng nhớ, được bổ sung bởi [te0mp1o2] chậm rãi và thư giãn của bài hát.</v>
      </c>
    </row>
    <row r="2706">
      <c r="A2706" s="1" t="s">
        <v>4242</v>
      </c>
      <c r="B2706" s="1" t="s">
        <v>4243</v>
      </c>
      <c r="C2706" s="2" t="str">
        <f>IFERROR(__xludf.DUMMYFUNCTION("GoogleTranslate(B2706, ""en"", ""vi"")"),"[[K01E12Y23]3 k4ey5] mang đến cho bản nhạc này chất lượng cảm xúc đặc biệt được xác định bởi [E1M2O3T4I5O6N7] của nó. [te0mp1o2] của bài hát vừa phải và nhạc được phát ở [[T01I12M23E34_45S56I67G78N89A90T01U12R23E34]4 t5im6e 7si8gn9at0ur1e2], góp phần tạo "&amp;"nên đặc tính tốc độ thấp của nó. Nhìn chung, sự kết hợp của các yếu tố âm nhạc này tạo nên trải nghiệm nghe độc ​​đáo và giàu cảm xúc.")</f>
        <v>[[K01E12Y23]3 k4ey5] mang đến cho bản nhạc này chất lượng cảm xúc đặc biệt được xác định bởi [E1M2O3T4I5O6N7] của nó. [te0mp1o2] của bài hát vừa phải và nhạc được phát ở [[T01I12M23E34_45S56I67G78N89A90T01U12R23E34]4 t5im6e 7si8gn9at0ur1e2], góp phần tạo nên đặc tính tốc độ thấp của nó. Nhìn chung, sự kết hợp của các yếu tố âm nhạc này tạo nên trải nghiệm nghe độc ​​đáo và giàu cảm xúc.</v>
      </c>
    </row>
    <row r="2707">
      <c r="A2707" s="1" t="s">
        <v>1097</v>
      </c>
      <c r="B2707" s="1" t="s">
        <v>4244</v>
      </c>
      <c r="C2707" s="2" t="str">
        <f>IFERROR(__xludf.DUMMYFUNCTION("GoogleTranslate(B2707, ""en"", ""vi"")"),"Dải cao độ của [R1A2N3G4E5] [oc0ta1ve2s3] tạo thêm nét đặc biệt cho âm nhạc, nhấn mạnh chiều sâu cảm xúc, chứa đầy [E1M2O3T4I5O6N7]. Tuy nhiên, [ti0me1 s2ig3na4tu5re6] của bài hát này không đều đặn, tạo thêm chất lượng khó đoán cho âm thanh tổng thể. Sự k"&amp;"ết hợp giữa dải cao độ mở rộng và [ti0me1 s2ig3na4tu5re6] không đều tạo ra trải nghiệm nghe độc ​​đáo và quyến rũ, thu hút người nghe bằng cường độ cảm xúc và những khúc quanh âm nhạc bất ngờ.")</f>
        <v>Dải cao độ của [R1A2N3G4E5] [oc0ta1ve2s3] tạo thêm nét đặc biệt cho âm nhạc, nhấn mạnh chiều sâu cảm xúc, chứa đầy [E1M2O3T4I5O6N7]. Tuy nhiên, [ti0me1 s2ig3na4tu5re6] của bài hát này không đều đặn, tạo thêm chất lượng khó đoán cho âm thanh tổng thể. Sự kết hợp giữa dải cao độ mở rộng và [ti0me1 s2ig3na4tu5re6] không đều tạo ra trải nghiệm nghe độc ​​đáo và quyến rũ, thu hút người nghe bằng cường độ cảm xúc và những khúc quanh âm nhạc bất ngờ.</v>
      </c>
    </row>
    <row r="2708">
      <c r="A2708" s="1" t="s">
        <v>4245</v>
      </c>
      <c r="B2708" s="1" t="s">
        <v>4246</v>
      </c>
      <c r="C2708" s="2" t="str">
        <f>IFERROR(__xludf.DUMMYFUNCTION("GoogleTranslate(B2708, ""en"", ""vi"")"),"Việc sử dụng [[K01E12Y23]3 k4ey5] trong bài hát này tạo ra một bảng âm thanh phong phú và sống động, kết hợp với nhịp điệu vừa phải và [[T01I12M23E34_45S56I67G78N89A90T01U12R23E34]4 t5im6e 7si8gn9at0ur1e2], mang lại trải nghiệm nghe hấp dẫn. Bài hát này k"&amp;"éo dài [T1M213] giây và bao gồm [[N01U12M23_34B45A56R67S78]8 b9ar0s1], thể hiện bố cục có cấu trúc tốt và sự sắp xếp khéo léo của các yếu tố âm nhạc. Nhìn chung, sự kết hợp giữa những nét âm nhạc này góp phần tạo nên sức hấp dẫn cho bài hát và làm nổi bật"&amp;" tài năng của người sáng tạo ra nó.")</f>
        <v>Việc sử dụng [[K01E12Y23]3 k4ey5] trong bài hát này tạo ra một bảng âm thanh phong phú và sống động, kết hợp với nhịp điệu vừa phải và [[T01I12M23E34_45S56I67G78N89A90T01U12R23E34]4 t5im6e 7si8gn9at0ur1e2], mang lại trải nghiệm nghe hấp dẫn. Bài hát này kéo dài [T1M213] giây và bao gồm [[N01U12M23_34B45A56R67S78]8 b9ar0s1], thể hiện bố cục có cấu trúc tốt và sự sắp xếp khéo léo của các yếu tố âm nhạc. Nhìn chung, sự kết hợp giữa những nét âm nhạc này góp phần tạo nên sức hấp dẫn cho bài hát và làm nổi bật tài năng của người sáng tạo ra nó.</v>
      </c>
    </row>
    <row r="2709">
      <c r="A2709" s="1" t="s">
        <v>1108</v>
      </c>
      <c r="B2709" s="1" t="s">
        <v>4247</v>
      </c>
      <c r="C2709" s="2" t="str">
        <f>IFERROR(__xludf.DUMMYFUNCTION("GoogleTranslate(B2709, ""en"", ""vi"")"),"Với dải cao độ trải dài [R1A2N3G4E5] [oc0ta1ve2s3], bản nhạc này mang đến trải nghiệm nghe đa dạng và sống động. Ngoài ra, nó còn truyền tải âm thanh độc đáo và cộng hưởng thông qua việc sử dụng [[K01E12Y23]3 k4ey5]. Nhịp điệu trong bài hát này vô cùng kí"&amp;"ch thích, trong khi [ti0me1 s2ig3na4tu5re6] của bản nhạc là [T1I2M3E4_5S6I7G8N9A0T1U2R3E4]. Âm thanh tổng thể được tạo ra thông qua việc sử dụng khéo léo [I1N2S3T4R5U6M7E8N9T0S1], mang lại trải nghiệm âm nhạc quyến rũ. Với [[N01U12M23_34B45A56R67S78]8 b9a"&amp;"r0s1] xuyên suốt bài hát, bố cục mở ra và phát triển, thể hiện tầm nhìn sáng tạo của nghệ sĩ.")</f>
        <v>Với dải cao độ trải dài [R1A2N3G4E5] [oc0ta1ve2s3], bản nhạc này mang đến trải nghiệm nghe đa dạng và sống động. Ngoài ra, nó còn truyền tải âm thanh độc đáo và cộng hưởng thông qua việc sử dụng [[K01E12Y23]3 k4ey5]. Nhịp điệu trong bài hát này vô cùng kích thích, trong khi [ti0me1 s2ig3na4tu5re6] của bản nhạc là [T1I2M3E4_5S6I7G8N9A0T1U2R3E4]. Âm thanh tổng thể được tạo ra thông qua việc sử dụng khéo léo [I1N2S3T4R5U6M7E8N9T0S1], mang lại trải nghiệm âm nhạc quyến rũ. Với [[N01U12M23_34B45A56R67S78]8 b9ar0s1] xuyên suốt bài hát, bố cục mở ra và phát triển, thể hiện tầm nhìn sáng tạo của nghệ sĩ.</v>
      </c>
    </row>
    <row r="2710">
      <c r="A2710" s="1" t="s">
        <v>1686</v>
      </c>
      <c r="B2710" s="1" t="s">
        <v>4248</v>
      </c>
      <c r="C2710" s="2" t="str">
        <f>IFERROR(__xludf.DUMMYFUNCTION("GoogleTranslate(B2710, ""en"", ""vi"")"),"Nó tạo ra một bầu không khí thư giãn và yên bình. Giai điệu đơn giản nhưng đẹp. Các nhạc cụ hòa quyện với nhau một cách hài hòa. Hiệu ứng tổng thể là làm dịu và nhẹ nhàng.")</f>
        <v>Nó tạo ra một bầu không khí thư giãn và yên bình. Giai điệu đơn giản nhưng đẹp. Các nhạc cụ hòa quyện với nhau một cách hài hòa. Hiệu ứng tổng thể là làm dịu và nhẹ nhàng.</v>
      </c>
    </row>
    <row r="2711">
      <c r="A2711" s="1" t="s">
        <v>4249</v>
      </c>
      <c r="B2711" s="1" t="s">
        <v>4250</v>
      </c>
      <c r="C2711" s="2" t="str">
        <f>IFERROR(__xludf.DUMMYFUNCTION("GoogleTranslate(B2711, ""en"", ""vi"")"),"Bài hát có thời lượng [T1M213] giây và có [ti0me1 s2ig3na4tu5re6] khác thường. Nhịp điệu của nó vừa phải và nhất quán, nhưng nó không mang đặc điểm xác định của phong cách [G1E2N3R4E5]. Bài hát bao gồm [[N01U12M23_34B45A56R67S78]8 b9ar0s1].")</f>
        <v>Bài hát có thời lượng [T1M213] giây và có [ti0me1 s2ig3na4tu5re6] khác thường. Nhịp điệu của nó vừa phải và nhất quán, nhưng nó không mang đặc điểm xác định của phong cách [G1E2N3R4E5]. Bài hát bao gồm [[N01U12M23_34B45A56R67S78]8 b9ar0s1].</v>
      </c>
    </row>
    <row r="2712">
      <c r="A2712" s="1" t="s">
        <v>180</v>
      </c>
      <c r="B2712" s="1" t="s">
        <v>4251</v>
      </c>
      <c r="C2712" s="2" t="str">
        <f>IFERROR(__xludf.DUMMYFUNCTION("GoogleTranslate(B2712, ""en"", ""vi"")"),"Dải cao độ của [R1A2N3G4E5] [oc0ta1ve2s3] tạo thêm nét đặc biệt cho âm nhạc, nhấn mạnh chiều sâu cảm xúc của nó, trong khi việc lựa chọn [[K01E12Y23]3 k4ey5] mang lại trải nghiệm quyến rũ và đáng nhớ. Với thời lượng [T1M213] giây, bài hát này thể hiện nhị"&amp;"p điệu tràn đầy năng lượng đặc biệt. Không có [I1N2S3T4R5U6M7E8N9T0S1], âm nhạc này có một cách tiếp cận độc đáo. [ti0me1 s2ig3na4tu5re6] của nó không điển hình, với [T1I2M3E4_5S6I7G8N9A0T1U2R3E4] và nhịp điệu nhanh. Nhìn chung, bản nhạc này khác xa với đ"&amp;"ặc điểm cổ điển của âm thanh [G1E2N3R4E5].")</f>
        <v>Dải cao độ của [R1A2N3G4E5] [oc0ta1ve2s3] tạo thêm nét đặc biệt cho âm nhạc, nhấn mạnh chiều sâu cảm xúc của nó, trong khi việc lựa chọn [[K01E12Y23]3 k4ey5] mang lại trải nghiệm quyến rũ và đáng nhớ. Với thời lượng [T1M213] giây, bài hát này thể hiện nhịp điệu tràn đầy năng lượng đặc biệt. Không có [I1N2S3T4R5U6M7E8N9T0S1], âm nhạc này có một cách tiếp cận độc đáo. [ti0me1 s2ig3na4tu5re6] của nó không điển hình, với [T1I2M3E4_5S6I7G8N9A0T1U2R3E4] và nhịp điệu nhanh. Nhìn chung, bản nhạc này khác xa với đặc điểm cổ điển của âm thanh [G1E2N3R4E5].</v>
      </c>
    </row>
    <row r="2713">
      <c r="A2713" s="1" t="s">
        <v>675</v>
      </c>
      <c r="B2713" s="1" t="s">
        <v>4252</v>
      </c>
      <c r="C2713" s="2" t="str">
        <f>IFERROR(__xludf.DUMMYFUNCTION("GoogleTranslate(B2713, ""en"", ""vi"")"),"Dải cao độ [R1A2N3G4E5] [oc0ta1ve2s3] trong bản nhạc này mang lại trải nghiệm nghe đặc biệt và khó quên, trong khi nhịp điệu sôi động của bài hát càng nâng cao sức hấp dẫn tổng thể của nó. Tuy nhiên, [I1N2S3T4R5U6M7E8N9T0S1] đặc biệt vắng mặt trong sáng t"&amp;"ác, điều này càng làm tăng thêm sự khác biệt và khiến nó trở nên khác biệt so với các tác phẩm khác cùng thể loại.")</f>
        <v>Dải cao độ [R1A2N3G4E5] [oc0ta1ve2s3] trong bản nhạc này mang lại trải nghiệm nghe đặc biệt và khó quên, trong khi nhịp điệu sôi động của bài hát càng nâng cao sức hấp dẫn tổng thể của nó. Tuy nhiên, [I1N2S3T4R5U6M7E8N9T0S1] đặc biệt vắng mặt trong sáng tác, điều này càng làm tăng thêm sự khác biệt và khiến nó trở nên khác biệt so với các tác phẩm khác cùng thể loại.</v>
      </c>
    </row>
    <row r="2714">
      <c r="A2714" s="1" t="s">
        <v>981</v>
      </c>
      <c r="B2714" s="1" t="s">
        <v>4253</v>
      </c>
      <c r="C2714" s="2" t="str">
        <f>IFERROR(__xludf.DUMMYFUNCTION("GoogleTranslate(B2714, ""en"", ""vi"")"),"Bài hát [T1M213] giây này mang đến trải nghiệm nghe độc ​​đáo và đáng nhớ với dải cao độ [R1A2N3G4E5] [oc0ta1ve2s3]. Việc sử dụng [[K01E12Y23]3 k4ey5] tạo ra bầu không khí khác biệt được bổ sung bởi nhịp điệu tràn đầy năng lượng của âm nhạc. Mặc dù lược b"&amp;"ỏ [I1N2S3T4R5U6M7E8N9T0S1] trong phần sắp xếp, tốc độ vừa phải của âm nhạc và [[T01I12M23E34_45S56I67G78N89A90T01U12R23E34]4 t5im6e 7si8gn9at0ur1e2] vẫn truyền tải được [E1M2O3T4I5O6 N7] cảm giác đó càng làm tăng thêm sức hấp dẫn tổng thể của bài hát.")</f>
        <v>Bài hát [T1M213] giây này mang đến trải nghiệm nghe độc ​​đáo và đáng nhớ với dải cao độ [R1A2N3G4E5] [oc0ta1ve2s3]. Việc sử dụng [[K01E12Y23]3 k4ey5] tạo ra bầu không khí khác biệt được bổ sung bởi nhịp điệu tràn đầy năng lượng của âm nhạc. Mặc dù lược bỏ [I1N2S3T4R5U6M7E8N9T0S1] trong phần sắp xếp, tốc độ vừa phải của âm nhạc và [[T01I12M23E34_45S56I67G78N89A90T01U12R23E34]4 t5im6e 7si8gn9at0ur1e2] vẫn truyền tải được [E1M2O3T4I5O6 N7] cảm giác đó càng làm tăng thêm sức hấp dẫn tổng thể của bài hát.</v>
      </c>
    </row>
    <row r="2715">
      <c r="A2715" s="1" t="s">
        <v>4254</v>
      </c>
      <c r="B2715" s="1" t="s">
        <v>4255</v>
      </c>
      <c r="C2715" s="2" t="str">
        <f>IFERROR(__xludf.DUMMYFUNCTION("GoogleTranslate(B2715, ""en"", ""vi"")"),"Bài hát này có thời lượng [T1M213] giây và [te0mp1o2] vừa phải, nhưng nó không bao gồm bất kỳ [I1N2S3T4R5U6M7E8N9T0S1] nào. Mặc dù [te0mp1o2] chậm nhưng âm nhạc truyền tải cảm giác [E1M2O3T4I5O6N7], tạo ra trải nghiệm nghe độc ​​đáo và giàu cảm xúc.")</f>
        <v>Bài hát này có thời lượng [T1M213] giây và [te0mp1o2] vừa phải, nhưng nó không bao gồm bất kỳ [I1N2S3T4R5U6M7E8N9T0S1] nào. Mặc dù [te0mp1o2] chậm nhưng âm nhạc truyền tải cảm giác [E1M2O3T4I5O6N7], tạo ra trải nghiệm nghe độc ​​đáo và giàu cảm xúc.</v>
      </c>
    </row>
    <row r="2716">
      <c r="A2716" s="1" t="s">
        <v>4256</v>
      </c>
      <c r="B2716" s="1" t="s">
        <v>4257</v>
      </c>
      <c r="C2716" s="2" t="str">
        <f>IFERROR(__xludf.DUMMYFUNCTION("GoogleTranslate(B2716, ""en"", ""vi"")"),"Trong bản nhạc này, việc sử dụng dải cao độ cụ thể kéo dài [R1A2N3G4E5] [oc0ta1ve2s3] tạo ra âm thanh gắn kết và thống nhất được duy trì trong suốt thời gian chạy [T1M213] giây của bài hát. Mặc dù [te0mp1o2] chậm nhưng âm nhạc vẫn toát ra nhịp điệu mãnh l"&amp;"iệt khiến người nghe bị cuốn hút. Mặc dù [I1N2S3T4R5U6M7E8N9T0] không phải là nhạc cụ chính được sử dụng cho giai điệu trong bản nhạc này, nhưng sự hiện diện của nó giúp tăng thêm chiều sâu và kết cấu cho bố cục tổng thể.")</f>
        <v>Trong bản nhạc này, việc sử dụng dải cao độ cụ thể kéo dài [R1A2N3G4E5] [oc0ta1ve2s3] tạo ra âm thanh gắn kết và thống nhất được duy trì trong suốt thời gian chạy [T1M213] giây của bài hát. Mặc dù [te0mp1o2] chậm nhưng âm nhạc vẫn toát ra nhịp điệu mãnh liệt khiến người nghe bị cuốn hút. Mặc dù [I1N2S3T4R5U6M7E8N9T0] không phải là nhạc cụ chính được sử dụng cho giai điệu trong bản nhạc này, nhưng sự hiện diện của nó giúp tăng thêm chiều sâu và kết cấu cho bố cục tổng thể.</v>
      </c>
    </row>
    <row r="2717">
      <c r="A2717" s="1" t="s">
        <v>21</v>
      </c>
      <c r="B2717" s="1" t="s">
        <v>4258</v>
      </c>
      <c r="C2717" s="2" t="str">
        <f>IFERROR(__xludf.DUMMYFUNCTION("GoogleTranslate(B2717, ""en"", ""vi"")"),"Với phạm vi cao độ trải dài [R1A2N3G4E5] [oc0ta1ve2s3], bản nhạc này mang đến trải nghiệm nghe đa dạng và sống động, được bổ sung bằng cách sử dụng [[K01E12Y23]3 k4ey5], tạo ra bảng âm thanh phong phú và sống động. Bài hát phát trong [T1M213] giây và có n"&amp;"hịp điệu đều đặn và vừa phải, trong khi [I1N2S3T4R5U6M7E8N9T0S1] tạo thêm chiều sâu cho bản nhạc. Với máy đo [T1I2M3E4_5S6I7G8N9A0T1U2R3E4] và chơi ở tốc độ vừa phải, âm nhạc thể hiện hiệu quả [E1M2O3T4I5O6N7].")</f>
        <v>Với phạm vi cao độ trải dài [R1A2N3G4E5] [oc0ta1ve2s3], bản nhạc này mang đến trải nghiệm nghe đa dạng và sống động, được bổ sung bằng cách sử dụng [[K01E12Y23]3 k4ey5], tạo ra bảng âm thanh phong phú và sống động. Bài hát phát trong [T1M213] giây và có nhịp điệu đều đặn và vừa phải, trong khi [I1N2S3T4R5U6M7E8N9T0S1] tạo thêm chiều sâu cho bản nhạc. Với máy đo [T1I2M3E4_5S6I7G8N9A0T1U2R3E4] và chơi ở tốc độ vừa phải, âm nhạc thể hiện hiệu quả [E1M2O3T4I5O6N7].</v>
      </c>
    </row>
    <row r="2718">
      <c r="A2718" s="1" t="s">
        <v>233</v>
      </c>
      <c r="B2718" s="1" t="s">
        <v>4259</v>
      </c>
      <c r="C2718" s="2" t="str">
        <f>IFERROR(__xludf.DUMMYFUNCTION("GoogleTranslate(B2718, ""en"", ""vi"")"),"Việc sử dụng dải cao độ cụ thể [R1A2N3G4E5] [oc0ta1ve2s3] tạo ra âm thanh gắn kết và thống nhất xuyên suốt bản nhạc, đồng thời truyền tải âm thanh độc đáo và cộng hưởng thông qua việc sử dụng [[K01E12Y23]3 k4ey5]. Với thời lượng [T1M213] giây, độ dài của "&amp;"bài hát góp phần tạo nên sức ảnh hưởng tổng thể. Ngoài ra, [I1N2S3T4R5U6M7E8N9T0S1] đóng vai trò quan trọng trong việc định hình kết cấu và bầu không khí của âm nhạc.")</f>
        <v>Việc sử dụng dải cao độ cụ thể [R1A2N3G4E5] [oc0ta1ve2s3] tạo ra âm thanh gắn kết và thống nhất xuyên suốt bản nhạc, đồng thời truyền tải âm thanh độc đáo và cộng hưởng thông qua việc sử dụng [[K01E12Y23]3 k4ey5]. Với thời lượng [T1M213] giây, độ dài của bài hát góp phần tạo nên sức ảnh hưởng tổng thể. Ngoài ra, [I1N2S3T4R5U6M7E8N9T0S1] đóng vai trò quan trọng trong việc định hình kết cấu và bầu không khí của âm nhạc.</v>
      </c>
    </row>
    <row r="2719">
      <c r="A2719" s="1" t="s">
        <v>3935</v>
      </c>
      <c r="B2719" s="1" t="s">
        <v>4260</v>
      </c>
      <c r="C2719" s="2" t="str">
        <f>IFERROR(__xludf.DUMMYFUNCTION("GoogleTranslate(B2719, ""en"", ""vi"")"),"Loại nhạc này mang đến trải nghiệm nghe đa dạng và sống động, với dải cao độ trải dài [R1A2N3G4E5] [oc0ta1ve2s3]. Nó truyền tải âm thanh độc đáo và cộng hưởng bằng cách sử dụng [[K01E12Y23]3 k4ey5]. Bài hát dài khoảng [[N01U12M23_34B45A56R67S78]8 b9ar0s1]"&amp;" và có nhịp điệu thoải mái, vừa phải.")</f>
        <v>Loại nhạc này mang đến trải nghiệm nghe đa dạng và sống động, với dải cao độ trải dài [R1A2N3G4E5] [oc0ta1ve2s3]. Nó truyền tải âm thanh độc đáo và cộng hưởng bằng cách sử dụng [[K01E12Y23]3 k4ey5]. Bài hát dài khoảng [[N01U12M23_34B45A56R67S78]8 b9ar0s1] và có nhịp điệu thoải mái, vừa phải.</v>
      </c>
    </row>
    <row r="2720">
      <c r="A2720" s="1" t="s">
        <v>188</v>
      </c>
      <c r="B2720" s="1" t="s">
        <v>4261</v>
      </c>
      <c r="C2720" s="2" t="str">
        <f>IFERROR(__xludf.DUMMYFUNCTION("GoogleTranslate(B2720, ""en"", ""vi"")"),"Với phạm vi cao độ trải dài [R1A2N3G4E5] [oc0ta1ve2s3], bản nhạc này mang đến trải nghiệm nghe đa dạng và sống động được sáng tác trong [[K01E12Y23]3 k4ey5]. Thời lượng chạy của bài hát là [T1M213] giây, kèm theo [te0mp1o2] vừa phải và thú vị. [I1N2S3T4R5"&amp;"U6M7E8N9T0S1] không được nêu bật, cho phép âm nhạc tỏa sáng ở dạng thuần khiết. Đặt trong máy đo [T1I2M3E4_5S6I7G8N9A0T1U2R3E4], bài hát di chuyển với tốc độ nhẹ nhàng trong khi tỏa ra [E1M2O3T4I5O6N7].")</f>
        <v>Với phạm vi cao độ trải dài [R1A2N3G4E5] [oc0ta1ve2s3], bản nhạc này mang đến trải nghiệm nghe đa dạng và sống động được sáng tác trong [[K01E12Y23]3 k4ey5]. Thời lượng chạy của bài hát là [T1M213] giây, kèm theo [te0mp1o2] vừa phải và thú vị. [I1N2S3T4R5U6M7E8N9T0S1] không được nêu bật, cho phép âm nhạc tỏa sáng ở dạng thuần khiết. Đặt trong máy đo [T1I2M3E4_5S6I7G8N9A0T1U2R3E4], bài hát di chuyển với tốc độ nhẹ nhàng trong khi tỏa ra [E1M2O3T4I5O6N7].</v>
      </c>
    </row>
    <row r="2721">
      <c r="A2721" s="1" t="s">
        <v>4262</v>
      </c>
      <c r="B2721" s="1" t="s">
        <v>4263</v>
      </c>
      <c r="C2721" s="2" t="str">
        <f>IFERROR(__xludf.DUMMYFUNCTION("GoogleTranslate(B2721, ""en"", ""vi"")"),"Đoạn nhạc thể hiện phạm vi cao độ trong [R1A2N3G4E5] [oc0ta1ve2s3] và có độ dài [T1M213] giây. Nó có [te0mp1o2] vừa phải và [ti0me1 s2ig3na4tu5re6 o7f 8[T91I02M13E24_35S46I57G68N79A80T91U02R13E24]3], đồng thời kết hợp các phần có [te0mp1o2] nhanh.")</f>
        <v>Đoạn nhạc thể hiện phạm vi cao độ trong [R1A2N3G4E5] [oc0ta1ve2s3] và có độ dài [T1M213] giây. Nó có [te0mp1o2] vừa phải và [ti0me1 s2ig3na4tu5re6 o7f 8[T91I02M13E24_35S46I57G68N79A80T91U02R13E24]3], đồng thời kết hợp các phần có [te0mp1o2] nhanh.</v>
      </c>
    </row>
    <row r="2722">
      <c r="A2722" s="1" t="s">
        <v>3200</v>
      </c>
      <c r="B2722" s="1" t="s">
        <v>4264</v>
      </c>
      <c r="C2722" s="2" t="str">
        <f>IFERROR(__xludf.DUMMYFUNCTION("GoogleTranslate(B2722, ""en"", ""vi"")"),"Bài hát có độ dài khoảng [[N01U12M23_34B45A56R67S78]8 b9ar0s1] và không tuân theo các quy ước của phong cách [G1E2N3R4E5]. Mặc dù không phù hợp, bài hát vẫn có thể sở hữu những phẩm chất và đặc điểm độc đáo khiến nó nổi bật so với các bài hát khác cùng th"&amp;"ể loại. Không có gì lạ khi các nghệ sĩ kết hợp các yếu tố từ các phong cách khác nhau để tạo ra thứ gì đó mới mẻ và sáng tạo. Độ dài của bài hát cũng có thể tác động đến cấu trúc và nhịp độ, điều này có thể góp phần tạo nên sự hấp dẫn và hiệu quả tổng thể"&amp;" của bài hát. Cuối cùng, giá trị của một bài hát nằm ở khả năng kết nối với người nghe, bất kể nó có tuân thủ các quy ước thể loại đã được thiết lập hay không.")</f>
        <v>Bài hát có độ dài khoảng [[N01U12M23_34B45A56R67S78]8 b9ar0s1] và không tuân theo các quy ước của phong cách [G1E2N3R4E5]. Mặc dù không phù hợp, bài hát vẫn có thể sở hữu những phẩm chất và đặc điểm độc đáo khiến nó nổi bật so với các bài hát khác cùng thể loại. Không có gì lạ khi các nghệ sĩ kết hợp các yếu tố từ các phong cách khác nhau để tạo ra thứ gì đó mới mẻ và sáng tạo. Độ dài của bài hát cũng có thể tác động đến cấu trúc và nhịp độ, điều này có thể góp phần tạo nên sự hấp dẫn và hiệu quả tổng thể của bài hát. Cuối cùng, giá trị của một bài hát nằm ở khả năng kết nối với người nghe, bất kể nó có tuân thủ các quy ước thể loại đã được thiết lập hay không.</v>
      </c>
    </row>
    <row r="2723">
      <c r="A2723" s="1" t="s">
        <v>261</v>
      </c>
      <c r="B2723" s="1" t="s">
        <v>4265</v>
      </c>
      <c r="C2723" s="2" t="str">
        <f>IFERROR(__xludf.DUMMYFUNCTION("GoogleTranslate(B2723, ""en"", ""vi"")"),"Bản nhạc này có dải cao độ [R1A2N3G4E5] [oc0ta1ve2s3] và sử dụng [[K01E12Y23]3 k4ey5] để truyền tải âm thanh cộng hưởng và độc đáo. Bài hát có thời lượng phát [T1M213] giây và nhịp điệu vừa phải. Không có [I1N2S3T4R5U6M7E8N9T0S1] trong bài hát này và [[T0"&amp;"1I12M23E34_45S56I67G78N89A90T01U12R23E34]4 t5im6e 7si8gn9at0ur1e2] không chuẩn đã được chọn. Bài hát được trình diễn ở tốc độ vừa phải và chưa thể hiện chân thực thể loại [G1E2N3R4E5] điển hình.")</f>
        <v>Bản nhạc này có dải cao độ [R1A2N3G4E5] [oc0ta1ve2s3] và sử dụng [[K01E12Y23]3 k4ey5] để truyền tải âm thanh cộng hưởng và độc đáo. Bài hát có thời lượng phát [T1M213] giây và nhịp điệu vừa phải. Không có [I1N2S3T4R5U6M7E8N9T0S1] trong bài hát này và [[T01I12M23E34_45S56I67G78N89A90T01U12R23E34]4 t5im6e 7si8gn9at0ur1e2] không chuẩn đã được chọn. Bài hát được trình diễn ở tốc độ vừa phải và chưa thể hiện chân thực thể loại [G1E2N3R4E5] điển hình.</v>
      </c>
    </row>
    <row r="2724">
      <c r="A2724" s="1" t="s">
        <v>4266</v>
      </c>
      <c r="B2724" s="1" t="s">
        <v>4267</v>
      </c>
      <c r="C2724" s="2" t="str">
        <f>IFERROR(__xludf.DUMMYFUNCTION("GoogleTranslate(B2724, ""en"", ""vi"")"),"Phạm vi cao độ nhỏ gọn của [R1A2N3G4E5] [oc0ta1ve2s3] mang lại màn trình diễn âm nhạc tập trung và có tác động mạnh mẽ, trong khi [[K01E12Y23]3 k4ey5] thêm hương vị độc đáo cho loại nhạc này. Nhịp điệu của bài hát này vừa phải, thoải mái và [ti0me1 s2ig3n"&amp;"a4tu5re6] được sử dụng [T1I2M3E4_5S6I7G8N9A0T1U2R3E4] không hề bình thường, càng làm tăng thêm tính chất đặc biệt của nó. Âm nhạc được phát ra thông qua [I1N2S3T4R5U6M7E8N9T0S1] và bài hát được phát ở tốc độ chậm, nắm bắt được bản chất của thể loại [G1E2N"&amp;"3R4E5] và biến nó thành một ví dụ điển hình.")</f>
        <v>Phạm vi cao độ nhỏ gọn của [R1A2N3G4E5] [oc0ta1ve2s3] mang lại màn trình diễn âm nhạc tập trung và có tác động mạnh mẽ, trong khi [[K01E12Y23]3 k4ey5] thêm hương vị độc đáo cho loại nhạc này. Nhịp điệu của bài hát này vừa phải, thoải mái và [ti0me1 s2ig3na4tu5re6] được sử dụng [T1I2M3E4_5S6I7G8N9A0T1U2R3E4] không hề bình thường, càng làm tăng thêm tính chất đặc biệt của nó. Âm nhạc được phát ra thông qua [I1N2S3T4R5U6M7E8N9T0S1] và bài hát được phát ở tốc độ chậm, nắm bắt được bản chất của thể loại [G1E2N3R4E5] và biến nó thành một ví dụ điển hình.</v>
      </c>
    </row>
    <row r="2725">
      <c r="A2725" s="1" t="s">
        <v>1029</v>
      </c>
      <c r="B2725" s="1" t="s">
        <v>4268</v>
      </c>
      <c r="C2725" s="2" t="str">
        <f>IFERROR(__xludf.DUMMYFUNCTION("GoogleTranslate(B2725, ""en"", ""vi"")"),"Bản nhạc này được sáng tác trong [[K01E12Y23]3 k4ey5] và có dải cao độ là [R1A2N3G4E5] [oc0ta1ve2s3]. Thời lượng của bản nhạc là [T1M213] giây và [te0mp1o2] ở mức vừa phải. Mặc dù [I1N2S3T4R5U6M7E8N9T0S1] không có trong bài hát này, nhưng tổng thể [te0mp1"&amp;"o2] rất chậm và thư giãn, tạo nên bầu không khí yên bình và tĩnh lặng.")</f>
        <v>Bản nhạc này được sáng tác trong [[K01E12Y23]3 k4ey5] và có dải cao độ là [R1A2N3G4E5] [oc0ta1ve2s3]. Thời lượng của bản nhạc là [T1M213] giây và [te0mp1o2] ở mức vừa phải. Mặc dù [I1N2S3T4R5U6M7E8N9T0S1] không có trong bài hát này, nhưng tổng thể [te0mp1o2] rất chậm và thư giãn, tạo nên bầu không khí yên bình và tĩnh lặng.</v>
      </c>
    </row>
    <row r="2726">
      <c r="A2726" s="1" t="s">
        <v>4269</v>
      </c>
      <c r="B2726" s="1" t="s">
        <v>4270</v>
      </c>
      <c r="C2726" s="2" t="str">
        <f>IFERROR(__xludf.DUMMYFUNCTION("GoogleTranslate(B2726, ""en"", ""vi"")"),"Bài hát này là một bản nhạc độc đáo, nổi bật vì nó không tuân theo một khuôn mẫu chung [ti0me1 s2ig3na4tu5re6]. [[K01E12Y23]3 k4ey5] được sử dụng trong bài hát sẽ tạo thêm hương vị riêng biệt cho âm thanh của nó. Ngoài ra, bài hát còn độc đáo ở chỗ nó khô"&amp;"ng có [I1N2S3T4R5U6M7E8N9T0S1]. Mặc dù thiếu nhạc cụ truyền thống, việc sử dụng [ti0me1 s2ig3na4tu5re6] và [ke0y1] độc đáo của bài hát đã tạo ra trải nghiệm âm nhạc hấp dẫn và đặc biệt.")</f>
        <v>Bài hát này là một bản nhạc độc đáo, nổi bật vì nó không tuân theo một khuôn mẫu chung [ti0me1 s2ig3na4tu5re6]. [[K01E12Y23]3 k4ey5] được sử dụng trong bài hát sẽ tạo thêm hương vị riêng biệt cho âm thanh của nó. Ngoài ra, bài hát còn độc đáo ở chỗ nó không có [I1N2S3T4R5U6M7E8N9T0S1]. Mặc dù thiếu nhạc cụ truyền thống, việc sử dụng [ti0me1 s2ig3na4tu5re6] và [ke0y1] độc đáo của bài hát đã tạo ra trải nghiệm âm nhạc hấp dẫn và đặc biệt.</v>
      </c>
    </row>
    <row r="2727">
      <c r="A2727" s="1" t="s">
        <v>1739</v>
      </c>
      <c r="B2727" s="1" t="s">
        <v>4271</v>
      </c>
      <c r="C2727" s="2" t="str">
        <f>IFERROR(__xludf.DUMMYFUNCTION("GoogleTranslate(B2727, ""en"", ""vi"")"),"Bài hát này có thời lượng chạy là [T1M213] giây, thể hiện phạm vi cao độ trong [R1A2N3G4E5] [oc0ta1ve2s3]. [[K01E12Y23]3 k4ey5] bổ sung chất lượng cảm xúc đặc biệt cho âm nhạc, trong khi [te0mp1o2] vẫn duy trì tốc độ nhanh xuyên suốt. [I1N2S3T4R5U6M7E8N9T"&amp;"0S1] đóng một vai trò quan trọng và bài hát có tính chất khác thường [ti0me1 s2ig3na4tu5re6 o7f 8[T91I02M13E24_35S46I57G68N79A80T91U02R13E24]3]. Mặc dù được chơi ở tốc độ vừa phải, bản nhạc này vẫn khác với âm thanh [G1E2N3R4E5] cổ điển và không đặc biệt "&amp;"gợi đến nó.")</f>
        <v>Bài hát này có thời lượng chạy là [T1M213] giây, thể hiện phạm vi cao độ trong [R1A2N3G4E5] [oc0ta1ve2s3]. [[K01E12Y23]3 k4ey5] bổ sung chất lượng cảm xúc đặc biệt cho âm nhạc, trong khi [te0mp1o2] vẫn duy trì tốc độ nhanh xuyên suốt. [I1N2S3T4R5U6M7E8N9T0S1] đóng một vai trò quan trọng và bài hát có tính chất khác thường [ti0me1 s2ig3na4tu5re6 o7f 8[T91I02M13E24_35S46I57G68N79A80T91U02R13E24]3]. Mặc dù được chơi ở tốc độ vừa phải, bản nhạc này vẫn khác với âm thanh [G1E2N3R4E5] cổ điển và không đặc biệt gợi đến nó.</v>
      </c>
    </row>
    <row r="2728">
      <c r="A2728" s="1" t="s">
        <v>4272</v>
      </c>
      <c r="B2728" s="1" t="s">
        <v>4273</v>
      </c>
      <c r="C2728" s="2" t="str">
        <f>IFERROR(__xludf.DUMMYFUNCTION("GoogleTranslate(B2728, ""en"", ""vi"")"),"Bài hát này dài [T1M213] giây, có phong cách âm nhạc với phạm vi cao độ giới hạn là [R1A2N3G4E5] [oc0ta1ve2s3]. Phạm vi hẹp cho phép tập trung nhiều hơn vào sự tinh tế của giai điệu và cách diễn đạt, mang lại cho âm nhạc chất lượng sắc thái và biểu cảm hơ"&amp;"n. Hơn nữa, [ti0me1 s2ig3na4tu5re6] được chọn cho bài hát này không hề tầm thường, càng làm tăng thêm sự độc đáo và đặc trưng của nó. Ngoài ra, việc cố tình loại trừ một số nhạc cụ nhất định càng làm tăng thêm âm thanh đặc biệt của bài hát. Cuối cùng, nhị"&amp;"p độ nhẹ nhàng khi bài hát được chơi sẽ tạo ra một bầu không khí thoải mái và êm dịu, góp phần tạo nên tâm trạng và bầu không khí chung của bản nhạc.")</f>
        <v>Bài hát này dài [T1M213] giây, có phong cách âm nhạc với phạm vi cao độ giới hạn là [R1A2N3G4E5] [oc0ta1ve2s3]. Phạm vi hẹp cho phép tập trung nhiều hơn vào sự tinh tế của giai điệu và cách diễn đạt, mang lại cho âm nhạc chất lượng sắc thái và biểu cảm hơn. Hơn nữa, [ti0me1 s2ig3na4tu5re6] được chọn cho bài hát này không hề tầm thường, càng làm tăng thêm sự độc đáo và đặc trưng của nó. Ngoài ra, việc cố tình loại trừ một số nhạc cụ nhất định càng làm tăng thêm âm thanh đặc biệt của bài hát. Cuối cùng, nhịp độ nhẹ nhàng khi bài hát được chơi sẽ tạo ra một bầu không khí thoải mái và êm dịu, góp phần tạo nên tâm trạng và bầu không khí chung của bản nhạc.</v>
      </c>
    </row>
    <row r="2729">
      <c r="A2729" s="1" t="s">
        <v>4274</v>
      </c>
      <c r="B2729" s="1" t="s">
        <v>4275</v>
      </c>
      <c r="C2729" s="2" t="str">
        <f>IFERROR(__xludf.DUMMYFUNCTION("GoogleTranslate(B2729, ""en"", ""vi"")"),"Bài hát này có thời lượng chạy [T1M213] giây và nhịp điệu đều đặn và vừa phải, có [I1N2S3T4R5U6M7E8N9T0S1]. Tuy nhiên, nó không thể hiện những nét đặc trưng của phong cách [G1E2N3R4E5], cũng không thể hiện những đặc điểm thông thường trong âm nhạc của [A1"&amp;"R2T3I4S5T6].")</f>
        <v>Bài hát này có thời lượng chạy [T1M213] giây và nhịp điệu đều đặn và vừa phải, có [I1N2S3T4R5U6M7E8N9T0S1]. Tuy nhiên, nó không thể hiện những nét đặc trưng của phong cách [G1E2N3R4E5], cũng không thể hiện những đặc điểm thông thường trong âm nhạc của [A1R2T3I4S5T6].</v>
      </c>
    </row>
    <row r="2730">
      <c r="A2730" s="1" t="s">
        <v>433</v>
      </c>
      <c r="B2730" s="1" t="s">
        <v>4276</v>
      </c>
      <c r="C2730" s="2" t="str">
        <f>IFERROR(__xludf.DUMMYFUNCTION("GoogleTranslate(B2730, ""en"", ""vi"")"),"[[K01E12Y23]3 k4ey5] trong bản nhạc này mang đến âm thanh mạnh mẽ và đáng nhớ, chuyển động nhanh và tỏa ra [E1M2O3T4I5O6N7]. Bản nhạc này nằm trong [T1I2M3E4_5S6I7G8N9A0T1U2R3E4]. Sự kết hợp giữa [ke0y1] cụ thể và nhịp độ của âm nhạc tạo ra trải nghiệm mạ"&amp;"nh mẽ và đáng nhớ được nâng cao nhờ sự cộng hưởng cảm xúc mà nó gợi lên. [ti0me1 s2ig3na4tu5re6] được chế tạo cẩn thận càng nhấn mạnh thêm tác động tổng thể của âm nhạc, làm tăng thêm tính độc đáo và khả năng thu hút người nghe. Nhìn chung, sự kết hợp năn"&amp;"g động của âm nhạc giữa [ke0y1], nhịp độ, cảm xúc và [ti0me1 s2ig3na4tu5re6] tạo nên một trải nghiệm thực sự đáng chú ý và khó quên.")</f>
        <v>[[K01E12Y23]3 k4ey5] trong bản nhạc này mang đến âm thanh mạnh mẽ và đáng nhớ, chuyển động nhanh và tỏa ra [E1M2O3T4I5O6N7]. Bản nhạc này nằm trong [T1I2M3E4_5S6I7G8N9A0T1U2R3E4]. Sự kết hợp giữa [ke0y1] cụ thể và nhịp độ của âm nhạc tạo ra trải nghiệm mạnh mẽ và đáng nhớ được nâng cao nhờ sự cộng hưởng cảm xúc mà nó gợi lên. [ti0me1 s2ig3na4tu5re6] được chế tạo cẩn thận càng nhấn mạnh thêm tác động tổng thể của âm nhạc, làm tăng thêm tính độc đáo và khả năng thu hút người nghe. Nhìn chung, sự kết hợp năng động của âm nhạc giữa [ke0y1], nhịp độ, cảm xúc và [ti0me1 s2ig3na4tu5re6] tạo nên một trải nghiệm thực sự đáng chú ý và khó quên.</v>
      </c>
    </row>
    <row r="2731">
      <c r="A2731" s="1" t="s">
        <v>2673</v>
      </c>
      <c r="B2731" s="1" t="s">
        <v>4277</v>
      </c>
      <c r="C2731" s="2" t="str">
        <f>IFERROR(__xludf.DUMMYFUNCTION("GoogleTranslate(B2731, ""en"", ""vi"")"),"Bài hát này được đặc trưng bởi một số tính năng độc đáo. Đầu tiên, nó sử dụng [ti0me1 s2ig3na4tu5re6] [T1I2M3E4_5S6I7G8N9A0T1U2R3E4] không chuẩn. Ngoài ra, phạm vi cao độ của nó nằm trong [R1A2N3G4E5] [oc0ta1ve2s3] và âm nhạc bao trùm [[N01U12M23_34B45A56"&amp;"R67S78]8 b9ar0s1]. Hơn nữa, phần phối khí của bài hát đã cố tình bỏ qua việc sử dụng [I1N2S3T4R5U6M7E8N9T0S1], làm tăng thêm âm thanh và phong cách đặc biệt của nó. Nhìn chung, những yếu tố này tạo nên một bản nhạc đặc biệt nổi bật so với những sáng tác t"&amp;"hông thường hơn.")</f>
        <v>Bài hát này được đặc trưng bởi một số tính năng độc đáo. Đầu tiên, nó sử dụng [ti0me1 s2ig3na4tu5re6] [T1I2M3E4_5S6I7G8N9A0T1U2R3E4] không chuẩn. Ngoài ra, phạm vi cao độ của nó nằm trong [R1A2N3G4E5] [oc0ta1ve2s3] và âm nhạc bao trùm [[N01U12M23_34B45A56R67S78]8 b9ar0s1]. Hơn nữa, phần phối khí của bài hát đã cố tình bỏ qua việc sử dụng [I1N2S3T4R5U6M7E8N9T0S1], làm tăng thêm âm thanh và phong cách đặc biệt của nó. Nhìn chung, những yếu tố này tạo nên một bản nhạc đặc biệt nổi bật so với những sáng tác thông thường hơn.</v>
      </c>
    </row>
    <row r="2732">
      <c r="A2732" s="1" t="s">
        <v>402</v>
      </c>
      <c r="B2732" s="1" t="s">
        <v>4278</v>
      </c>
      <c r="C2732" s="2" t="str">
        <f>IFERROR(__xludf.DUMMYFUNCTION("GoogleTranslate(B2732, ""en"", ""vi"")"),"Nhịp điệu trong bài hát này rất sôi động và kết hợp với [ke0y1], nó mang đến cho âm nhạc một chất lượng cảm xúc đặc biệt. Bài hát có độ dài [T1M213] giây, đủ thời gian để người nghe trải nghiệm trọn vẹn những cảm xúc mà nhịp điệu sôi động và [ke0y1] truyề"&amp;"n tải.")</f>
        <v>Nhịp điệu trong bài hát này rất sôi động và kết hợp với [ke0y1], nó mang đến cho âm nhạc một chất lượng cảm xúc đặc biệt. Bài hát có độ dài [T1M213] giây, đủ thời gian để người nghe trải nghiệm trọn vẹn những cảm xúc mà nhịp điệu sôi động và [ke0y1] truyền tải.</v>
      </c>
    </row>
    <row r="2733">
      <c r="A2733" s="1" t="s">
        <v>4279</v>
      </c>
      <c r="B2733" s="1" t="s">
        <v>4280</v>
      </c>
      <c r="C2733" s="2" t="str">
        <f>IFERROR(__xludf.DUMMYFUNCTION("GoogleTranslate(B2733, ""en"", ""vi"")"),"Nhạc được phát với nhịp độ nhàn nhã với [ti0me1 s2ig3na4tu5re6 o7f 8[T91I02M13E24_35S46I57G68N79A80T91U02R13E24]3], và đáng chú ý là trong bài hát này không có [I1N2S3T4R5U6M7E8N9T0S1].")</f>
        <v>Nhạc được phát với nhịp độ nhàn nhã với [ti0me1 s2ig3na4tu5re6 o7f 8[T91I02M13E24_35S46I57G68N79A80T91U02R13E24]3], và đáng chú ý là trong bài hát này không có [I1N2S3T4R5U6M7E8N9T0S1].</v>
      </c>
    </row>
    <row r="2734">
      <c r="A2734" s="1" t="s">
        <v>400</v>
      </c>
      <c r="B2734" s="1" t="s">
        <v>4281</v>
      </c>
      <c r="C2734" s="2" t="str">
        <f>IFERROR(__xludf.DUMMYFUNCTION("GoogleTranslate(B2734, ""en"", ""vi"")"),"Tôi xin lỗi, nhưng dường như có một số thông tin bị thiếu trong yêu cầu của bạn. Bạn có thể vui lòng cung cấp cho tôi thêm ngữ cảnh và các câu bổ sung mà bạn muốn tôi kết hợp thành một đoạn văn không? Điều này sẽ giúp tôi hiểu rõ hơn những gì bạn đang tìm"&amp;" kiếm và cho phép tôi đưa ra phản hồi chính xác hơn.")</f>
        <v>Tôi xin lỗi, nhưng dường như có một số thông tin bị thiếu trong yêu cầu của bạn. Bạn có thể vui lòng cung cấp cho tôi thêm ngữ cảnh và các câu bổ sung mà bạn muốn tôi kết hợp thành một đoạn văn không? Điều này sẽ giúp tôi hiểu rõ hơn những gì bạn đang tìm kiếm và cho phép tôi đưa ra phản hồi chính xác hơn.</v>
      </c>
    </row>
    <row r="2735">
      <c r="A2735" s="1" t="s">
        <v>2829</v>
      </c>
      <c r="B2735" s="1" t="s">
        <v>4282</v>
      </c>
      <c r="C2735" s="2" t="str">
        <f>IFERROR(__xludf.DUMMYFUNCTION("GoogleTranslate(B2735, ""en"", ""vi"")"),"Âm nhạc trong bài hát này được đặc trưng bởi một cảm xúc cụ thể và nhịp điệu bổ sung cho nó một cách tuyệt vời với chất lượng dễ nghe. Tuy nhiên, [ti0me1 s2ig3na4tu5re6] được sử dụng trong tác phẩm này không phải là điển hình, điều này càng làm tăng thêm "&amp;"nét quyến rũ độc đáo của nó.")</f>
        <v>Âm nhạc trong bài hát này được đặc trưng bởi một cảm xúc cụ thể và nhịp điệu bổ sung cho nó một cách tuyệt vời với chất lượng dễ nghe. Tuy nhiên, [ti0me1 s2ig3na4tu5re6] được sử dụng trong tác phẩm này không phải là điển hình, điều này càng làm tăng thêm nét quyến rũ độc đáo của nó.</v>
      </c>
    </row>
    <row r="2736">
      <c r="A2736" s="1" t="s">
        <v>4283</v>
      </c>
      <c r="B2736" s="1" t="s">
        <v>4284</v>
      </c>
      <c r="C2736" s="2" t="str">
        <f>IFERROR(__xludf.DUMMYFUNCTION("GoogleTranslate(B2736, ""en"", ""vi"")"),"Đoạn nhạc được sáng tác trong [[K01E12Y23]3 k4ey5] và thể hiện phạm vi cao độ trong [R1A2N3G4E5] [oc0ta1ve2s3]. Nó có nhịp điệu mượt mà và đều đặn, nhưng [ti0me1 s2ig3na4tu5re6] được chọn cho bài hát này không phổ biến, là [T1I2M3E4_5S6I7G8N9A0T1U2R3E4]. "&amp;"Bất chấp [ti0me1 s2ig3na4tu5re6] khác thường này, nhịp điệu của bài hát có nhịp độ nhanh và tràn đầy năng lượng, khiến nó trở thành một bản nhạc hấp dẫn và sống động.")</f>
        <v>Đoạn nhạc được sáng tác trong [[K01E12Y23]3 k4ey5] và thể hiện phạm vi cao độ trong [R1A2N3G4E5] [oc0ta1ve2s3]. Nó có nhịp điệu mượt mà và đều đặn, nhưng [ti0me1 s2ig3na4tu5re6] được chọn cho bài hát này không phổ biến, là [T1I2M3E4_5S6I7G8N9A0T1U2R3E4]. Bất chấp [ti0me1 s2ig3na4tu5re6] khác thường này, nhịp điệu của bài hát có nhịp độ nhanh và tràn đầy năng lượng, khiến nó trở thành một bản nhạc hấp dẫn và sống động.</v>
      </c>
    </row>
    <row r="2737">
      <c r="A2737" s="1" t="s">
        <v>4285</v>
      </c>
      <c r="B2737" s="1" t="s">
        <v>4286</v>
      </c>
      <c r="C2737" s="2" t="str">
        <f>IFERROR(__xludf.DUMMYFUNCTION("GoogleTranslate(B2737, ""en"", ""vi"")"),"[[K01E12Y23]3 k4ey5] được sử dụng trong bài hát [T1M213]-giây này truyền tải âm thanh độc đáo và vang dội. Âm thanh [te0mp1o2] vừa phải và khác với âm thanh [G1E2N3R4E5] điển hình, khiến nó nổi bật giữa đám đông.")</f>
        <v>[[K01E12Y23]3 k4ey5] được sử dụng trong bài hát [T1M213]-giây này truyền tải âm thanh độc đáo và vang dội. Âm thanh [te0mp1o2] vừa phải và khác với âm thanh [G1E2N3R4E5] điển hình, khiến nó nổi bật giữa đám đông.</v>
      </c>
    </row>
    <row r="2738">
      <c r="A2738" s="1" t="s">
        <v>4287</v>
      </c>
      <c r="B2738" s="1" t="s">
        <v>4288</v>
      </c>
      <c r="C2738" s="2" t="str">
        <f>IFERROR(__xludf.DUMMYFUNCTION("GoogleTranslate(B2738, ""en"", ""vi"")"),"Loại nhạc này mang đến trải nghiệm nghe đa dạng và sống động với dải cao độ trải dài [R1A2N3G4E5] [oc0ta1ve2s3]. [[K01E12Y23]3 k4ey5] được sử dụng trong bài hát này mang đến âm thanh mạnh mẽ và đáng nhớ. [I1N2S3T4R5U6M7E8N9T0] phát giai điệu chính cho bản"&amp;" nhạc có nhịp độ nhanh này, kéo dài [T1M213] giây. Cùng với nhau, những yếu tố này tạo nên một bản nhạc tràn đầy năng lượng và quyến rũ, chắc chắn sẽ gây ấn tượng với người nghe.")</f>
        <v>Loại nhạc này mang đến trải nghiệm nghe đa dạng và sống động với dải cao độ trải dài [R1A2N3G4E5] [oc0ta1ve2s3]. [[K01E12Y23]3 k4ey5] được sử dụng trong bài hát này mang đến âm thanh mạnh mẽ và đáng nhớ. [I1N2S3T4R5U6M7E8N9T0] phát giai điệu chính cho bản nhạc có nhịp độ nhanh này, kéo dài [T1M213] giây. Cùng với nhau, những yếu tố này tạo nên một bản nhạc tràn đầy năng lượng và quyến rũ, chắc chắn sẽ gây ấn tượng với người nghe.</v>
      </c>
    </row>
    <row r="2739">
      <c r="A2739" s="1" t="s">
        <v>1272</v>
      </c>
      <c r="B2739" s="1" t="s">
        <v>4289</v>
      </c>
      <c r="C2739" s="2" t="str">
        <f>IFERROR(__xludf.DUMMYFUNCTION("GoogleTranslate(B2739, ""en"", ""vi"")"),"Bản nhạc thể hiện phạm vi cao độ trong [R1A2N3G4E5] [oc0ta1ve2s3] và [[K01E12Y23]3 k4ey5] của nó mang lại cho bản nhạc một chất lượng cảm xúc đặc biệt. Bản nhạc kéo dài trong [T1M213] giây, có nhịp điệu cực kỳ mãnh liệt. Chọn không kết hợp [I1N2S3T4R5U6M7"&amp;"E8N9T0S1], bài hát này kéo dài thời lượng [[N01U12M23_34B45A56R67S78]8 b9ar0s1].")</f>
        <v>Bản nhạc thể hiện phạm vi cao độ trong [R1A2N3G4E5] [oc0ta1ve2s3] và [[K01E12Y23]3 k4ey5] của nó mang lại cho bản nhạc một chất lượng cảm xúc đặc biệt. Bản nhạc kéo dài trong [T1M213] giây, có nhịp điệu cực kỳ mãnh liệt. Chọn không kết hợp [I1N2S3T4R5U6M7E8N9T0S1], bài hát này kéo dài thời lượng [[N01U12M23_34B45A56R67S78]8 b9ar0s1].</v>
      </c>
    </row>
    <row r="2740">
      <c r="A2740" s="1" t="s">
        <v>4290</v>
      </c>
      <c r="B2740" s="1" t="s">
        <v>4291</v>
      </c>
      <c r="C2740" s="2" t="str">
        <f>IFERROR(__xludf.DUMMYFUNCTION("GoogleTranslate(B2740, ""en"", ""vi"")"),"Bài hát kéo dài trong [T1M213] giây, có bầu không khí riêng biệt được tạo ra bằng cách sử dụng [[K01E12Y23]3 k4ey5] và âm nhạc trở nên sống động thông qua việc sử dụng [I1N2S3T4R5U6M7E8N9T0S1]. Phạm vi cao độ của nó nằm trong [R1A2N3G4E5] [oc0ta1ve2s3] và"&amp;" [te0mp1o2] trong bài hát này rất thoải mái, mang đến sự khác biệt so với âm thanh [G1E2N3R4E5] điển hình.")</f>
        <v>Bài hát kéo dài trong [T1M213] giây, có bầu không khí riêng biệt được tạo ra bằng cách sử dụng [[K01E12Y23]3 k4ey5] và âm nhạc trở nên sống động thông qua việc sử dụng [I1N2S3T4R5U6M7E8N9T0S1]. Phạm vi cao độ của nó nằm trong [R1A2N3G4E5] [oc0ta1ve2s3] và [te0mp1o2] trong bài hát này rất thoải mái, mang đến sự khác biệt so với âm thanh [G1E2N3R4E5] điển hình.</v>
      </c>
    </row>
    <row r="2741">
      <c r="A2741" s="1" t="s">
        <v>100</v>
      </c>
      <c r="B2741" s="1" t="s">
        <v>4292</v>
      </c>
      <c r="C2741" s="2" t="str">
        <f>IFERROR(__xludf.DUMMYFUNCTION("GoogleTranslate(B2741, ""en"", ""vi"")"),"Bản nhạc này có dải cao độ [R1A2N3G4E5] [oc0ta1ve2s3] và sử dụng [[K01E12Y23]3 k4ey5], tạo ra âm thanh cộng hưởng và độc đáo. Nhịp điệu của bài hát ở mức vừa phải, thoải mái và phát trong [T1M213] giây mà không cần sử dụng bất kỳ [I1N2S3T4R5U6M7E8N9T0S1] "&amp;"nào. [ti0me1 s2ig3na4tu5re6] được sử dụng trong bài hát này không phổ biến và được phát nhanh, mang lại cảm giác [E1M2O3T4I5O6N7].")</f>
        <v>Bản nhạc này có dải cao độ [R1A2N3G4E5] [oc0ta1ve2s3] và sử dụng [[K01E12Y23]3 k4ey5], tạo ra âm thanh cộng hưởng và độc đáo. Nhịp điệu của bài hát ở mức vừa phải, thoải mái và phát trong [T1M213] giây mà không cần sử dụng bất kỳ [I1N2S3T4R5U6M7E8N9T0S1] nào. [ti0me1 s2ig3na4tu5re6] được sử dụng trong bài hát này không phổ biến và được phát nhanh, mang lại cảm giác [E1M2O3T4I5O6N7].</v>
      </c>
    </row>
    <row r="2742">
      <c r="A2742" s="1" t="s">
        <v>906</v>
      </c>
      <c r="B2742" s="1" t="s">
        <v>4293</v>
      </c>
      <c r="C2742" s="2" t="str">
        <f>IFERROR(__xludf.DUMMYFUNCTION("GoogleTranslate(B2742, ""en"", ""vi"")"),"[ti0me1 s2ig3na4tu5re6] được chọn cho bài hát này là không chuẩn, có nghĩa là nó khác với [ti0me1 s2ig3na4tu5re6] được sử dụng phổ biến hơn trong âm nhạc. Ký hiệu chỉ nhịp là một cách biểu thị nhịp điệu của một bản nhạc và chúng bao gồm hai số xuất hiện ở"&amp;" đầu khuông nhạc. Số trên cùng cho biết có bao nhiêu nhịp trong mỗi ô nhịp, trong khi số dưới cùng cho biết loại nốt nào đại diện cho một nhịp. Các [ti0me1 s2ig3na4tu5re6] phổ biến bao gồm 4/4, 3/4 và 6/8, nhưng [ti0me1 s2ig3na4tu5re6] không chuẩn có thể "&amp;"bao gồm bất kỳ tổ hợp số nào và có thể tạo ra nhịp điệu độc đáo và phức tạp giúp tăng thêm sự thú vị và đa dạng cho bài hát .")</f>
        <v>[ti0me1 s2ig3na4tu5re6] được chọn cho bài hát này là không chuẩn, có nghĩa là nó khác với [ti0me1 s2ig3na4tu5re6] được sử dụng phổ biến hơn trong âm nhạc. Ký hiệu chỉ nhịp là một cách biểu thị nhịp điệu của một bản nhạc và chúng bao gồm hai số xuất hiện ở đầu khuông nhạc. Số trên cùng cho biết có bao nhiêu nhịp trong mỗi ô nhịp, trong khi số dưới cùng cho biết loại nốt nào đại diện cho một nhịp. Các [ti0me1 s2ig3na4tu5re6] phổ biến bao gồm 4/4, 3/4 và 6/8, nhưng [ti0me1 s2ig3na4tu5re6] không chuẩn có thể bao gồm bất kỳ tổ hợp số nào và có thể tạo ra nhịp điệu độc đáo và phức tạp giúp tăng thêm sự thú vị và đa dạng cho bài hát .</v>
      </c>
    </row>
    <row r="2743">
      <c r="A2743" s="1" t="s">
        <v>797</v>
      </c>
      <c r="B2743" s="1" t="s">
        <v>4294</v>
      </c>
      <c r="C2743" s="2" t="str">
        <f>IFERROR(__xludf.DUMMYFUNCTION("GoogleTranslate(B2743, ""en"", ""vi"")"),"Bài hát này có thời lượng [[N01U12M23_34B45A56R67S78]8 b9ar0s1].")</f>
        <v>Bài hát này có thời lượng [[N01U12M23_34B45A56R67S78]8 b9ar0s1].</v>
      </c>
    </row>
    <row r="2744">
      <c r="A2744" s="1" t="s">
        <v>4295</v>
      </c>
      <c r="B2744" s="1" t="s">
        <v>4296</v>
      </c>
      <c r="C2744" s="2" t="str">
        <f>IFERROR(__xludf.DUMMYFUNCTION("GoogleTranslate(B2744, ""en"", ""vi"")"),"Âm nhạc đang được phát mang lại trải nghiệm nghe độc ​​đáo và đáng nhớ với dải cao độ [R1A2N3G4E5] [oc0ta1ve2s3]. Nó được thực hiện với tốc độ chậm, cho phép trải nghiệm suy ngẫm và chiêm nghiệm nhiều hơn. Ngoài ra, [ti0me1 s2ig3na4tu5re6] của bài hát khô"&amp;"ng thường xuyên, tạo thêm yếu tố khó đoán trong sáng tác và nâng cao tác động cảm xúc của nó. Nhìn chung, cách tiếp cận độc đáo của dòng nhạc này tạo ra trải nghiệm nghe mạnh mẽ và đáng nhớ cho những ai đánh giá cao những phẩm chất độc đáo của nó.")</f>
        <v>Âm nhạc đang được phát mang lại trải nghiệm nghe độc ​​đáo và đáng nhớ với dải cao độ [R1A2N3G4E5] [oc0ta1ve2s3]. Nó được thực hiện với tốc độ chậm, cho phép trải nghiệm suy ngẫm và chiêm nghiệm nhiều hơn. Ngoài ra, [ti0me1 s2ig3na4tu5re6] của bài hát không thường xuyên, tạo thêm yếu tố khó đoán trong sáng tác và nâng cao tác động cảm xúc của nó. Nhìn chung, cách tiếp cận độc đáo của dòng nhạc này tạo ra trải nghiệm nghe mạnh mẽ và đáng nhớ cho những ai đánh giá cao những phẩm chất độc đáo của nó.</v>
      </c>
    </row>
    <row r="2745">
      <c r="A2745" s="1" t="s">
        <v>4297</v>
      </c>
      <c r="B2745" s="1" t="s">
        <v>4298</v>
      </c>
      <c r="C2745" s="2" t="str">
        <f>IFERROR(__xludf.DUMMYFUNCTION("GoogleTranslate(B2745, ""en"", ""vi"")"),"Việc sử dụng dải cao độ cụ thể [R1A2N3G4E5] [oc0ta1ve2s3] trong bài hát thuộc thể loại [G1E2N3R4E5] này tạo ra âm thanh gắn kết và thống nhất xuyên suốt bản nhạc. Ngoài ra, [[K01E12Y23]3 k4ey5] của bài hát cũng góp phần tạo nên bầu không khí khác biệt. Mặ"&amp;"c dù có tiết tấu vừa phải nhưng nhịp trong bài hát này lại rất nặng. Điều thú vị là bài hát chọn không kết hợp [I1N2S3T4R5U6M7E8N9T0S1] và [ti0me1 s2ig3na4tu5re6] được chọn cho phần này không phổ biến, vì [T1I2M3E4_5S6I7G8N9A0T1U2R3E4]. Bài hát này chạy t"&amp;"rong [T1M213] giây và bao gồm [[N01U12M23_34B45A56R67S78]8 b9ar0s1]. Nhìn chung, sự kết hợp độc đáo của các yếu tố này mang lại sự thể hiện chân thực của thể loại [G1E2N3R4E5].")</f>
        <v>Việc sử dụng dải cao độ cụ thể [R1A2N3G4E5] [oc0ta1ve2s3] trong bài hát thuộc thể loại [G1E2N3R4E5] này tạo ra âm thanh gắn kết và thống nhất xuyên suốt bản nhạc. Ngoài ra, [[K01E12Y23]3 k4ey5] của bài hát cũng góp phần tạo nên bầu không khí khác biệt. Mặc dù có tiết tấu vừa phải nhưng nhịp trong bài hát này lại rất nặng. Điều thú vị là bài hát chọn không kết hợp [I1N2S3T4R5U6M7E8N9T0S1] và [ti0me1 s2ig3na4tu5re6] được chọn cho phần này không phổ biến, vì [T1I2M3E4_5S6I7G8N9A0T1U2R3E4]. Bài hát này chạy trong [T1M213] giây và bao gồm [[N01U12M23_34B45A56R67S78]8 b9ar0s1]. Nhìn chung, sự kết hợp độc đáo của các yếu tố này mang lại sự thể hiện chân thực của thể loại [G1E2N3R4E5].</v>
      </c>
    </row>
    <row r="2746">
      <c r="A2746" s="1" t="s">
        <v>4299</v>
      </c>
      <c r="B2746" s="1" t="s">
        <v>4300</v>
      </c>
      <c r="C2746" s="2" t="str">
        <f>IFERROR(__xludf.DUMMYFUNCTION("GoogleTranslate(B2746, ""en"", ""vi"")"),"Loại nhạc này mang đến trải nghiệm nghe đa dạng và sống động với dải cao độ trải dài [R1A2N3G4E5] [oc0ta1ve2s3]. Bản nhạc kéo dài trong [T1M213] giây và có [te0mp1o2] vừa phải. [ti0me1 s2ig3na4tu5re6] của bài hát đi chệch khỏi quy chuẩn và nó đã chọn khôn"&amp;"g kết hợp [I1N2S3T4R5U6M7E8N9T0S1]. Bất chấp sự khác biệt so với quy ước này, âm thanh thu được là sự pha trộn độc đáo và hấp dẫn khiến bài hát này trở nên khác biệt so với những bài hát khác cùng thể loại. Cho dù bạn là người nghe bình thường hay người h"&amp;"âm mộ âm nhạc tận tâm, ca khúc này chắc chắn sẽ thu hút sự chú ý của bạn bằng các yếu tố độc đáo nhưng quyến rũ.")</f>
        <v>Loại nhạc này mang đến trải nghiệm nghe đa dạng và sống động với dải cao độ trải dài [R1A2N3G4E5] [oc0ta1ve2s3]. Bản nhạc kéo dài trong [T1M213] giây và có [te0mp1o2] vừa phải. [ti0me1 s2ig3na4tu5re6] của bài hát đi chệch khỏi quy chuẩn và nó đã chọn không kết hợp [I1N2S3T4R5U6M7E8N9T0S1]. Bất chấp sự khác biệt so với quy ước này, âm thanh thu được là sự pha trộn độc đáo và hấp dẫn khiến bài hát này trở nên khác biệt so với những bài hát khác cùng thể loại. Cho dù bạn là người nghe bình thường hay người hâm mộ âm nhạc tận tâm, ca khúc này chắc chắn sẽ thu hút sự chú ý của bạn bằng các yếu tố độc đáo nhưng quyến rũ.</v>
      </c>
    </row>
    <row r="2747">
      <c r="A2747" s="1" t="s">
        <v>2237</v>
      </c>
      <c r="B2747" s="1" t="s">
        <v>4301</v>
      </c>
      <c r="C2747" s="2" t="str">
        <f>IFERROR(__xludf.DUMMYFUNCTION("GoogleTranslate(B2747, ""en"", ""vi"")"),"Bài hát, một ví dụ điển hình của âm thanh [G1E2N3R4E5], kéo dài [T1M213] giây với nhịp độ chậm. Phạm vi cao độ của nó nằm trong [R1A2N3G4E5] [oc0ta1ve2s3] và [[K01E12Y23]3 k4ey5] mang lại âm thanh mạnh mẽ và đáng nhớ. Nhịp điệu rất nặng và âm nhạc trở nên"&amp;" sống động thông qua việc sử dụng [I1N2S3T4R5U6M7E8N9T0S1]. Ngoài ra, bài hát này sử dụng [ti0me1 s2ig3na4tu5re6 o7f 8[T91I02M13E24_35S46I57G68N79A80T91U02R13E24]3] không phổ biến.")</f>
        <v>Bài hát, một ví dụ điển hình của âm thanh [G1E2N3R4E5], kéo dài [T1M213] giây với nhịp độ chậm. Phạm vi cao độ của nó nằm trong [R1A2N3G4E5] [oc0ta1ve2s3] và [[K01E12Y23]3 k4ey5] mang lại âm thanh mạnh mẽ và đáng nhớ. Nhịp điệu rất nặng và âm nhạc trở nên sống động thông qua việc sử dụng [I1N2S3T4R5U6M7E8N9T0S1]. Ngoài ra, bài hát này sử dụng [ti0me1 s2ig3na4tu5re6 o7f 8[T91I02M13E24_35S46I57G68N79A80T91U02R13E24]3] không phổ biến.</v>
      </c>
    </row>
    <row r="2748">
      <c r="A2748" s="1" t="s">
        <v>1394</v>
      </c>
      <c r="B2748" s="1" t="s">
        <v>4302</v>
      </c>
      <c r="C2748" s="2" t="str">
        <f>IFERROR(__xludf.DUMMYFUNCTION("GoogleTranslate(B2748, ""en"", ""vi"")"),"Âm nhạc gợi lên cảm giác mạnh mẽ về [E1M2O3T4I5O6N7] và điều khiến nó trở nên độc đáo là nó không liên quan đến việc sử dụng bất kỳ [I1N2S3T4R5U6M7E8N9T0S1] nào trong sáng tác của nó. Dù không có nhạc cụ truyền thống nhưng giai điệu và nhịp điệu của bài h"&amp;"át vẫn khơi dậy được những cảm xúc mạnh mẽ trong lòng người nghe. Điều này cho thấy tính linh hoạt và tiềm năng sáng tạo của âm nhạc vượt xa giới hạn của các phương tiện sản xuất thông thường.")</f>
        <v>Âm nhạc gợi lên cảm giác mạnh mẽ về [E1M2O3T4I5O6N7] và điều khiến nó trở nên độc đáo là nó không liên quan đến việc sử dụng bất kỳ [I1N2S3T4R5U6M7E8N9T0S1] nào trong sáng tác của nó. Dù không có nhạc cụ truyền thống nhưng giai điệu và nhịp điệu của bài hát vẫn khơi dậy được những cảm xúc mạnh mẽ trong lòng người nghe. Điều này cho thấy tính linh hoạt và tiềm năng sáng tạo của âm nhạc vượt xa giới hạn của các phương tiện sản xuất thông thường.</v>
      </c>
    </row>
    <row r="2749">
      <c r="A2749" s="1" t="s">
        <v>387</v>
      </c>
      <c r="B2749" s="1" t="s">
        <v>4303</v>
      </c>
      <c r="C2749" s="2" t="str">
        <f>IFERROR(__xludf.DUMMYFUNCTION("GoogleTranslate(B2749, ""en"", ""vi"")"),"Âm nhạc trong bài hát này có nhịp [T1I2M3E4_5S6I7G8N9A0T1U2R3E4]. Tuy nhiên, phần sắp xếp của bài hát đã cố tình bỏ qua việc sử dụng [I1N2S3T4R5U6M7E8N9T0S1].")</f>
        <v>Âm nhạc trong bài hát này có nhịp [T1I2M3E4_5S6I7G8N9A0T1U2R3E4]. Tuy nhiên, phần sắp xếp của bài hát đã cố tình bỏ qua việc sử dụng [I1N2S3T4R5U6M7E8N9T0S1].</v>
      </c>
    </row>
    <row r="2750">
      <c r="A2750" s="1" t="s">
        <v>2183</v>
      </c>
      <c r="B2750" s="1" t="s">
        <v>4304</v>
      </c>
      <c r="C2750" s="2" t="str">
        <f>IFERROR(__xludf.DUMMYFUNCTION("GoogleTranslate(B2750, ""en"", ""vi"")"),"Bài hát này mang đến trải nghiệm nghe độc ​​đáo và đáng nhớ với dải cao độ [R1A2N3G4E5] [oc0ta1ve2s3]. Thời gian chạy của nó là [T1M213] giây và nhịp điệu ở mức vừa phải thoải mái. Điều thú vị là bạn sẽ không nghe thấy bất kỳ [I1N2S3T4R5U6M7E8N9T0S1] nào "&amp;"trong bài hát này, nhưng bố cục và cách sắp xếp tổng thể của nó tạo ra âm thanh đặc biệt.")</f>
        <v>Bài hát này mang đến trải nghiệm nghe độc ​​đáo và đáng nhớ với dải cao độ [R1A2N3G4E5] [oc0ta1ve2s3]. Thời gian chạy của nó là [T1M213] giây và nhịp điệu ở mức vừa phải thoải mái. Điều thú vị là bạn sẽ không nghe thấy bất kỳ [I1N2S3T4R5U6M7E8N9T0S1] nào trong bài hát này, nhưng bố cục và cách sắp xếp tổng thể của nó tạo ra âm thanh đặc biệt.</v>
      </c>
    </row>
    <row r="2751">
      <c r="A2751" s="1" t="s">
        <v>4305</v>
      </c>
      <c r="B2751" s="1" t="s">
        <v>4306</v>
      </c>
      <c r="C2751" s="2" t="str">
        <f>IFERROR(__xludf.DUMMYFUNCTION("GoogleTranslate(B2751, ""en"", ""vi"")"),"[ke0y1] của bản nhạc này mang đến cho nó một chất lượng cảm xúc đặc biệt, được bổ sung bởi [te0mp1o2] chậm rãi và thư giãn. Bản nhạc này có thời lượng [T1M213] giây và [ti0me1 s2ig3na4tu5re6] không điển hình, với [[N01U12M23_34B45A56R67S78]8 b9ar0s1] xuyê"&amp;"n suốt bài hát. Mặc dù [ti0me1 s2ig3na4tu5re6] độc đáo nhưng âm nhạc vẫn trôi chảy, tạo ra trải nghiệm nghe độc ​​đáo, vừa êm dịu vừa khơi gợi cảm xúc.")</f>
        <v>[ke0y1] của bản nhạc này mang đến cho nó một chất lượng cảm xúc đặc biệt, được bổ sung bởi [te0mp1o2] chậm rãi và thư giãn. Bản nhạc này có thời lượng [T1M213] giây và [ti0me1 s2ig3na4tu5re6] không điển hình, với [[N01U12M23_34B45A56R67S78]8 b9ar0s1] xuyên suốt bài hát. Mặc dù [ti0me1 s2ig3na4tu5re6] độc đáo nhưng âm nhạc vẫn trôi chảy, tạo ra trải nghiệm nghe độc ​​đáo, vừa êm dịu vừa khơi gợi cảm xúc.</v>
      </c>
    </row>
    <row r="2752">
      <c r="A2752" s="1" t="s">
        <v>4307</v>
      </c>
      <c r="B2752" s="1" t="s">
        <v>4308</v>
      </c>
      <c r="C2752" s="2" t="str">
        <f>IFERROR(__xludf.DUMMYFUNCTION("GoogleTranslate(B2752, ""en"", ""vi"")"),"Phạm vi cao độ giới hạn của âm nhạc là [R1A2N3G4E5] [oc0ta1ve2s3] cho phép nhấn mạnh hơn vào các sắc thái của giai điệu và nhịp điệu, trong khi [[K01E12Y23]3 k4ey5] mang đến âm thanh mạnh mẽ và đáng nhớ. Bản nhạc này chạy trong [T1M213] giây và có nhịp đi"&amp;"ệu êm dịu và nhẹ nhàng. Nó dựa trên [[T01I12M23E34_45S56I67G78N89A90T01U12R23E34]4 t5im6e 7si8gn9at0ur1e2] và [I1N2S3T4R5U6M7E8N9T0S1] đóng một vai trò quan trọng trong âm nhạc, góp phần tạo nên tác động cảm xúc của nó. Nhắc mới nhớ, âm nhạc chứa đầy [E1M"&amp;"2O3T4I5O6N7], tạo ra trải nghiệm nghe cảm động sâu sắc cho bất kỳ ai nghe thấy.")</f>
        <v>Phạm vi cao độ giới hạn của âm nhạc là [R1A2N3G4E5] [oc0ta1ve2s3] cho phép nhấn mạnh hơn vào các sắc thái của giai điệu và nhịp điệu, trong khi [[K01E12Y23]3 k4ey5] mang đến âm thanh mạnh mẽ và đáng nhớ. Bản nhạc này chạy trong [T1M213] giây và có nhịp điệu êm dịu và nhẹ nhàng. Nó dựa trên [[T01I12M23E34_45S56I67G78N89A90T01U12R23E34]4 t5im6e 7si8gn9at0ur1e2] và [I1N2S3T4R5U6M7E8N9T0S1] đóng một vai trò quan trọng trong âm nhạc, góp phần tạo nên tác động cảm xúc của nó. Nhắc mới nhớ, âm nhạc chứa đầy [E1M2O3T4I5O6N7], tạo ra trải nghiệm nghe cảm động sâu sắc cho bất kỳ ai nghe thấy.</v>
      </c>
    </row>
    <row r="2753">
      <c r="A2753" s="1" t="s">
        <v>4309</v>
      </c>
      <c r="B2753" s="1" t="s">
        <v>4310</v>
      </c>
      <c r="C2753" s="2" t="str">
        <f>IFERROR(__xludf.DUMMYFUNCTION("GoogleTranslate(B2753, ""en"", ""vi"")"),"Bài hát bao gồm [[N01U12M23_34B45A56R67S78]8 b9ar0s1] và có [te0mp1o2] nhanh, có dải cao độ nhỏ gọn [R1A2N3G4E5] [oc0ta1ve2s3], mang lại một màn trình diễn âm nhạc tập trung và có tác động mạnh mẽ. Điều thú vị là [ti0me1 s2ig3na4tu5re6] được sử dụng trong"&amp;" bài hát này không được sử dụng phổ biến, điều này càng làm tăng thêm tính độc đáo và đặc trưng của nó.")</f>
        <v>Bài hát bao gồm [[N01U12M23_34B45A56R67S78]8 b9ar0s1] và có [te0mp1o2] nhanh, có dải cao độ nhỏ gọn [R1A2N3G4E5] [oc0ta1ve2s3], mang lại một màn trình diễn âm nhạc tập trung và có tác động mạnh mẽ. Điều thú vị là [ti0me1 s2ig3na4tu5re6] được sử dụng trong bài hát này không được sử dụng phổ biến, điều này càng làm tăng thêm tính độc đáo và đặc trưng của nó.</v>
      </c>
    </row>
    <row r="2754">
      <c r="A2754" s="1" t="s">
        <v>271</v>
      </c>
      <c r="B2754" s="1" t="s">
        <v>4311</v>
      </c>
      <c r="C2754" s="2" t="str">
        <f>IFERROR(__xludf.DUMMYFUNCTION("GoogleTranslate(B2754, ""en"", ""vi"")"),"Phạm vi cao độ giới hạn của âm nhạc là [R1A2N3G4E5] [oc0ta1ve2s3] cho phép nhấn mạnh hơn vào các sắc thái của giai điệu và nhịp điệu, đồng thời việc sử dụng [[K01E12Y23]3 k4ey5] tạo ra bầu không khí khác biệt. Với độ dài [T1M213] giây, bản nhạc này có [te"&amp;"0mp1o2] mềm mại và mượt mà không có [I1N2S3T4R5U6M7E8N9T0S1] trong tầm mắt. [ti0me1 s2ig3na4tu5re6] của bài hát này khác với [T1I2M3E4_5S6I7G8N9A0T1U2R3E4] thường được sử dụng, góp phần tạo nên nhịp điệu độc đáo của nó. Toát lên nét đặc trưng của phong cá"&amp;"ch [G1E2N3R4E5], bài hát mang nhịp điệu chậm rãi và lôi cuốn.")</f>
        <v>Phạm vi cao độ giới hạn của âm nhạc là [R1A2N3G4E5] [oc0ta1ve2s3] cho phép nhấn mạnh hơn vào các sắc thái của giai điệu và nhịp điệu, đồng thời việc sử dụng [[K01E12Y23]3 k4ey5] tạo ra bầu không khí khác biệt. Với độ dài [T1M213] giây, bản nhạc này có [te0mp1o2] mềm mại và mượt mà không có [I1N2S3T4R5U6M7E8N9T0S1] trong tầm mắt. [ti0me1 s2ig3na4tu5re6] của bài hát này khác với [T1I2M3E4_5S6I7G8N9A0T1U2R3E4] thường được sử dụng, góp phần tạo nên nhịp điệu độc đáo của nó. Toát lên nét đặc trưng của phong cách [G1E2N3R4E5], bài hát mang nhịp điệu chậm rãi và lôi cuốn.</v>
      </c>
    </row>
    <row r="2755">
      <c r="A2755" s="1" t="s">
        <v>1377</v>
      </c>
      <c r="B2755" s="1" t="s">
        <v>4312</v>
      </c>
      <c r="C2755" s="2" t="str">
        <f>IFERROR(__xludf.DUMMYFUNCTION("GoogleTranslate(B2755, ""en"", ""vi"")"),"Nhạc đang được phát có nhịp độ nhanh, với [te0mp1o2] của bài hát trở nên mãnh liệt.")</f>
        <v>Nhạc đang được phát có nhịp độ nhanh, với [te0mp1o2] của bài hát trở nên mãnh liệt.</v>
      </c>
    </row>
    <row r="2756">
      <c r="A2756" s="1" t="s">
        <v>1152</v>
      </c>
      <c r="B2756" s="1" t="s">
        <v>4313</v>
      </c>
      <c r="C2756" s="2" t="str">
        <f>IFERROR(__xludf.DUMMYFUNCTION("GoogleTranslate(B2756, ""en"", ""vi"")"),"Âm nhạc trong bài hát này được đặc trưng bởi việc sử dụng [[K01E12Y23]3 k4ey5], tạo ra bảng màu âm thanh phong phú và sống động. Bài hát dài [T1M213] giây và [ti0me1 s2ig3na4tu5re6] độc đáo của nó càng làm tăng thêm sự độc đáo của nó. Mặc dù khác với các "&amp;"[ti0me1 s2ig3na4tu5re6] điển hình có trong hầu hết các bài hát, việc sử dụng [ti0me1 s2ig3na4tu5re6] này trong bài hát đã góp phần tạo nên sự hấp dẫn và thú vị tổng thể, khiến nó trở nên nổi bật so với các bản nhạc khác cùng thể loại.")</f>
        <v>Âm nhạc trong bài hát này được đặc trưng bởi việc sử dụng [[K01E12Y23]3 k4ey5], tạo ra bảng màu âm thanh phong phú và sống động. Bài hát dài [T1M213] giây và [ti0me1 s2ig3na4tu5re6] độc đáo của nó càng làm tăng thêm sự độc đáo của nó. Mặc dù khác với các [ti0me1 s2ig3na4tu5re6] điển hình có trong hầu hết các bài hát, việc sử dụng [ti0me1 s2ig3na4tu5re6] này trong bài hát đã góp phần tạo nên sự hấp dẫn và thú vị tổng thể, khiến nó trở nên nổi bật so với các bản nhạc khác cùng thể loại.</v>
      </c>
    </row>
    <row r="2757">
      <c r="A2757" s="1" t="s">
        <v>1433</v>
      </c>
      <c r="B2757" s="1" t="s">
        <v>4314</v>
      </c>
      <c r="C2757" s="2" t="str">
        <f>IFERROR(__xludf.DUMMYFUNCTION("GoogleTranslate(B2757, ""en"", ""vi"")"),"Việc sử dụng dải cao độ cụ thể [R1A2N3G4E5] [oc0ta1ve2s3] tạo ra âm thanh gắn kết và thống nhất xuyên suốt bản nhạc, chứa đầy [E1M2O3T4I5O6N7]. [I1N2S3T4R5U6M7E8N9T0S1] đóng góp thêm vào việc sáng tác âm nhạc.")</f>
        <v>Việc sử dụng dải cao độ cụ thể [R1A2N3G4E5] [oc0ta1ve2s3] tạo ra âm thanh gắn kết và thống nhất xuyên suốt bản nhạc, chứa đầy [E1M2O3T4I5O6N7]. [I1N2S3T4R5U6M7E8N9T0S1] đóng góp thêm vào việc sáng tác âm nhạc.</v>
      </c>
    </row>
    <row r="2758">
      <c r="A2758" s="1" t="s">
        <v>53</v>
      </c>
      <c r="B2758" s="1" t="s">
        <v>4315</v>
      </c>
      <c r="C2758" s="2" t="str">
        <f>IFERROR(__xludf.DUMMYFUNCTION("GoogleTranslate(B2758, ""en"", ""vi"")"),"Phạm vi cao độ giới hạn của âm nhạc là [R1A2N3G4E5] [oc0ta1ve2s3] cho phép nhấn mạnh hơn vào các sắc thái của giai điệu và nhịp điệu, đồng thời việc sử dụng [[K01E12Y23]3 k4ey5] tạo ra bầu không khí khác biệt.")</f>
        <v>Phạm vi cao độ giới hạn của âm nhạc là [R1A2N3G4E5] [oc0ta1ve2s3] cho phép nhấn mạnh hơn vào các sắc thái của giai điệu và nhịp điệu, đồng thời việc sử dụng [[K01E12Y23]3 k4ey5] tạo ra bầu không khí khác biệt.</v>
      </c>
    </row>
    <row r="2759">
      <c r="A2759" s="1" t="s">
        <v>981</v>
      </c>
      <c r="B2759" s="1" t="s">
        <v>4316</v>
      </c>
      <c r="C2759" s="2" t="str">
        <f>IFERROR(__xludf.DUMMYFUNCTION("GoogleTranslate(B2759, ""en"", ""vi"")"),"Với dải cao độ trải dài [R1A2N3G4E5] [oc0ta1ve2s3], bản nhạc này mang đến trải nghiệm nghe đa dạng và sống động. Lựa chọn [[K01E12Y23]3 k4ey5] mang lại trải nghiệm hấp dẫn và đáng nhớ, trong khi thời lượng [T1M213] giây khiến người nghe bị thu hút. Nhịp đ"&amp;"iệu [te0mp1o2] lạc quan tiếp thêm năng lượng cho sáng tác, được bổ sung bằng việc không có [I1N2S3T4R5U6M7E8N9T0S1], cho phép âm nhạc tỏa sáng ở dạng thuần túy. Lấy bối cảnh [T1I2M3E4_5S6I7G8N9A0T1U2R3E4], bản nhạc này sở hữu [te0mp1o2] vừa phải, truyền t"&amp;"ải hiệu quả [E1M2O3T4I5O6N7] đến khán giả.")</f>
        <v>Với dải cao độ trải dài [R1A2N3G4E5] [oc0ta1ve2s3], bản nhạc này mang đến trải nghiệm nghe đa dạng và sống động. Lựa chọn [[K01E12Y23]3 k4ey5] mang lại trải nghiệm hấp dẫn và đáng nhớ, trong khi thời lượng [T1M213] giây khiến người nghe bị thu hút. Nhịp điệu [te0mp1o2] lạc quan tiếp thêm năng lượng cho sáng tác, được bổ sung bằng việc không có [I1N2S3T4R5U6M7E8N9T0S1], cho phép âm nhạc tỏa sáng ở dạng thuần túy. Lấy bối cảnh [T1I2M3E4_5S6I7G8N9A0T1U2R3E4], bản nhạc này sở hữu [te0mp1o2] vừa phải, truyền tải hiệu quả [E1M2O3T4I5O6N7] đến khán giả.</v>
      </c>
    </row>
    <row r="2760">
      <c r="A2760" s="1" t="s">
        <v>1019</v>
      </c>
      <c r="B2760" s="1" t="s">
        <v>4317</v>
      </c>
      <c r="C2760" s="2" t="str">
        <f>IFERROR(__xludf.DUMMYFUNCTION("GoogleTranslate(B2760, ""en"", ""vi"")"),"Bài hát này được chơi với tốc độ nhanh và có [ti0me1 s2ig3na4tu5re6] không thông thường. Mặc dù đi chệch khỏi chuẩn mực nhưng các nhạc sĩ đã kết hợp thành công [ti0me1 s2ig3na4tu5re6] vào bản nhạc, tạo ra âm thanh độc đáo và quyến rũ. Nhịp điệu của bài há"&amp;"t tuy phức tạp nhưng vẫn giữ được cảm giác mạch lạc và trôi chảy. Nhìn chung, [ti0me1 s2ig3na4tu5re6] độc đáo đã làm tăng thêm sức hấp dẫn của bài hát và thể hiện kỹ năng của các nhạc sĩ trong việc tạo ra âm nhạc sáng tạo và thú vị.")</f>
        <v>Bài hát này được chơi với tốc độ nhanh và có [ti0me1 s2ig3na4tu5re6] không thông thường. Mặc dù đi chệch khỏi chuẩn mực nhưng các nhạc sĩ đã kết hợp thành công [ti0me1 s2ig3na4tu5re6] vào bản nhạc, tạo ra âm thanh độc đáo và quyến rũ. Nhịp điệu của bài hát tuy phức tạp nhưng vẫn giữ được cảm giác mạch lạc và trôi chảy. Nhìn chung, [ti0me1 s2ig3na4tu5re6] độc đáo đã làm tăng thêm sức hấp dẫn của bài hát và thể hiện kỹ năng của các nhạc sĩ trong việc tạo ra âm nhạc sáng tạo và thú vị.</v>
      </c>
    </row>
    <row r="2761">
      <c r="A2761" s="1" t="s">
        <v>414</v>
      </c>
      <c r="B2761" s="1" t="s">
        <v>4318</v>
      </c>
      <c r="C2761" s="2" t="str">
        <f>IFERROR(__xludf.DUMMYFUNCTION("GoogleTranslate(B2761, ""en"", ""vi"")"),"Bản nhạc trong [[K01E12Y23]3 k4ey5] thể hiện phạm vi cao độ trong [R1A2N3G4E5] [oc0ta1ve2s3], mang lại chất lượng cảm xúc đặc biệt. Bài hát có thời lượng [T1M213] giây, cho phép người nghe có nhiều thời gian để đánh giá đầy đủ phạm vi âm nhạc và chiều sâu"&amp;" cảm xúc được truyền tải.")</f>
        <v>Bản nhạc trong [[K01E12Y23]3 k4ey5] thể hiện phạm vi cao độ trong [R1A2N3G4E5] [oc0ta1ve2s3], mang lại chất lượng cảm xúc đặc biệt. Bài hát có thời lượng [T1M213] giây, cho phép người nghe có nhiều thời gian để đánh giá đầy đủ phạm vi âm nhạc và chiều sâu cảm xúc được truyền tải.</v>
      </c>
    </row>
    <row r="2762">
      <c r="A2762" s="1" t="s">
        <v>1728</v>
      </c>
      <c r="B2762" s="1" t="s">
        <v>4319</v>
      </c>
      <c r="C2762" s="2" t="str">
        <f>IFERROR(__xludf.DUMMYFUNCTION("GoogleTranslate(B2762, ""en"", ""vi"")"),"Bài hát này là một bản nhạc độc đáo, nổi bật với nét đặc sắc và chiều sâu cảm xúc. Phạm vi cao độ của [R1A2N3G4E5] [oc0ta1ve2s3] là một trong những yếu tố xác định của âm nhạc, nhấn mạnh sự phong phú và phức tạp về mặt cảm xúc của nó. Ngoài ra, việc sử dụ"&amp;"ng [[K01E12Y23]3 k4ey5] tạo ra âm thanh vang dội và quyến rũ đặc trưng của bài hát này. Bài hát có nhịp điệu thoải mái khiến người nghe bị cuốn hút trong suốt thời lượng [T1M213] giây. Âm nhạc trở nên sống động hơn nhờ sử dụng [I1N2S3T4R5U6M7E8N9T0S1], ma"&amp;"ng lại âm thanh đặc biệt. Tính không điển hình của bài hát này [[T01I12M23E34_45S56I67G78N89A90T01U12R23E34]4 t5im6e 7si8gn9at0ur1e2] càng làm tăng thêm nét đặc biệt của nó và nhịp độ chậm của âm nhạc cho phép người nghe đánh giá đầy đủ chiều sâu cảm xúc "&amp;"của nó. Âm nhạc tràn ngập [E1M2O3T4I5O6N7] và người nghe có thể nghe thấy [[N01U12M23_34B45A56R67S78]8 b9ar0s1] trong bản phối tuyệt đẹp này.")</f>
        <v>Bài hát này là một bản nhạc độc đáo, nổi bật với nét đặc sắc và chiều sâu cảm xúc. Phạm vi cao độ của [R1A2N3G4E5] [oc0ta1ve2s3] là một trong những yếu tố xác định của âm nhạc, nhấn mạnh sự phong phú và phức tạp về mặt cảm xúc của nó. Ngoài ra, việc sử dụng [[K01E12Y23]3 k4ey5] tạo ra âm thanh vang dội và quyến rũ đặc trưng của bài hát này. Bài hát có nhịp điệu thoải mái khiến người nghe bị cuốn hút trong suốt thời lượng [T1M213] giây. Âm nhạc trở nên sống động hơn nhờ sử dụng [I1N2S3T4R5U6M7E8N9T0S1], mang lại âm thanh đặc biệt. Tính không điển hình của bài hát này [[T01I12M23E34_45S56I67G78N89A90T01U12R23E34]4 t5im6e 7si8gn9at0ur1e2] càng làm tăng thêm nét đặc biệt của nó và nhịp độ chậm của âm nhạc cho phép người nghe đánh giá đầy đủ chiều sâu cảm xúc của nó. Âm nhạc tràn ngập [E1M2O3T4I5O6N7] và người nghe có thể nghe thấy [[N01U12M23_34B45A56R67S78]8 b9ar0s1] trong bản phối tuyệt đẹp này.</v>
      </c>
    </row>
    <row r="2763">
      <c r="A2763" s="1" t="s">
        <v>1304</v>
      </c>
      <c r="B2763" s="1" t="s">
        <v>4320</v>
      </c>
      <c r="C2763" s="2" t="str">
        <f>IFERROR(__xludf.DUMMYFUNCTION("GoogleTranslate(B2763, ""en"", ""vi"")"),"Phạm vi cao độ giới hạn của âm nhạc là [R1A2N3G4E5] [oc0ta1ve2s3] cho phép nhấn mạnh hơn vào các sắc thái của giai điệu và nhịp điệu, trong khi việc lựa chọn [[K01E12Y23]3 k4ey5] mang lại trải nghiệm quyến rũ và đáng nhớ. Kéo dài [T1M213] giây, nhịp điệu "&amp;"yên bình của bài hát được bổ sung bằng cách thêm [I1N2S3T4R5U6M7E8N9T0S1] vào phần nhạc, nằm trong [T1I2M3E4_5S6I7G8N9A0T1U2R3E4] và có [te0mp1o2] vừa phải. Nhìn chung, âm nhạc tỏa ra [E1M2O3T4I5O6N7], tạo nên trải nghiệm âm nhạc mạnh mẽ và giàu cảm xúc.")</f>
        <v>Phạm vi cao độ giới hạn của âm nhạc là [R1A2N3G4E5] [oc0ta1ve2s3] cho phép nhấn mạnh hơn vào các sắc thái của giai điệu và nhịp điệu, trong khi việc lựa chọn [[K01E12Y23]3 k4ey5] mang lại trải nghiệm quyến rũ và đáng nhớ. Kéo dài [T1M213] giây, nhịp điệu yên bình của bài hát được bổ sung bằng cách thêm [I1N2S3T4R5U6M7E8N9T0S1] vào phần nhạc, nằm trong [T1I2M3E4_5S6I7G8N9A0T1U2R3E4] và có [te0mp1o2] vừa phải. Nhìn chung, âm nhạc tỏa ra [E1M2O3T4I5O6N7], tạo nên trải nghiệm âm nhạc mạnh mẽ và giàu cảm xúc.</v>
      </c>
    </row>
    <row r="2764">
      <c r="A2764" s="1" t="s">
        <v>4321</v>
      </c>
      <c r="B2764" s="1" t="s">
        <v>4322</v>
      </c>
      <c r="C2764" s="2" t="str">
        <f>IFERROR(__xludf.DUMMYFUNCTION("GoogleTranslate(B2764, ""en"", ""vi"")"),"Bản nhạc giai điệu được đặc trưng bởi việc sử dụng nổi bật [I1N2S3T4R5U6M7E8N9T0] làm nhạc cụ chính, tạo nên nét đặc biệt cho âm nhạc với phạm vi cao độ trải dài [R1A2N3G4E5] [oc0ta1ve2s3]. Điều này nhấn mạnh chiều sâu cảm xúc của bố cục. Ngoài ra, [I1N2S"&amp;"3T4R5U6M7E8N9T0S1] khác được tích hợp vào âm nhạc góp phần vào sự sắp xếp âm nhạc tổng thể.")</f>
        <v>Bản nhạc giai điệu được đặc trưng bởi việc sử dụng nổi bật [I1N2S3T4R5U6M7E8N9T0] làm nhạc cụ chính, tạo nên nét đặc biệt cho âm nhạc với phạm vi cao độ trải dài [R1A2N3G4E5] [oc0ta1ve2s3]. Điều này nhấn mạnh chiều sâu cảm xúc của bố cục. Ngoài ra, [I1N2S3T4R5U6M7E8N9T0S1] khác được tích hợp vào âm nhạc góp phần vào sự sắp xếp âm nhạc tổng thể.</v>
      </c>
    </row>
    <row r="2765">
      <c r="A2765" s="1" t="s">
        <v>2007</v>
      </c>
      <c r="B2765" s="1" t="s">
        <v>4323</v>
      </c>
      <c r="C2765" s="2" t="str">
        <f>IFERROR(__xludf.DUMMYFUNCTION("GoogleTranslate(B2765, ""en"", ""vi"")"),"Phạm vi cao độ của bài hát này nằm trong khoảng [R1A2N3G4E5] [oc0ta1ve2s3] và nhịp điệu thực sự sống động. Cùng với nhau, những yếu tố này tạo nên trải nghiệm âm nhạc năng động và tràn đầy năng lượng, có thể khiến mọi người chuyển động và tương tác. Phạm "&amp;"vi nốt nhạc được sử dụng trong bài hát có thể ảnh hưởng đến tác động cảm xúc của âm nhạc, trong khi nhịp điệu có thể tạo ra cảm giác động lực và phấn khích. Khi được kết hợp, cao độ và nhịp điệu có thể giúp truyền tải tâm trạng và thông điệp dự định của b"&amp;"ài hát, khiến nó trở thành một công cụ mạnh mẽ để biểu đạt và giao tiếp nghệ thuật.")</f>
        <v>Phạm vi cao độ của bài hát này nằm trong khoảng [R1A2N3G4E5] [oc0ta1ve2s3] và nhịp điệu thực sự sống động. Cùng với nhau, những yếu tố này tạo nên trải nghiệm âm nhạc năng động và tràn đầy năng lượng, có thể khiến mọi người chuyển động và tương tác. Phạm vi nốt nhạc được sử dụng trong bài hát có thể ảnh hưởng đến tác động cảm xúc của âm nhạc, trong khi nhịp điệu có thể tạo ra cảm giác động lực và phấn khích. Khi được kết hợp, cao độ và nhịp điệu có thể giúp truyền tải tâm trạng và thông điệp dự định của bài hát, khiến nó trở thành một công cụ mạnh mẽ để biểu đạt và giao tiếp nghệ thuật.</v>
      </c>
    </row>
    <row r="2766">
      <c r="A2766" s="1" t="s">
        <v>301</v>
      </c>
      <c r="B2766" s="1" t="s">
        <v>4324</v>
      </c>
      <c r="C2766" s="2" t="str">
        <f>IFERROR(__xludf.DUMMYFUNCTION("GoogleTranslate(B2766, ""en"", ""vi"")"),"Âm nhạc được đề cập mang lại trải nghiệm nghe độc ​​đáo và đáng nhớ với dải cao độ trải dài [R1A2N3G4E5] [oc0ta1ve2s3]. Nó được sáng tác trong [[K01E12Y23]3 k4ey5], mang lại âm thanh mạnh mẽ và đáng nhớ. Bài hát có độ dài [T1M213] giây và có nhịp điệu êm "&amp;"dịu, được nâng cao nhờ sử dụng [I1N2S3T4R5U6M7E8N9T0S1] trong phần sáng tác âm nhạc. Nhịp điệu của âm nhạc là [T1I2M3E4_5S6I7G8N9A0T1U2R3E4] và nhịp điệu nhanh, khiến nó trở thành ví dụ điển hình cho phong cách [G1E2N3R4E5]. Nhìn chung, bản nhạc này là mộ"&amp;"t bản nhạc quyến rũ và được chế tác khéo léo, thể hiện những đặc điểm riêng biệt của nó thông qua cao độ, [ke0y1], độ dài, nhịp điệu, nhạc cụ, mét và thể loại.")</f>
        <v>Âm nhạc được đề cập mang lại trải nghiệm nghe độc ​​đáo và đáng nhớ với dải cao độ trải dài [R1A2N3G4E5] [oc0ta1ve2s3]. Nó được sáng tác trong [[K01E12Y23]3 k4ey5], mang lại âm thanh mạnh mẽ và đáng nhớ. Bài hát có độ dài [T1M213] giây và có nhịp điệu êm dịu, được nâng cao nhờ sử dụng [I1N2S3T4R5U6M7E8N9T0S1] trong phần sáng tác âm nhạc. Nhịp điệu của âm nhạc là [T1I2M3E4_5S6I7G8N9A0T1U2R3E4] và nhịp điệu nhanh, khiến nó trở thành ví dụ điển hình cho phong cách [G1E2N3R4E5]. Nhìn chung, bản nhạc này là một bản nhạc quyến rũ và được chế tác khéo léo, thể hiện những đặc điểm riêng biệt của nó thông qua cao độ, [ke0y1], độ dài, nhịp điệu, nhạc cụ, mét và thể loại.</v>
      </c>
    </row>
    <row r="2767">
      <c r="A2767" s="1" t="s">
        <v>4325</v>
      </c>
      <c r="B2767" s="1" t="s">
        <v>4326</v>
      </c>
      <c r="C2767" s="2" t="str">
        <f>IFERROR(__xludf.DUMMYFUNCTION("GoogleTranslate(B2767, ""en"", ""vi"")"),"Bài hát dài [[N01U12M23_34B45A56R67S78]8 b9ar0s1] và có thời gian phát là [T1M213] giây. Tuy nhiên, phần giai điệu không có [I1N2S3T4R5U6M7E8N9T0].")</f>
        <v>Bài hát dài [[N01U12M23_34B45A56R67S78]8 b9ar0s1] và có thời gian phát là [T1M213] giây. Tuy nhiên, phần giai điệu không có [I1N2S3T4R5U6M7E8N9T0].</v>
      </c>
    </row>
    <row r="2768">
      <c r="A2768" s="1" t="s">
        <v>4327</v>
      </c>
      <c r="B2768" s="1" t="s">
        <v>4328</v>
      </c>
      <c r="C2768" s="2" t="str">
        <f>IFERROR(__xludf.DUMMYFUNCTION("GoogleTranslate(B2768, ""en"", ""vi"")"),"Âm nhạc chứa đầy [E1M2O3T4I5O6N7] bao gồm [[N01U12M23_34B45A56R67S78]8 b9ar0s1] với nhịp điệu yên tĩnh, theo nhịp [T1I2M3E4_5S6I7G8N9A0T1U2R3E4].")</f>
        <v>Âm nhạc chứa đầy [E1M2O3T4I5O6N7] bao gồm [[N01U12M23_34B45A56R67S78]8 b9ar0s1] với nhịp điệu yên tĩnh, theo nhịp [T1I2M3E4_5S6I7G8N9A0T1U2R3E4].</v>
      </c>
    </row>
    <row r="2769">
      <c r="A2769" s="1" t="s">
        <v>1243</v>
      </c>
      <c r="B2769" s="1" t="s">
        <v>4329</v>
      </c>
      <c r="C2769" s="2" t="str">
        <f>IFERROR(__xludf.DUMMYFUNCTION("GoogleTranslate(B2769, ""en"", ""vi"")"),"Phạm vi cao độ nhỏ gọn của [R1A2N3G4E5] [oc0ta1ve2s3] mang lại màn trình diễn âm nhạc tập trung và có tác động mạnh mẽ, được bổ sung bằng lựa chọn [[K01E12Y23]3 k4ey5], mang lại trải nghiệm quyến rũ và đáng nhớ. Với thời gian chạy là [T1M213] giây, nhịp đ"&amp;"iệu nhẹ nhàng và êm dịu sẽ làm tăng thêm bầu không khí chung. Không có [I1N2S3T4R5U6M7E8N9T0S1] trong phần nhạc cụ của nó, âm nhạc vẫn giữ được nét riêng biệt. [ti0me1 s2ig3na4tu5re6] của bố cục, [T1I2M3E4_5S6I7G8N9A0T1U2R3E4], góp phần tạo nên sự chuyển "&amp;"động nhanh chóng của nó, đồng thời cũng đi chệch khỏi các quy ước của âm thanh [G1E2N3R4E5].")</f>
        <v>Phạm vi cao độ nhỏ gọn của [R1A2N3G4E5] [oc0ta1ve2s3] mang lại màn trình diễn âm nhạc tập trung và có tác động mạnh mẽ, được bổ sung bằng lựa chọn [[K01E12Y23]3 k4ey5], mang lại trải nghiệm quyến rũ và đáng nhớ. Với thời gian chạy là [T1M213] giây, nhịp điệu nhẹ nhàng và êm dịu sẽ làm tăng thêm bầu không khí chung. Không có [I1N2S3T4R5U6M7E8N9T0S1] trong phần nhạc cụ của nó, âm nhạc vẫn giữ được nét riêng biệt. [ti0me1 s2ig3na4tu5re6] của bố cục, [T1I2M3E4_5S6I7G8N9A0T1U2R3E4], góp phần tạo nên sự chuyển động nhanh chóng của nó, đồng thời cũng đi chệch khỏi các quy ước của âm thanh [G1E2N3R4E5].</v>
      </c>
    </row>
    <row r="2770">
      <c r="A2770" s="1" t="s">
        <v>237</v>
      </c>
      <c r="B2770" s="1" t="s">
        <v>4330</v>
      </c>
      <c r="C2770" s="2" t="str">
        <f>IFERROR(__xludf.DUMMYFUNCTION("GoogleTranslate(B2770, ""en"", ""vi"")"),"Việc sử dụng [[K01E12Y23]3 k4ey5] trong âm nhạc tạo ra một bầu không khí khác biệt gợi nhớ đến âm thanh [G1E2N3R4E5] cổ điển. Mặc dù tốc độ di chuyển của bài hát rất nhanh nhưng thời lượng của bản nhạc là [T1M213] giây. Điều thú vị là [I1N2S3T4R5U6M7E8N9T"&amp;"0S1] không xuất hiện trong bài hát này, càng làm tăng thêm nét độc đáo của nó. Nhìn chung, sự kết hợp giữa [ke0y1], [te0mp1o2] và nhạc cụ của âm nhạc tạo ra trải nghiệm nghe thực sự độc đáo mà những người hâm mộ âm thanh [G1E2N3R4E5] chắc chắn sẽ đánh giá"&amp;" cao.")</f>
        <v>Việc sử dụng [[K01E12Y23]3 k4ey5] trong âm nhạc tạo ra một bầu không khí khác biệt gợi nhớ đến âm thanh [G1E2N3R4E5] cổ điển. Mặc dù tốc độ di chuyển của bài hát rất nhanh nhưng thời lượng của bản nhạc là [T1M213] giây. Điều thú vị là [I1N2S3T4R5U6M7E8N9T0S1] không xuất hiện trong bài hát này, càng làm tăng thêm nét độc đáo của nó. Nhìn chung, sự kết hợp giữa [ke0y1], [te0mp1o2] và nhạc cụ của âm nhạc tạo ra trải nghiệm nghe thực sự độc đáo mà những người hâm mộ âm thanh [G1E2N3R4E5] chắc chắn sẽ đánh giá cao.</v>
      </c>
    </row>
    <row r="2771">
      <c r="A2771" s="1" t="s">
        <v>4331</v>
      </c>
      <c r="B2771" s="1" t="s">
        <v>4332</v>
      </c>
      <c r="C2771" s="2" t="str">
        <f>IFERROR(__xludf.DUMMYFUNCTION("GoogleTranslate(B2771, ""en"", ""vi"")"),"Phạm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giây"&amp;", bài hát thể hiện một [ti0me1 s2ig3na4tu5re6] [T1I2M3E4_5S6I7G8N9A0T1U2R3E4] độc đáo, đi chệch khỏi chuẩn mực thông thường và duy trì nhịp điệu vừa phải xuyên suốt.")</f>
        <v>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 bài hát thể hiện một [ti0me1 s2ig3na4tu5re6] [T1I2M3E4_5S6I7G8N9A0T1U2R3E4] độc đáo, đi chệch khỏi chuẩn mực thông thường và duy trì nhịp điệu vừa phải xuyên suốt.</v>
      </c>
    </row>
    <row r="2772">
      <c r="A2772" s="1" t="s">
        <v>730</v>
      </c>
      <c r="B2772" s="1" t="s">
        <v>4333</v>
      </c>
      <c r="C2772" s="2" t="str">
        <f>IFERROR(__xludf.DUMMYFUNCTION("GoogleTranslate(B2772, ""en"", ""vi"")"),"Bài hát dài [T1M213] giây, không thể hiện được nét đặc trưng của [A1R2T3I4S5T6].")</f>
        <v>Bài hát dài [T1M213] giây, không thể hiện được nét đặc trưng của [A1R2T3I4S5T6].</v>
      </c>
    </row>
    <row r="2773">
      <c r="A2773" s="1" t="s">
        <v>1290</v>
      </c>
      <c r="B2773" s="1" t="s">
        <v>4334</v>
      </c>
      <c r="C2773" s="2" t="str">
        <f>IFERROR(__xludf.DUMMYFUNCTION("GoogleTranslate(B2773, ""en"", ""vi"")"),"[ke0y1] của bản nhạc này mang lại chất lượng cảm xúc đặc biệt và bản nhạc có thời lượng [T1M213] giây. Ngoài ra, [ti0me1 s2ig3na4tu5re6] của bài hát này là duy nhất và nó không có bất kỳ [I1N2S3T4R5U6M7E8N9T0S1] nào. Mặc dù vậy, nhịp điệu của bài hát vẫn "&amp;"cân bằng và được trau chuốt kỹ lưỡng.")</f>
        <v>[ke0y1] của bản nhạc này mang lại chất lượng cảm xúc đặc biệt và bản nhạc có thời lượng [T1M213] giây. Ngoài ra, [ti0me1 s2ig3na4tu5re6] của bài hát này là duy nhất và nó không có bất kỳ [I1N2S3T4R5U6M7E8N9T0S1] nào. Mặc dù vậy, nhịp điệu của bài hát vẫn cân bằng và được trau chuốt kỹ lưỡng.</v>
      </c>
    </row>
    <row r="2774">
      <c r="A2774" s="1" t="s">
        <v>4335</v>
      </c>
      <c r="B2774" s="1" t="s">
        <v>4336</v>
      </c>
      <c r="C2774" s="2" t="str">
        <f>IFERROR(__xludf.DUMMYFUNCTION("GoogleTranslate(B2774, ""en"", ""vi"")"),"Bài hát này là một ca khúc có nhịp độ vừa phải với nhịp điệu đặc biệt tràn đầy năng lượng và độ dài [T1M213] giây.")</f>
        <v>Bài hát này là một ca khúc có nhịp độ vừa phải với nhịp điệu đặc biệt tràn đầy năng lượng và độ dài [T1M213] giây.</v>
      </c>
    </row>
    <row r="2775">
      <c r="A2775" s="1" t="s">
        <v>978</v>
      </c>
      <c r="B2775" s="1" t="s">
        <v>4337</v>
      </c>
      <c r="C2775" s="2" t="str">
        <f>IFERROR(__xludf.DUMMYFUNCTION("GoogleTranslate(B2775, ""en"", ""vi"")"),"Âm nhạc trong bài hát này có [te0mp1o2] thoải mái và tiết tấu vừa phải.")</f>
        <v>Âm nhạc trong bài hát này có [te0mp1o2] thoải mái và tiết tấu vừa phải.</v>
      </c>
    </row>
    <row r="2776">
      <c r="A2776" s="1" t="s">
        <v>92</v>
      </c>
      <c r="B2776" s="1" t="s">
        <v>4338</v>
      </c>
      <c r="C2776" s="2" t="str">
        <f>IFERROR(__xludf.DUMMYFUNCTION("GoogleTranslate(B2776, ""en"", ""vi"")"),"Phạm vi cao độ của bản nhạc này là [R1A2N3G4E5] [oc0ta1ve2s3] mang đến trải nghiệm nghe độc ​​đáo và đáng nhớ, được bổ sung bằng cách sử dụng [[K01E12Y23]3 k4ey5] truyền tải âm thanh độc đáo và cộng hưởng. Với thời lượng chạy là [T1M213] giây, bài hát có "&amp;"nhịp điệu ổn định và vừa phải và không có [I1N2S3T4R5U6M7E8N9T0S1] trong phần nhạc cụ của nó. Nó có [ti0me1 s2ig3na4tu5re6 o7f 8[T91I02M13E24_35S46I57G68N79A80T91U02R13E24]3] và [te0mp1o2] nhanh, trong khi không tuân theo các tiêu chuẩn thông thường của t"&amp;"hể loại [G1E2N3R4E5]. Nhìn chung, âm nhạc là một tác phẩm độc đáo nhưng lôi cuốn, để lại ấn tượng lâu dài cho người nghe.")</f>
        <v>Phạm vi cao độ của bản nhạc này là [R1A2N3G4E5] [oc0ta1ve2s3] mang đến trải nghiệm nghe độc ​​đáo và đáng nhớ, được bổ sung bằng cách sử dụng [[K01E12Y23]3 k4ey5] truyền tải âm thanh độc đáo và cộng hưởng. Với thời lượng chạy là [T1M213] giây, bài hát có nhịp điệu ổn định và vừa phải và không có [I1N2S3T4R5U6M7E8N9T0S1] trong phần nhạc cụ của nó. Nó có [ti0me1 s2ig3na4tu5re6 o7f 8[T91I02M13E24_35S46I57G68N79A80T91U02R13E24]3] và [te0mp1o2] nhanh, trong khi không tuân theo các tiêu chuẩn thông thường của thể loại [G1E2N3R4E5]. Nhìn chung, âm nhạc là một tác phẩm độc đáo nhưng lôi cuốn, để lại ấn tượng lâu dài cho người nghe.</v>
      </c>
    </row>
    <row r="2777">
      <c r="A2777" s="1" t="s">
        <v>4339</v>
      </c>
      <c r="B2777" s="1" t="s">
        <v>4340</v>
      </c>
      <c r="C2777" s="2" t="str">
        <f>IFERROR(__xludf.DUMMYFUNCTION("GoogleTranslate(B2777, ""en"", ""vi"")"),"Bài hát sử dụng [ti0me1 s2ig3na4tu5re6] khác thường, tạo nên cấu trúc nhịp điệu độc đáo. Lựa chọn [[K01E12Y23]3 k4ey5] mang lại trải nghiệm âm nhạc quyến rũ và đáng nhớ, thu hút người nghe. Nhịp điệu cực kỳ mạnh mẽ, càng nâng cao hơn nữa tác động của bài "&amp;"hát. Để phát huy hết tiềm năng của nó, âm nhạc phải có [I1N2S3T4R5U6M7E8N9T0S1], điều này sẽ tăng thêm độ sâu và độ phức tạp cho âm thanh tổng thể. Cùng với nhau, những yếu tố này kết hợp với nhau để tạo nên một bản nhạc mạnh mẽ, để lại ấn tượng lâu dài c"&amp;"ho người nghe.")</f>
        <v>Bài hát sử dụng [ti0me1 s2ig3na4tu5re6] khác thường, tạo nên cấu trúc nhịp điệu độc đáo. Lựa chọn [[K01E12Y23]3 k4ey5] mang lại trải nghiệm âm nhạc quyến rũ và đáng nhớ, thu hút người nghe. Nhịp điệu cực kỳ mạnh mẽ, càng nâng cao hơn nữa tác động của bài hát. Để phát huy hết tiềm năng của nó, âm nhạc phải có [I1N2S3T4R5U6M7E8N9T0S1], điều này sẽ tăng thêm độ sâu và độ phức tạp cho âm thanh tổng thể. Cùng với nhau, những yếu tố này kết hợp với nhau để tạo nên một bản nhạc mạnh mẽ, để lại ấn tượng lâu dài cho người nghe.</v>
      </c>
    </row>
    <row r="2778">
      <c r="A2778" s="1" t="s">
        <v>4341</v>
      </c>
      <c r="B2778" s="1" t="s">
        <v>4342</v>
      </c>
      <c r="C2778" s="2" t="str">
        <f>IFERROR(__xludf.DUMMYFUNCTION("GoogleTranslate(B2778, ""en"", ""vi"")"),"Bài hát có độ dài khoảng [[N01U12M23_34B45A56R67S78]8 b9ar0s1] và được trình diễn nhanh với nhịp điệu vừa phải, dễ theo dõi.")</f>
        <v>Bài hát có độ dài khoảng [[N01U12M23_34B45A56R67S78]8 b9ar0s1] và được trình diễn nhanh với nhịp điệu vừa phải, dễ theo dõi.</v>
      </c>
    </row>
    <row r="2779">
      <c r="A2779" s="1" t="s">
        <v>469</v>
      </c>
      <c r="B2779" s="1" t="s">
        <v>4343</v>
      </c>
      <c r="C2779" s="2" t="str">
        <f>IFERROR(__xludf.DUMMYFUNCTION("GoogleTranslate(B2779, ""en"", ""vi"")"),"Dải cao độ của [R1A2N3G4E5] [oc0ta1ve2s3] tạo thêm nét đặc biệt cho âm nhạc, nhấn mạnh chiều sâu cảm xúc của nó, trong khi [[K01E12Y23]3 k4ey5] mang lại âm thanh mạnh mẽ và đáng nhớ. Chạy trong [T1M213] giây, bài hát này quyến rũ với nhịp điệu thiền định,"&amp;" sự vắng mặt đáng chú ý của [I1N2S3T4R5U6M7E8N9T0S1] và [[T01I12M23E34_45S56I67G78N89A90T01U12R23E34]4 t5im6e 7si8gn9at0ur1e2]. Chơi nhanh, nhạc tràn ngập [E1M2O3T4I5O6N7].")</f>
        <v>Dải cao độ của [R1A2N3G4E5] [oc0ta1ve2s3] tạo thêm nét đặc biệt cho âm nhạc, nhấn mạnh chiều sâu cảm xúc của nó, trong khi [[K01E12Y23]3 k4ey5] mang lại âm thanh mạnh mẽ và đáng nhớ. Chạy trong [T1M213] giây, bài hát này quyến rũ với nhịp điệu thiền định, sự vắng mặt đáng chú ý của [I1N2S3T4R5U6M7E8N9T0S1] và [[T01I12M23E34_45S56I67G78N89A90T01U12R23E34]4 t5im6e 7si8gn9at0ur1e2]. Chơi nhanh, nhạc tràn ngập [E1M2O3T4I5O6N7].</v>
      </c>
    </row>
    <row r="2780">
      <c r="A2780" s="1" t="s">
        <v>1044</v>
      </c>
      <c r="B2780" s="1" t="s">
        <v>4344</v>
      </c>
      <c r="C2780" s="2" t="str">
        <f>IFERROR(__xludf.DUMMYFUNCTION("GoogleTranslate(B2780, ""en"", ""vi"")"),"Với phạm vi cao độ trải dài [R1A2N3G4E5] [oc0ta1ve2s3], bản nhạc này mang đến trải nghiệm nghe đa dạng và sống động, được nâng cao bằng cách sử dụng [[K01E12Y23]3 k4ey5] để tạo ra bảng âm thanh phong phú và sống động. Chơi trong [T1M213] giây với tốc độ n"&amp;"hanh [te0mp1o2], bài hát này nổi bật nhờ tránh [I1N2S3T4R5U6M7E8N9T0S1] và có phần [[T01I12M23E34_45S56I67G78N89A90T01U12R23E34]4 t5im6e 7si8gn9at 0ur1e2]. Dù được trình diễn ở tốc độ vừa phải nhưng bản nhạc này lại thách thức đặc trưng đặc trưng của thể "&amp;"loại [G1E2N3R4E5].")</f>
        <v>Với phạm vi cao độ trải dài [R1A2N3G4E5] [oc0ta1ve2s3], bản nhạc này mang đến trải nghiệm nghe đa dạng và sống động, được nâng cao bằng cách sử dụng [[K01E12Y23]3 k4ey5] để tạo ra bảng âm thanh phong phú và sống động. Chơi trong [T1M213] giây với tốc độ nhanh [te0mp1o2], bài hát này nổi bật nhờ tránh [I1N2S3T4R5U6M7E8N9T0S1] và có phần [[T01I12M23E34_45S56I67G78N89A90T01U12R23E34]4 t5im6e 7si8gn9at 0ur1e2]. Dù được trình diễn ở tốc độ vừa phải nhưng bản nhạc này lại thách thức đặc trưng đặc trưng của thể loại [G1E2N3R4E5].</v>
      </c>
    </row>
    <row r="2781">
      <c r="A2781" s="1" t="s">
        <v>4345</v>
      </c>
      <c r="B2781" s="1" t="s">
        <v>4346</v>
      </c>
      <c r="C2781" s="2" t="str">
        <f>IFERROR(__xludf.DUMMYFUNCTION("GoogleTranslate(B2781, ""en"", ""vi"")"),"[[K01E12Y23]3 k4ey5] trong bài hát có nhịp độ vừa phải này mang đến âm thanh mạnh mẽ và đáng nhớ, với thời gian phát là [T1M213] giây. Nhạc ở [T1I2M3E4_5S6I7G8N9A0T1U2R3E4].")</f>
        <v>[[K01E12Y23]3 k4ey5] trong bài hát có nhịp độ vừa phải này mang đến âm thanh mạnh mẽ và đáng nhớ, với thời gian phát là [T1M213] giây. Nhạc ở [T1I2M3E4_5S6I7G8N9A0T1U2R3E4].</v>
      </c>
    </row>
    <row r="2782">
      <c r="A2782" s="1" t="s">
        <v>110</v>
      </c>
      <c r="B2782" s="1" t="s">
        <v>4347</v>
      </c>
      <c r="C2782" s="2" t="str">
        <f>IFERROR(__xludf.DUMMYFUNCTION("GoogleTranslate(B2782, ""en"", ""vi"")"),"Phạm vi cao độ của [R1A2N3G4E5] [oc0ta1ve2s3] là một đặc điểm xác định giúp bổ sung đặc tính độc đáo và dễ nhận biết cho âm nhạc. Phạm vi này có khả năng nhấn mạnh chiều sâu cảm xúc của một tác phẩm, cho phép biểu đạt và sắc thái tốt hơn trong âm nhạc. Ch"&amp;"o dù đó là giai điệu cao vút của giọng nữ cao hay những nốt trầm và mạnh mẽ của âm trầm, phạm vi [oc0ta1ve2s3] được sử dụng trong một bản nhạc có thể có tác động sâu sắc đến tác động cảm xúc tổng thể của nó. Bằng cách sử dụng hiệu quả phạm vi này, các nhạ"&amp;"c sĩ có thể tạo ra âm nhạc không chỉ ấn tượng về mặt kỹ thuật mà còn cảm động sâu sắc và mạnh mẽ.")</f>
        <v>Phạm vi cao độ của [R1A2N3G4E5] [oc0ta1ve2s3] là một đặc điểm xác định giúp bổ sung đặc tính độc đáo và dễ nhận biết cho âm nhạc. Phạm vi này có khả năng nhấn mạnh chiều sâu cảm xúc của một tác phẩm, cho phép biểu đạt và sắc thái tốt hơn trong âm nhạc. Cho dù đó là giai điệu cao vút của giọng nữ cao hay những nốt trầm và mạnh mẽ của âm trầm, phạm vi [oc0ta1ve2s3] được sử dụng trong một bản nhạc có thể có tác động sâu sắc đến tác động cảm xúc tổng thể của nó. Bằng cách sử dụng hiệu quả phạm vi này, các nhạc sĩ có thể tạo ra âm nhạc không chỉ ấn tượng về mặt kỹ thuật mà còn cảm động sâu sắc và mạnh mẽ.</v>
      </c>
    </row>
    <row r="2783">
      <c r="A2783" s="1" t="s">
        <v>1686</v>
      </c>
      <c r="B2783" s="1" t="s">
        <v>4348</v>
      </c>
      <c r="C2783" s="2" t="str">
        <f>IFERROR(__xludf.DUMMYFUNCTION("GoogleTranslate(B2783, ""en"", ""vi"")"),"[te0mp1o2] của bài hát ở mức vừa phải. Điều này có nghĩa là nó không quá nhanh hoặc quá chậm. Nhịp độ thoải mái và dễ theo dõi, giúp người nghe có thể thưởng thức giai điệu mà không cảm thấy vội vã hay choáng ngợp. Cho dù đó là một bản ballad hay một giai"&amp;" điệu sôi động, [te0mp1o2] vừa phải có thể tạo ra cảm giác cân bằng và ổn định trong âm nhạc. Nó cũng tạo không gian cho giọng hát và nhạc cụ tỏa sáng, giúp người nghe cảm nhận được sắc thái và chi tiết của màn trình diễn. Nhìn chung, [te0mp1o2] vừa phải "&amp;"có thể là lựa chọn tuyệt vời để tạo ra trải nghiệm nghe thoải mái và thú vị.")</f>
        <v>[te0mp1o2] của bài hát ở mức vừa phải. Điều này có nghĩa là nó không quá nhanh hoặc quá chậm. Nhịp độ thoải mái và dễ theo dõi, giúp người nghe có thể thưởng thức giai điệu mà không cảm thấy vội vã hay choáng ngợp. Cho dù đó là một bản ballad hay một giai điệu sôi động, [te0mp1o2] vừa phải có thể tạo ra cảm giác cân bằng và ổn định trong âm nhạc. Nó cũng tạo không gian cho giọng hát và nhạc cụ tỏa sáng, giúp người nghe cảm nhận được sắc thái và chi tiết của màn trình diễn. Nhìn chung, [te0mp1o2] vừa phải có thể là lựa chọn tuyệt vời để tạo ra trải nghiệm nghe thoải mái và thú vị.</v>
      </c>
    </row>
    <row r="2784">
      <c r="A2784" s="1" t="s">
        <v>766</v>
      </c>
      <c r="B2784" s="1" t="s">
        <v>4349</v>
      </c>
      <c r="C2784" s="2" t="str">
        <f>IFERROR(__xludf.DUMMYFUNCTION("GoogleTranslate(B2784, ""en"", ""vi"")"),"Phần trình diễn âm nhạc sử dụng [I1N2S3T4R5U6M7E8N9T0S1] để tạo ra âm thanh độc đáo và cộng hưởng, một phần nhờ vào việc sử dụng [[K01E12Y23]3 k4ey5]. [te0mp1o2] của bài hát cũng vừa phải, làm tăng thêm ấn tượng chung cho bản nhạc.")</f>
        <v>Phần trình diễn âm nhạc sử dụng [I1N2S3T4R5U6M7E8N9T0S1] để tạo ra âm thanh độc đáo và cộng hưởng, một phần nhờ vào việc sử dụng [[K01E12Y23]3 k4ey5]. [te0mp1o2] của bài hát cũng vừa phải, làm tăng thêm ấn tượng chung cho bản nhạc.</v>
      </c>
    </row>
    <row r="2785">
      <c r="A2785" s="1" t="s">
        <v>1479</v>
      </c>
      <c r="B2785" s="1" t="s">
        <v>4350</v>
      </c>
      <c r="C2785" s="2" t="str">
        <f>IFERROR(__xludf.DUMMYFUNCTION("GoogleTranslate(B2785, ""en"", ""vi"")"),"Dải cao độ [R1A2N3G4E5]-[oc0ta1ve2] của bản sáng tác âm nhạc này mang đến màn trình diễn tập trung và có tác động mạnh mẽ, được bổ sung bởi hương vị độc đáo của [[K01E12Y23]3 k4ey5]. Mặc dù có thời lượng ngắn [T1M213] giây, nhịp tràn đầy năng lượng vẫn gi"&amp;"ữ cho [te0mp1o2] ở tốc độ vừa phải, với [[T01I12M23E34_45S56I67G78N89A90T01U12R23E34]4 t5im6e 7si8gn9at0ur1e2] tạo thành nền tảng của âm nhạc. Điều thú vị là bản sáng tác này không sử dụng [I1N2S3T4R5U6M7E8N9T0S1] và mặc dù không sở hữu các đặc điểm nổi b"&amp;"ật của phong cách [G1E2N3R4E5] nhưng nó vẫn mang lại trải nghiệm nghe thú vị.")</f>
        <v>Dải cao độ [R1A2N3G4E5]-[oc0ta1ve2] của bản sáng tác âm nhạc này mang đến màn trình diễn tập trung và có tác động mạnh mẽ, được bổ sung bởi hương vị độc đáo của [[K01E12Y23]3 k4ey5]. Mặc dù có thời lượng ngắn [T1M213] giây, nhịp tràn đầy năng lượng vẫn giữ cho [te0mp1o2] ở tốc độ vừa phải, với [[T01I12M23E34_45S56I67G78N89A90T01U12R23E34]4 t5im6e 7si8gn9at0ur1e2] tạo thành nền tảng của âm nhạc. Điều thú vị là bản sáng tác này không sử dụng [I1N2S3T4R5U6M7E8N9T0S1] và mặc dù không sở hữu các đặc điểm nổi bật của phong cách [G1E2N3R4E5] nhưng nó vẫn mang lại trải nghiệm nghe thú vị.</v>
      </c>
    </row>
    <row r="2786">
      <c r="A2786" s="1" t="s">
        <v>4351</v>
      </c>
      <c r="B2786" s="1" t="s">
        <v>4352</v>
      </c>
      <c r="C2786" s="2" t="str">
        <f>IFERROR(__xludf.DUMMYFUNCTION("GoogleTranslate(B2786, ""en"", ""vi"")"),"Âm nhạc đang được thảo luận ở đây có phạm vi cao độ giới hạn là [R1A2N3G4E5] [oc0ta1ve2s3], cho phép nhấn mạnh hơn vào các sắc thái của giai điệu và nhịp điệu. Ngoài ra, việc lựa chọn [[K01E12Y23]3 k4ey5] mang lại trải nghiệm hấp dẫn và đáng nhớ cho người"&amp;" nghe. Bản thân bài hát có thời lượng [T1M213] giây và được sáng tác với nhịp điệu sôi động. Việc sử dụng [I1N2S3T4R5U6M7E8N9T0S1] bổ sung vào bố cục âm nhạc tổng thể, trong khi [ti0me1 s2ig3na4tu5re6] của âm nhạc là [T1I2M3E4_5S6I7G8N9A0T1U2R3E4]. Bài há"&amp;"t này được trình diễn với nhịp độ vừa phải và nổi tiếng với tính chất [E1M2O3T4I5O6N7]. Cuối cùng, điều đáng chú ý là bài hát có thời lượng [[N01U12M23_34B45A56R67S78]8 b9ar0s1], khiến nó trở thành một trải nghiệm âm nhạc trọn vẹn và trọn vẹn.")</f>
        <v>Âm nhạc đang được thảo luận ở đây có phạm vi cao độ giới hạn là [R1A2N3G4E5] [oc0ta1ve2s3], cho phép nhấn mạnh hơn vào các sắc thái của giai điệu và nhịp điệu. Ngoài ra, việc lựa chọn [[K01E12Y23]3 k4ey5] mang lại trải nghiệm hấp dẫn và đáng nhớ cho người nghe. Bản thân bài hát có thời lượng [T1M213] giây và được sáng tác với nhịp điệu sôi động. Việc sử dụng [I1N2S3T4R5U6M7E8N9T0S1] bổ sung vào bố cục âm nhạc tổng thể, trong khi [ti0me1 s2ig3na4tu5re6] của âm nhạc là [T1I2M3E4_5S6I7G8N9A0T1U2R3E4]. Bài hát này được trình diễn với nhịp độ vừa phải và nổi tiếng với tính chất [E1M2O3T4I5O6N7]. Cuối cùng, điều đáng chú ý là bài hát có thời lượng [[N01U12M23_34B45A56R67S78]8 b9ar0s1], khiến nó trở thành một trải nghiệm âm nhạc trọn vẹn và trọn vẹn.</v>
      </c>
    </row>
    <row r="2787">
      <c r="A2787" s="1" t="s">
        <v>4353</v>
      </c>
      <c r="B2787" s="1" t="s">
        <v>4354</v>
      </c>
      <c r="C2787" s="2" t="str">
        <f>IFERROR(__xludf.DUMMYFUNCTION("GoogleTranslate(B2787, ""en"", ""vi"")"),"Bài hát này có [ti0me1 s2ig3na4tu5re6] độc đáo và không dễ phù hợp với một thể loại cụ thể. Ngoài ra, nó không có sự hiện diện của bất kỳ nhạc cụ nào thường gắn liền với các thể loại âm nhạc, khiến nó trở thành một bản nhạc độc đáo và khác biệt.")</f>
        <v>Bài hát này có [ti0me1 s2ig3na4tu5re6] độc đáo và không dễ phù hợp với một thể loại cụ thể. Ngoài ra, nó không có sự hiện diện của bất kỳ nhạc cụ nào thường gắn liền với các thể loại âm nhạc, khiến nó trở thành một bản nhạc độc đáo và khác biệt.</v>
      </c>
    </row>
    <row r="2788">
      <c r="A2788" s="1" t="s">
        <v>1679</v>
      </c>
      <c r="B2788" s="1" t="s">
        <v>4355</v>
      </c>
      <c r="C2788" s="2" t="str">
        <f>IFERROR(__xludf.DUMMYFUNCTION("GoogleTranslate(B2788, ""en"", ""vi"")"),"Đồng hồ đo của âm nhạc được biểu thị bằng [ti0me1 s2ig3na4tu5re6]. Mặc dù thể loại [G1E2N3R4E5] không ảnh hưởng nhiều đến âm thanh của bài hát nhưng không sử dụng [I1N2S3T4R5U6M7E8N9T0S1] trong phần sáng tác của nó.")</f>
        <v>Đồng hồ đo của âm nhạc được biểu thị bằng [ti0me1 s2ig3na4tu5re6]. Mặc dù thể loại [G1E2N3R4E5] không ảnh hưởng nhiều đến âm thanh của bài hát nhưng không sử dụng [I1N2S3T4R5U6M7E8N9T0S1] trong phần sáng tác của nó.</v>
      </c>
    </row>
    <row r="2789">
      <c r="A2789" s="1" t="s">
        <v>1825</v>
      </c>
      <c r="B2789" s="1" t="s">
        <v>4356</v>
      </c>
      <c r="C2789" s="2" t="str">
        <f>IFERROR(__xludf.DUMMYFUNCTION("GoogleTranslate(B2789, ""en"", ""vi"")"),"Độ dài của bài hát này vào khoảng [[N01U12M23_34B45A56R67S78]8 b9ar0s1] và kéo dài [T1M213] giây. Điều đáng chú ý là phần sáng tác của bài hát này không sử dụng [I1N2S3T4R5U6M7E8N9T0S1]. Mặc dù không có nhạc cụ nhưng độ dài và thời lượng của bài hát khiến"&amp;" nó trở thành một bản nhạc hoàn chỉnh và hấp dẫn. Việc thiếu nhạc cụ truyền thống càng làm tăng thêm tính độc đáo của bài hát và thể hiện tiềm năng sáng tạo và đổi mới to lớn trong sáng tác âm nhạc. Nhìn chung, bài hát này thể hiện sức mạnh của sự thể hiệ"&amp;"n nghệ thuật vượt qua những ranh giới và kỳ vọng thông thường.")</f>
        <v>Độ dài của bài hát này vào khoảng [[N01U12M23_34B45A56R67S78]8 b9ar0s1] và kéo dài [T1M213] giây. Điều đáng chú ý là phần sáng tác của bài hát này không sử dụng [I1N2S3T4R5U6M7E8N9T0S1]. Mặc dù không có nhạc cụ nhưng độ dài và thời lượng của bài hát khiến nó trở thành một bản nhạc hoàn chỉnh và hấp dẫn. Việc thiếu nhạc cụ truyền thống càng làm tăng thêm tính độc đáo của bài hát và thể hiện tiềm năng sáng tạo và đổi mới to lớn trong sáng tác âm nhạc. Nhìn chung, bài hát này thể hiện sức mạnh của sự thể hiện nghệ thuật vượt qua những ranh giới và kỳ vọng thông thường.</v>
      </c>
    </row>
    <row r="2790">
      <c r="A2790" s="1" t="s">
        <v>797</v>
      </c>
      <c r="B2790" s="1" t="s">
        <v>4357</v>
      </c>
      <c r="C2790" s="2" t="str">
        <f>IFERROR(__xludf.DUMMYFUNCTION("GoogleTranslate(B2790, ""en"", ""vi"")"),"Xuyên suốt bài hát, có tổng cộng [[N01U12M23_34B45A56R67S78]8 b9ar0s1].")</f>
        <v>Xuyên suốt bài hát, có tổng cộng [[N01U12M23_34B45A56R67S78]8 b9ar0s1].</v>
      </c>
    </row>
    <row r="2791">
      <c r="A2791" s="1" t="s">
        <v>2194</v>
      </c>
      <c r="B2791" s="1" t="s">
        <v>4358</v>
      </c>
      <c r="C2791" s="2" t="str">
        <f>IFERROR(__xludf.DUMMYFUNCTION("GoogleTranslate(B2791, ""en"", ""vi"")"),"[ti0me1 s2ig3na4tu5re6] của bản nhạc là [T1I2M3E4_5S6I7G8N9A0T1U2R3E4], bài hát được phát ở tốc độ chậm, có âm [te0mp1o2] rất thư giãn. Điều thú vị là bài hát này đã chọn không kết hợp [I1N2S3T4R5U6M7E8N9T0S1], mang lại chất lượng độc đáo và có lẽ gần gũi"&amp;" hơn.")</f>
        <v>[ti0me1 s2ig3na4tu5re6] của bản nhạc là [T1I2M3E4_5S6I7G8N9A0T1U2R3E4], bài hát được phát ở tốc độ chậm, có âm [te0mp1o2] rất thư giãn. Điều thú vị là bài hát này đã chọn không kết hợp [I1N2S3T4R5U6M7E8N9T0S1], mang lại chất lượng độc đáo và có lẽ gần gũi hơn.</v>
      </c>
    </row>
    <row r="2792">
      <c r="A2792" s="1" t="s">
        <v>53</v>
      </c>
      <c r="B2792" s="1" t="s">
        <v>4359</v>
      </c>
      <c r="C2792" s="2" t="str">
        <f>IFERROR(__xludf.DUMMYFUNCTION("GoogleTranslate(B2792, ""en"", ""vi"")"),"Bản nhạc thể hiện phạm vi cao độ trong [R1A2N3G4E5] [oc0ta1ve2s3] và [[K01E12Y23]3 k4ey5] được sử dụng trong bản sáng tác sẽ làm tăng thêm âm thanh mạnh mẽ và đáng nhớ.")</f>
        <v>Bản nhạc thể hiện phạm vi cao độ trong [R1A2N3G4E5] [oc0ta1ve2s3] và [[K01E12Y23]3 k4ey5] được sử dụng trong bản sáng tác sẽ làm tăng thêm âm thanh mạnh mẽ và đáng nhớ.</v>
      </c>
    </row>
    <row r="2793">
      <c r="A2793" s="1" t="s">
        <v>4360</v>
      </c>
      <c r="B2793" s="1" t="s">
        <v>4361</v>
      </c>
      <c r="C2793" s="2" t="str">
        <f>IFERROR(__xludf.DUMMYFUNCTION("GoogleTranslate(B2793, ""en"", ""vi"")"),"Bài hát này có cao độ [R1A2N3G4E5] [oc0ta1ve2s3] và [te0mp1o2] vừa phải, rơi vào khoảng giữa. Nó có mét [T1I2M3E4_5S6I7G8N9A0T1U2R3E4] và nếu đếm ô nhịp, bạn sẽ tìm thấy [[N01U12M23_34B45A56R67S78]8 b9ar0s1] trong bài hát. Nhìn chung, âm nhạc có đặc điểm "&amp;"là [te0mp1o2] vừa phải và dải cao độ trải dài [R1A2N3G4E5] [oc0ta1ve2s3].")</f>
        <v>Bài hát này có cao độ [R1A2N3G4E5] [oc0ta1ve2s3] và [te0mp1o2] vừa phải, rơi vào khoảng giữa. Nó có mét [T1I2M3E4_5S6I7G8N9A0T1U2R3E4] và nếu đếm ô nhịp, bạn sẽ tìm thấy [[N01U12M23_34B45A56R67S78]8 b9ar0s1] trong bài hát. Nhìn chung, âm nhạc có đặc điểm là [te0mp1o2] vừa phải và dải cao độ trải dài [R1A2N3G4E5] [oc0ta1ve2s3].</v>
      </c>
    </row>
    <row r="2794">
      <c r="A2794" s="1" t="s">
        <v>3049</v>
      </c>
      <c r="B2794" s="1" t="s">
        <v>4362</v>
      </c>
      <c r="C2794" s="2" t="str">
        <f>IFERROR(__xludf.DUMMYFUNCTION("GoogleTranslate(B2794, ""en"", ""vi"")"),"Đoạn nhạc này nằm trong [[T01I12M23E34_45S56I67G78N89A90T01U12R23E34]4 t5im6e 7si8gn9at0ur1e2] và được phát trong [[K01E12Y23]3 k4ey5], mang đến âm thanh mạnh mẽ và đáng nhớ. Âm nhạc được tạo ra thông qua việc sử dụng nhiều [I1N2S3T4R5U6M7E8N9T0S1] khác n"&amp;"hau, góp phần tạo nên âm thanh và bầu không khí tổng thể. Bằng cách kết hợp nhịp điệu cụ thể, [ke0y1] và nhạc cụ, âm nhạc này có thể gợi lên một cảm xúc cụ thể hoặc truyền tải một thông điệp nhất định đến người nghe. Cho dù đó là nhịp điệu nhịp nhàng, đườ"&amp;"ng nét du dương hay âm sắc của nhạc cụ, mỗi yếu tố đều phối hợp với nhau để tạo ra trải nghiệm âm nhạc độc đáo và hấp dẫn.")</f>
        <v>Đoạn nhạc này nằm trong [[T01I12M23E34_45S56I67G78N89A90T01U12R23E34]4 t5im6e 7si8gn9at0ur1e2] và được phát trong [[K01E12Y23]3 k4ey5], mang đến âm thanh mạnh mẽ và đáng nhớ. Âm nhạc được tạo ra thông qua việc sử dụng nhiều [I1N2S3T4R5U6M7E8N9T0S1] khác nhau, góp phần tạo nên âm thanh và bầu không khí tổng thể. Bằng cách kết hợp nhịp điệu cụ thể, [ke0y1] và nhạc cụ, âm nhạc này có thể gợi lên một cảm xúc cụ thể hoặc truyền tải một thông điệp nhất định đến người nghe. Cho dù đó là nhịp điệu nhịp nhàng, đường nét du dương hay âm sắc của nhạc cụ, mỗi yếu tố đều phối hợp với nhau để tạo ra trải nghiệm âm nhạc độc đáo và hấp dẫn.</v>
      </c>
    </row>
    <row r="2795">
      <c r="A2795" s="1" t="s">
        <v>998</v>
      </c>
      <c r="B2795" s="1" t="s">
        <v>4363</v>
      </c>
      <c r="C2795" s="2" t="str">
        <f>IFERROR(__xludf.DUMMYFUNCTION("GoogleTranslate(B2795, ""en"", ""vi"")"),"Âm nhạc có đặc điểm là [E1M2O3T4I5O6N7], có phạm vi cao độ trong [R1A2N3G4E5] [oc0ta1ve2s3] và [[N01U12M23_34B45A56R67S78]8 b9ar0s1]. Nó cũng thể hiện một nhịp điệu cân bằng.")</f>
        <v>Âm nhạc có đặc điểm là [E1M2O3T4I5O6N7], có phạm vi cao độ trong [R1A2N3G4E5] [oc0ta1ve2s3] và [[N01U12M23_34B45A56R67S78]8 b9ar0s1]. Nó cũng thể hiện một nhịp điệu cân bằng.</v>
      </c>
    </row>
    <row r="2796">
      <c r="A2796" s="1" t="s">
        <v>4364</v>
      </c>
      <c r="B2796" s="1" t="s">
        <v>4365</v>
      </c>
      <c r="C2796" s="2" t="str">
        <f>IFERROR(__xludf.DUMMYFUNCTION("GoogleTranslate(B2796, ""en"", ""vi"")"),"Nhịp độ của bài hát chậm và nhạc bao gồm [[N01U12M23_34B45A56R67S78]8 b9ar0s1] với độ dài [T1M213] giây. [ti0me1 s2ig3na4tu5re6] của bản nhạc là [T1I2M3E4_5S6I7G8N9A0T1U2R3E4].")</f>
        <v>Nhịp độ của bài hát chậm và nhạc bao gồm [[N01U12M23_34B45A56R67S78]8 b9ar0s1] với độ dài [T1M213] giây. [ti0me1 s2ig3na4tu5re6] của bản nhạc là [T1I2M3E4_5S6I7G8N9A0T1U2R3E4].</v>
      </c>
    </row>
    <row r="2797">
      <c r="A2797" s="1" t="s">
        <v>4366</v>
      </c>
      <c r="B2797" s="1" t="s">
        <v>4367</v>
      </c>
      <c r="C2797" s="2" t="str">
        <f>IFERROR(__xludf.DUMMYFUNCTION("GoogleTranslate(B2797, ""en"", ""vi"")"),"Phạm vi cao độ nhỏ gọn của bài hát này là [R1A2N3G4E5] [oc0ta1ve2s3] mang lại màn trình diễn âm nhạc tập trung và có tác động mạnh mẽ, mặc dù nhịp điệu đều đặn và vừa phải cũng như thiếu [I1N2S3T4R5U6M7E8N9T0S1]. Bài hát thoát khỏi âm thanh đặc trưng của "&amp;"phong cách [G1E2N3R4E5] và cấu trúc của nó tuân theo [[N01U12M23_34B45A56R67S78]8 b9ar0s1]. Ngay cả với thời lượng phát [T1M213] giây, bài hát này vẫn thu hút người nghe bằng cách tiếp cận sáng tác âm nhạc độc đáo.")</f>
        <v>Phạm vi cao độ nhỏ gọn của bài hát này là [R1A2N3G4E5] [oc0ta1ve2s3] mang lại màn trình diễn âm nhạc tập trung và có tác động mạnh mẽ, mặc dù nhịp điệu đều đặn và vừa phải cũng như thiếu [I1N2S3T4R5U6M7E8N9T0S1]. Bài hát thoát khỏi âm thanh đặc trưng của phong cách [G1E2N3R4E5] và cấu trúc của nó tuân theo [[N01U12M23_34B45A56R67S78]8 b9ar0s1]. Ngay cả với thời lượng phát [T1M213] giây, bài hát này vẫn thu hút người nghe bằng cách tiếp cận sáng tác âm nhạc độc đáo.</v>
      </c>
    </row>
    <row r="2798">
      <c r="A2798" s="1" t="s">
        <v>371</v>
      </c>
      <c r="B2798" s="1" t="s">
        <v>4368</v>
      </c>
      <c r="C2798" s="2" t="str">
        <f>IFERROR(__xludf.DUMMYFUNCTION("GoogleTranslate(B2798, ""en"", ""vi"")"),"Bài hát này có thời gian chạy là [T1M213] giây và sử dụng [ti0me1 s2ig3na4tu5re6], [T1I2M3E4_5S6I7G8N9A0T1U2R3E4] không chuẩn.")</f>
        <v>Bài hát này có thời gian chạy là [T1M213] giây và sử dụng [ti0me1 s2ig3na4tu5re6], [T1I2M3E4_5S6I7G8N9A0T1U2R3E4] không chuẩn.</v>
      </c>
    </row>
    <row r="2799">
      <c r="A2799" s="1" t="s">
        <v>4369</v>
      </c>
      <c r="B2799" s="1" t="s">
        <v>4370</v>
      </c>
      <c r="C2799" s="2" t="str">
        <f>IFERROR(__xludf.DUMMYFUNCTION("GoogleTranslate(B2799, ""en"", ""vi"")"),"Phạm vi cao độ của [R1A2N3G4E5] [oc0ta1ve2s3] mang lại cho âm nhạc chất lượng độc đáo làm nổi bật chiều sâu cảm xúc của nó. Ngoài ra, nhịp điệu của bài hát được cân bằng tốt và có nhịp điệu nhẹ nhàng, mượt mà góp phần tạo nên cảm giác tổng thể. Cùng với n"&amp;"hau, những yếu tố này tạo nên trải nghiệm âm nhạc đáng nhớ và hấp dẫn cho người nghe.")</f>
        <v>Phạm vi cao độ của [R1A2N3G4E5] [oc0ta1ve2s3] mang lại cho âm nhạc chất lượng độc đáo làm nổi bật chiều sâu cảm xúc của nó. Ngoài ra, nhịp điệu của bài hát được cân bằng tốt và có nhịp điệu nhẹ nhàng, mượt mà góp phần tạo nên cảm giác tổng thể. Cùng với nhau, những yếu tố này tạo nên trải nghiệm âm nhạc đáng nhớ và hấp dẫn cho người nghe.</v>
      </c>
    </row>
    <row r="2800">
      <c r="A2800" s="1" t="s">
        <v>110</v>
      </c>
      <c r="B2800" s="1" t="s">
        <v>4371</v>
      </c>
      <c r="C2800" s="2" t="str">
        <f>IFERROR(__xludf.DUMMYFUNCTION("GoogleTranslate(B2800, ""en"", ""vi"")"),"Với dải cao độ trải dài [R1A2N3G4E5] [oc0ta1ve2s3], âm nhạc mang đến trải nghiệm nghe đa dạng và sống động. Phạm vi này cho phép tạo ra nhiều khả năng âm nhạc khác nhau, từ âm trầm sâu đến các nốt cao, tạo ra âm thanh đa dạng thu hút người nghe. Phạm vi c"&amp;"ao độ mở rộng mang lại cảm giác phong phú và sâu sắc cho âm nhạc, cho phép tác động cảm xúc lớn hơn. Cho dù thông qua sự phức tạp của âm nhạc cổ điển hay năng lượng của nhạc pop, tính linh hoạt của dải âm vực rộng đều đảm bảo trải nghiệm nghe quyến rũ.")</f>
        <v>Với dải cao độ trải dài [R1A2N3G4E5] [oc0ta1ve2s3], âm nhạc mang đến trải nghiệm nghe đa dạng và sống động. Phạm vi này cho phép tạo ra nhiều khả năng âm nhạc khác nhau, từ âm trầm sâu đến các nốt cao, tạo ra âm thanh đa dạng thu hút người nghe. Phạm vi cao độ mở rộng mang lại cảm giác phong phú và sâu sắc cho âm nhạc, cho phép tác động cảm xúc lớn hơn. Cho dù thông qua sự phức tạp của âm nhạc cổ điển hay năng lượng của nhạc pop, tính linh hoạt của dải âm vực rộng đều đảm bảo trải nghiệm nghe quyến rũ.</v>
      </c>
    </row>
    <row r="2801">
      <c r="A2801" s="1" t="s">
        <v>3668</v>
      </c>
      <c r="B2801" s="1" t="s">
        <v>4372</v>
      </c>
      <c r="C2801" s="2" t="str">
        <f>IFERROR(__xludf.DUMMYFUNCTION("GoogleTranslate(B2801, ""en"", ""vi"")"),"Bản nhạc sử dụng phạm vi cao độ cụ thể là [R1A2N3G4E5] [oc0ta1ve2s3], tạo ra âm thanh gắn kết và thống nhất. Để tăng thêm chất lượng cảm xúc, tác phẩm nằm trong [[K01E12Y23]3 k4ey5] và có nhịp độ chậm [te0mp1o2] ở khoảng giữa, kéo dài [T1M213] giây với tổ"&amp;"ng cộng là [[N01U12M23_34B45A56R67S78]8 b9ar0s1]. Buổi biểu diễn âm nhạc bao gồm [I1N2S3T4R5U6M7E8N9T0S1] và nằm trong [T1I2M3E4_5S6I7G8N9A0T1U2R3E4]. Điều thú vị là dù không mang nét đặc trưng của thể loại [G1E2N3R4E5] nhưng bài hát vẫn thu hút người ngh"&amp;"e nhờ sự hòa trộn các yếu tố độc đáo.")</f>
        <v>Bản nhạc sử dụng phạm vi cao độ cụ thể là [R1A2N3G4E5] [oc0ta1ve2s3], tạo ra âm thanh gắn kết và thống nhất. Để tăng thêm chất lượng cảm xúc, tác phẩm nằm trong [[K01E12Y23]3 k4ey5] và có nhịp độ chậm [te0mp1o2] ở khoảng giữa, kéo dài [T1M213] giây với tổng cộng là [[N01U12M23_34B45A56R67S78]8 b9ar0s1]. Buổi biểu diễn âm nhạc bao gồm [I1N2S3T4R5U6M7E8N9T0S1] và nằm trong [T1I2M3E4_5S6I7G8N9A0T1U2R3E4]. Điều thú vị là dù không mang nét đặc trưng của thể loại [G1E2N3R4E5] nhưng bài hát vẫn thu hút người nghe nhờ sự hòa trộn các yếu tố độc đáo.</v>
      </c>
    </row>
    <row r="2802">
      <c r="A2802" s="1" t="s">
        <v>2379</v>
      </c>
      <c r="B2802" s="1" t="s">
        <v>4373</v>
      </c>
      <c r="C2802" s="2" t="str">
        <f>IFERROR(__xludf.DUMMYFUNCTION("GoogleTranslate(B2802, ""en"", ""vi"")"),"Âm thanh gắn kết và thống nhất xuyên suốt bản nhạc được tạo ra bằng cách sử dụng dải cao độ cụ thể là [R1A2N3G4E5] [oc0ta1ve2s3]. Bài hát này kéo dài [T1M213] giây và có [ti0me1 s2ig3na4tu5re6 o7f 8[T91I02M13E24_35S46I57G68N79A80T91U02R13E24]3] không đều."&amp;" Không có [I1N2S3T4R5U6M7E8N9T0S1] trong bản nhạc này, được phát ở mức cao [te0mp1o2]. Âm nhạc chứa đầy [E1M2O3T4I5O6N7], mang lại trải nghiệm nghe mạnh mẽ và mãnh liệt.")</f>
        <v>Âm thanh gắn kết và thống nhất xuyên suốt bản nhạc được tạo ra bằng cách sử dụng dải cao độ cụ thể là [R1A2N3G4E5] [oc0ta1ve2s3]. Bài hát này kéo dài [T1M213] giây và có [ti0me1 s2ig3na4tu5re6 o7f 8[T91I02M13E24_35S46I57G68N79A80T91U02R13E24]3] không đều. Không có [I1N2S3T4R5U6M7E8N9T0S1] trong bản nhạc này, được phát ở mức cao [te0mp1o2]. Âm nhạc chứa đầy [E1M2O3T4I5O6N7], mang lại trải nghiệm nghe mạnh mẽ và mãnh liệt.</v>
      </c>
    </row>
    <row r="2803">
      <c r="A2803" s="1" t="s">
        <v>4374</v>
      </c>
      <c r="B2803" s="1" t="s">
        <v>4375</v>
      </c>
      <c r="C2803" s="2" t="str">
        <f>IFERROR(__xludf.DUMMYFUNCTION("GoogleTranslate(B2803, ""en"", ""vi"")"),"Việc lựa chọn [[K01E12Y23]3 k4ey5] trong bản nhạc này tạo nên một trải nghiệm lôi cuốn và đáng nhớ, càng được nâng cao hơn nhờ việc bài hát thoát khỏi ranh giới điển hình của thể loại [G1E2N3R4E5]. Điều làm nên sự khác biệt của bài hát này không chỉ là âm"&amp;" thanh độc đáo mà còn là sự vắng mặt của [I1N2S3T4R5U6M7E8N9T0S1]. Mặc dù thiếu nhạc cụ truyền thống, bài hát vẫn thu hút người nghe bằng cách tiếp cận độc đáo và để lại ấn tượng lâu dài.")</f>
        <v>Việc lựa chọn [[K01E12Y23]3 k4ey5] trong bản nhạc này tạo nên một trải nghiệm lôi cuốn và đáng nhớ, càng được nâng cao hơn nhờ việc bài hát thoát khỏi ranh giới điển hình của thể loại [G1E2N3R4E5]. Điều làm nên sự khác biệt của bài hát này không chỉ là âm thanh độc đáo mà còn là sự vắng mặt của [I1N2S3T4R5U6M7E8N9T0S1]. Mặc dù thiếu nhạc cụ truyền thống, bài hát vẫn thu hút người nghe bằng cách tiếp cận độc đáo và để lại ấn tượng lâu dài.</v>
      </c>
    </row>
    <row r="2804">
      <c r="A2804" s="1" t="s">
        <v>4376</v>
      </c>
      <c r="B2804" s="1" t="s">
        <v>4377</v>
      </c>
      <c r="C2804" s="2" t="str">
        <f>IFERROR(__xludf.DUMMYFUNCTION("GoogleTranslate(B2804, ""en"", ""vi"")"),"Nhạc trong bài hát này được phát ở nhịp độ thoải mái và thời gian chạy là [T1M213] giây. Ngoài ra, bài hát còn có [ti0me1 s2ig3na4tu5re6] không phổ biến, khiến nó trở thành một bản nhạc độc đáo và thú vị.")</f>
        <v>Nhạc trong bài hát này được phát ở nhịp độ thoải mái và thời gian chạy là [T1M213] giây. Ngoài ra, bài hát còn có [ti0me1 s2ig3na4tu5re6] không phổ biến, khiến nó trở thành một bản nhạc độc đáo và thú vị.</v>
      </c>
    </row>
    <row r="2805">
      <c r="A2805" s="1" t="s">
        <v>1225</v>
      </c>
      <c r="B2805" s="1" t="s">
        <v>4378</v>
      </c>
      <c r="C2805" s="2" t="str">
        <f>IFERROR(__xludf.DUMMYFUNCTION("GoogleTranslate(B2805, ""en"", ""vi"")"),"Âm nhạc trong bản nhạc này có phạm vi cao độ giới hạn là [R1A2N3G4E5] [oc0ta1ve2s3], cho phép nhấn mạnh hơn vào các sắc thái của giai điệu và nhịp điệu. Nhịp điệu của bài hát rất êm dịu và êm dịu, bản nhạc có độ dài [T1M213] giây. Ngoài ra, âm nhạc tuân t"&amp;"heo nhịp [T1I2M3E4_5S6I7G8N9A0T1U2R3E4].")</f>
        <v>Âm nhạc trong bản nhạc này có phạm vi cao độ giới hạn là [R1A2N3G4E5] [oc0ta1ve2s3], cho phép nhấn mạnh hơn vào các sắc thái của giai điệu và nhịp điệu. Nhịp điệu của bài hát rất êm dịu và êm dịu, bản nhạc có độ dài [T1M213] giây. Ngoài ra, âm nhạc tuân theo nhịp [T1I2M3E4_5S6I7G8N9A0T1U2R3E4].</v>
      </c>
    </row>
    <row r="2806">
      <c r="A2806" s="1" t="s">
        <v>644</v>
      </c>
      <c r="B2806" s="1" t="s">
        <v>4379</v>
      </c>
      <c r="C2806" s="2" t="str">
        <f>IFERROR(__xludf.DUMMYFUNCTION("GoogleTranslate(B2806, ""en"", ""vi"")"),"Bài hát mang phong cách [G1E2N3R4E5] không thể nhầm lẫn, truyền tải âm thanh độc đáo và vang dội khi sử dụng [[K01E12Y23]3 k4ey5]. Phạm vi cao độ của nó nằm trong khoảng [R1A2N3G4E5] [oc0ta1ve2s3] và thời gian phát của bài hát là [T1M213] giây, có nhịp đi"&amp;"ệu rất yên bình. Âm nhạc được làm phong phú hơn nữa bằng cách đưa vào [I1N2S3T4R5U6M7E8N9T0S1].")</f>
        <v>Bài hát mang phong cách [G1E2N3R4E5] không thể nhầm lẫn, truyền tải âm thanh độc đáo và vang dội khi sử dụng [[K01E12Y23]3 k4ey5]. Phạm vi cao độ của nó nằm trong khoảng [R1A2N3G4E5] [oc0ta1ve2s3] và thời gian phát của bài hát là [T1M213] giây, có nhịp điệu rất yên bình. Âm nhạc được làm phong phú hơn nữa bằng cách đưa vào [I1N2S3T4R5U6M7E8N9T0S1].</v>
      </c>
    </row>
    <row r="2807">
      <c r="A2807" s="1" t="s">
        <v>2817</v>
      </c>
      <c r="B2807" s="1" t="s">
        <v>4380</v>
      </c>
      <c r="C2807" s="2" t="str">
        <f>IFERROR(__xludf.DUMMYFUNCTION("GoogleTranslate(B2807, ""en"", ""vi"")"),"Với dải cao độ trải dài [R1A2N3G4E5] [oc0ta1ve2s3], bản nhạc này mang đến trải nghiệm nghe đa dạng và sống động, mang bản chất [E1M2O3T4I5O6N7], đặc trưng bởi thước đo [T1I2M3E4_5S6I7G8N9A0T1U2R3E4].")</f>
        <v>Với dải cao độ trải dài [R1A2N3G4E5] [oc0ta1ve2s3], bản nhạc này mang đến trải nghiệm nghe đa dạng và sống động, mang bản chất [E1M2O3T4I5O6N7], đặc trưng bởi thước đo [T1I2M3E4_5S6I7G8N9A0T1U2R3E4].</v>
      </c>
    </row>
    <row r="2808">
      <c r="A2808" s="1" t="s">
        <v>4381</v>
      </c>
      <c r="B2808" s="1" t="s">
        <v>4382</v>
      </c>
      <c r="C2808" s="2" t="str">
        <f>IFERROR(__xludf.DUMMYFUNCTION("GoogleTranslate(B2808, ""en"", ""vi"")"),"Phạm vi cao độ giới hạn của âm nhạc là [R1A2N3G4E5] [oc0ta1ve2s3] cho phép nhấn mạnh hơn vào các sắc thái của giai điệu và phân nhịp, trong khi việc sử dụng [[K01E12Y23]3 k4ey5] sẽ truyền tải âm thanh cộng hưởng và độc đáo. Với thời lượng [T1M213] giây, n"&amp;"hịp điệu trong bài hát này thực sự lôi cuốn, đi kèm với [I1N2S3T4R5U6M7E8N9T0S1] được sử dụng trong phần trình diễn âm nhạc. Được phát ở mức trung bình [te0mp1o2], bản nhạc này không phải là ví dụ điển hình cho phong cách [G1E2N3R4E5].")</f>
        <v>Phạm vi cao độ giới hạn của âm nhạc là [R1A2N3G4E5] [oc0ta1ve2s3] cho phép nhấn mạnh hơn vào các sắc thái của giai điệu và phân nhịp, trong khi việc sử dụng [[K01E12Y23]3 k4ey5] sẽ truyền tải âm thanh cộng hưởng và độc đáo. Với thời lượng [T1M213] giây, nhịp điệu trong bài hát này thực sự lôi cuốn, đi kèm với [I1N2S3T4R5U6M7E8N9T0S1] được sử dụng trong phần trình diễn âm nhạc. Được phát ở mức trung bình [te0mp1o2], bản nhạc này không phải là ví dụ điển hình cho phong cách [G1E2N3R4E5].</v>
      </c>
    </row>
    <row r="2809">
      <c r="A2809" s="1" t="s">
        <v>3425</v>
      </c>
      <c r="B2809" s="1" t="s">
        <v>4383</v>
      </c>
      <c r="C2809" s="2" t="str">
        <f>IFERROR(__xludf.DUMMYFUNCTION("GoogleTranslate(B2809, ""en"", ""vi"")"),"Phạm vi cao độ nhỏ gọn của [R1A2N3G4E5] [oc0ta1ve2s3] mang lại hiệu suất âm nhạc tập trung và có tác động mạnh mẽ, trong khi việc sử dụng [[K01E12Y23]3 k4ey5] tạo ra bầu không khí khác biệt. Với thời lượng [T1M213] giây, nhịp điệu trong bài hát này cực kỳ"&amp;" mạnh mẽ, được bổ sung bởi sự vắng mặt của [I1N2S3T4R5U6M7E8N9T0S1] trong bố cục của nó. Âm nhạc sử dụng [[T01I12M23E34_45S56I67G78N89A90T01U12R23E34]4 t5im6e 7si8gn9at0ur1e2] và di chuyển với tốc độ chậm, khác với các quy ước âm nhạc thông thường của pho"&amp;"ng cách [G1E2N3R4E5].")</f>
        <v>Phạm vi cao độ nhỏ gọn của [R1A2N3G4E5] [oc0ta1ve2s3] mang lại hiệu suất âm nhạc tập trung và có tác động mạnh mẽ, trong khi việc sử dụng [[K01E12Y23]3 k4ey5] tạo ra bầu không khí khác biệt. Với thời lượng [T1M213] giây, nhịp điệu trong bài hát này cực kỳ mạnh mẽ, được bổ sung bởi sự vắng mặt của [I1N2S3T4R5U6M7E8N9T0S1] trong bố cục của nó. Âm nhạc sử dụng [[T01I12M23E34_45S56I67G78N89A90T01U12R23E34]4 t5im6e 7si8gn9at0ur1e2] và di chuyển với tốc độ chậm, khác với các quy ước âm nhạc thông thường của phong cách [G1E2N3R4E5].</v>
      </c>
    </row>
    <row r="2810">
      <c r="A2810" s="1" t="s">
        <v>110</v>
      </c>
      <c r="B2810" s="1" t="s">
        <v>4384</v>
      </c>
      <c r="C2810" s="2" t="str">
        <f>IFERROR(__xludf.DUMMYFUNCTION("GoogleTranslate(B2810, ""en"", ""vi"")"),"
Đoạn nhạc thể hiện phạm vi cao độ trong [R1A2N3G4E5] [oc0ta1ve2s3]. Phạm vi này được sử dụng để tạo ra một khung cảnh âm thanh sống động và đa dạng trong suốt tác phẩm. Nhà soạn nhạc đã khéo léo kết hợp các nốt cao và nốt trầm để khơi gợi những cảm xúc,"&amp;" tâm trạng khác nhau ở người nghe. Phạm vi này cũng tăng thêm độ phức tạp cho bản nhạc, đòi hỏi người nhạc sĩ phải thành thạo chơi cả nốt cao và nốt thấp với độ chính xác và khả năng kiểm soát. Nhìn chung, dải cao độ trong tác phẩm âm nhạc này là yếu tố t"&amp;"hiết yếu góp phần tạo nên giá trị nghệ thuật và âm nhạc của nó.")</f>
        <v>
Đoạn nhạc thể hiện phạm vi cao độ trong [R1A2N3G4E5] [oc0ta1ve2s3]. Phạm vi này được sử dụng để tạo ra một khung cảnh âm thanh sống động và đa dạng trong suốt tác phẩm. Nhà soạn nhạc đã khéo léo kết hợp các nốt cao và nốt trầm để khơi gợi những cảm xúc, tâm trạng khác nhau ở người nghe. Phạm vi này cũng tăng thêm độ phức tạp cho bản nhạc, đòi hỏi người nhạc sĩ phải thành thạo chơi cả nốt cao và nốt thấp với độ chính xác và khả năng kiểm soát. Nhìn chung, dải cao độ trong tác phẩm âm nhạc này là yếu tố thiết yếu góp phần tạo nên giá trị nghệ thuật và âm nhạc của nó.</v>
      </c>
    </row>
    <row r="2811">
      <c r="A2811" s="1" t="s">
        <v>4385</v>
      </c>
      <c r="B2811" s="1" t="s">
        <v>4386</v>
      </c>
      <c r="C2811" s="2" t="str">
        <f>IFERROR(__xludf.DUMMYFUNCTION("GoogleTranslate(B2811, ""en"", ""vi"")"),"Tác phẩm âm nhạc là một sáng tác đầy hứng khởi thể hiện dải cao độ trải dài [R1A2N3G4E5] [oc0ta1ve2s3]. Bầu không khí khác biệt của nó được tạo ra thông qua việc sử dụng [[K01E12Y23]3 k4ey5]. Bài hát dài [T1M213] giây, có âm thanh độc đáo thông qua sự kết"&amp;" hợp của [I1N2S3T4R5U6M7E8N9T0S1]. Nó tuân theo [[T01I12M23E34_45S56I67G78N89A90T01U12R23E34]4 t5im6e 7si8gn9at0ur1e2] và bao gồm tổng cộng [[N01U12M23_34B45A56R67S78]8 b9ar0s1]. Tuy nhịp điệu chậm rãi nhưng bản nhạc lại chứa đựng cảm xúc mãnh liệt, thu h"&amp;"út sự chú ý của người nghe. Nhìn chung, tác phẩm âm nhạc này là một sáng tác mạnh mẽ và quyến rũ, làm nổi bật việc sử dụng khéo léo các yếu tố âm nhạc khác nhau để tạo ra trải nghiệm thực sự đáng nhớ.")</f>
        <v>Tác phẩm âm nhạc là một sáng tác đầy hứng khởi thể hiện dải cao độ trải dài [R1A2N3G4E5] [oc0ta1ve2s3]. Bầu không khí khác biệt của nó được tạo ra thông qua việc sử dụng [[K01E12Y23]3 k4ey5]. Bài hát dài [T1M213] giây, có âm thanh độc đáo thông qua sự kết hợp của [I1N2S3T4R5U6M7E8N9T0S1]. Nó tuân theo [[T01I12M23E34_45S56I67G78N89A90T01U12R23E34]4 t5im6e 7si8gn9at0ur1e2] và bao gồm tổng cộng [[N01U12M23_34B45A56R67S78]8 b9ar0s1]. Tuy nhịp điệu chậm rãi nhưng bản nhạc lại chứa đựng cảm xúc mãnh liệt, thu hút sự chú ý của người nghe. Nhìn chung, tác phẩm âm nhạc này là một sáng tác mạnh mẽ và quyến rũ, làm nổi bật việc sử dụng khéo léo các yếu tố âm nhạc khác nhau để tạo ra trải nghiệm thực sự đáng nhớ.</v>
      </c>
    </row>
    <row r="2812">
      <c r="A2812" s="1" t="s">
        <v>487</v>
      </c>
      <c r="B2812" s="1" t="s">
        <v>4387</v>
      </c>
      <c r="C2812" s="2" t="str">
        <f>IFERROR(__xludf.DUMMYFUNCTION("GoogleTranslate(B2812, ""en"", ""vi"")"),"Nhịp điệu của nó lạc quan và tràn đầy năng lượng, với âm trầm sôi động thúc đẩy giai điệu tiến về phía trước. [te0mp1o2] không bao giờ ngừng nghỉ, tạo ra cảm giác cấp bách và phấn khích, thúc đẩy người nghe tiến về phía trước. Dù khiêu vũ hay chỉ đơn giản"&amp;" là nghe, loại âm nhạc này đều đòi hỏi sự chú ý và truyền cảm hứng chuyển động, thể hiện sức sống và cường độ của khoảnh khắc.")</f>
        <v>Nhịp điệu của nó lạc quan và tràn đầy năng lượng, với âm trầm sôi động thúc đẩy giai điệu tiến về phía trước. [te0mp1o2] không bao giờ ngừng nghỉ, tạo ra cảm giác cấp bách và phấn khích, thúc đẩy người nghe tiến về phía trước. Dù khiêu vũ hay chỉ đơn giản là nghe, loại âm nhạc này đều đòi hỏi sự chú ý và truyền cảm hứng chuyển động, thể hiện sức sống và cường độ của khoảnh khắc.</v>
      </c>
    </row>
    <row r="2813">
      <c r="A2813" s="1" t="s">
        <v>4087</v>
      </c>
      <c r="B2813" s="1" t="s">
        <v>4388</v>
      </c>
      <c r="C2813" s="2" t="str">
        <f>IFERROR(__xludf.DUMMYFUNCTION("GoogleTranslate(B2813, ""en"", ""vi"")"),"Bài hát bao gồm [[N01U12M23_34B45A56R67S78]8 b9ar0s1] và sử dụng [[T01I12M23E34_45S56I67G78N89A90T01U12R23E34]4 t5im6e 7si8gn9at0ur1e2]. [ti0me1 s2ig3na4tu5re6] của một bản nhạc biểu thị số nhịp trong mỗi ô nhịp và loại nốt nhận được một nhịp. Bằng cách s"&amp;"ử dụng [ti0me1 s2ig3na4tu5re6] cụ thể, nhà soạn nhạc thiết lập cấu trúc nhịp điệu của âm nhạc và cung cấp khuôn khổ để người biểu diễn làm theo. Biết số ô nhịp trong một bản nhạc cũng rất quan trọng để hiểu cấu trúc của nó, vì nó giúp chia bản nhạc thành "&amp;"các phần và có thể chỉ ra những thay đổi trong giai điệu, hòa âm và nhịp điệu.")</f>
        <v>Bài hát bao gồm [[N01U12M23_34B45A56R67S78]8 b9ar0s1] và sử dụng [[T01I12M23E34_45S56I67G78N89A90T01U12R23E34]4 t5im6e 7si8gn9at0ur1e2]. [ti0me1 s2ig3na4tu5re6] của một bản nhạc biểu thị số nhịp trong mỗi ô nhịp và loại nốt nhận được một nhịp. Bằng cách sử dụng [ti0me1 s2ig3na4tu5re6] cụ thể, nhà soạn nhạc thiết lập cấu trúc nhịp điệu của âm nhạc và cung cấp khuôn khổ để người biểu diễn làm theo. Biết số ô nhịp trong một bản nhạc cũng rất quan trọng để hiểu cấu trúc của nó, vì nó giúp chia bản nhạc thành các phần và có thể chỉ ra những thay đổi trong giai điệu, hòa âm và nhịp điệu.</v>
      </c>
    </row>
    <row r="2814">
      <c r="A2814" s="1" t="s">
        <v>4389</v>
      </c>
      <c r="B2814" s="1" t="s">
        <v>4390</v>
      </c>
      <c r="C2814" s="2" t="str">
        <f>IFERROR(__xludf.DUMMYFUNCTION("GoogleTranslate(B2814, ""en"", ""vi"")"),"Nhạc được phát ở mức trung bình [te0mp1o2] và dựa trên [[T01I12M23E34_45S56I67G78N89A90T01U12R23E34]4 t5im6e 7si8gn9at0ur1e2]. Phạm vi cao độ nhỏ gọn của [R1A2N3G4E5] [oc0ta1ve2s3] mang lại màn trình diễn âm nhạc tập trung và có tác động mạnh mẽ. Ngoài ra"&amp;", [I1N2S3T4R5U6M7E8N9T0S1] bổ sung vào bản nhạc, tạo ra âm thanh phong phú và sống động. Nhìn chung, sự kết hợp giữa [ti0me1 s2ig3na4tu5re6], dải cao độ, [te0mp1o2] và nhạc cụ kết hợp với nhau để tạo ra trải nghiệm âm nhạc độc đáo và hấp dẫn.")</f>
        <v>Nhạc được phát ở mức trung bình [te0mp1o2] và dựa trên [[T01I12M23E34_45S56I67G78N89A90T01U12R23E34]4 t5im6e 7si8gn9at0ur1e2]. Phạm vi cao độ nhỏ gọn của [R1A2N3G4E5] [oc0ta1ve2s3] mang lại màn trình diễn âm nhạc tập trung và có tác động mạnh mẽ. Ngoài ra, [I1N2S3T4R5U6M7E8N9T0S1] bổ sung vào bản nhạc, tạo ra âm thanh phong phú và sống động. Nhìn chung, sự kết hợp giữa [ti0me1 s2ig3na4tu5re6], dải cao độ, [te0mp1o2] và nhạc cụ kết hợp với nhau để tạo ra trải nghiệm âm nhạc độc đáo và hấp dẫn.</v>
      </c>
    </row>
    <row r="2815">
      <c r="A2815" s="1" t="s">
        <v>295</v>
      </c>
      <c r="B2815" s="1" t="s">
        <v>4391</v>
      </c>
      <c r="C2815" s="2" t="str">
        <f>IFERROR(__xludf.DUMMYFUNCTION("GoogleTranslate(B2815, ""en"", ""vi"")"),"[[K01E12Y23]3 k4ey5] trong bản nhạc này mang lại âm thanh mạnh mẽ và nổi bật, đáng nhớ. Điều thú vị là bài hát này không có [I1N2S3T4R5U6M7E8N9T0S1], điều này mang lại chất lượng độc đáo khiến nó trở nên khác biệt so với các bản nhạc khác. Việc không có n"&amp;"hạc cụ cho phép tập trung vào [ke0y1] và làm nổi bật tác động của nó lên bố cục tổng thể. Sự kết hợp của những yếu tố này tạo nên trải nghiệm âm nhạc ấn tượng và khó quên cho người nghe.")</f>
        <v>[[K01E12Y23]3 k4ey5] trong bản nhạc này mang lại âm thanh mạnh mẽ và nổi bật, đáng nhớ. Điều thú vị là bài hát này không có [I1N2S3T4R5U6M7E8N9T0S1], điều này mang lại chất lượng độc đáo khiến nó trở nên khác biệt so với các bản nhạc khác. Việc không có nhạc cụ cho phép tập trung vào [ke0y1] và làm nổi bật tác động của nó lên bố cục tổng thể. Sự kết hợp của những yếu tố này tạo nên trải nghiệm âm nhạc ấn tượng và khó quên cho người nghe.</v>
      </c>
    </row>
    <row r="2816">
      <c r="A2816" s="1" t="s">
        <v>922</v>
      </c>
      <c r="B2816" s="1" t="s">
        <v>4392</v>
      </c>
      <c r="C2816" s="2" t="str">
        <f>IFERROR(__xludf.DUMMYFUNCTION("GoogleTranslate(B2816, ""en"", ""vi"")"),"Bản nhạc thể hiện phạm vi cao độ trong [R1A2N3G4E5] [oc0ta1ve2s3] và sử dụng [[K01E12Y23]3 k4ey5], truyền tải âm thanh cộng hưởng và độc đáo. Kéo dài [T1M213] giây, bài hát này quyến rũ với nhịp điệu sống động và phải có [I1N2S3T4R5U6M7E8N9T0S1]. Nó cũng "&amp;"nổi bật với [[T01I12M23E34_45S56I67G78N89A90T01U12R23E34]4 t5im6e 7si8gn9at0ur1e2]. Được chơi ở nhịp độ nhẹ nhàng, âm nhạc gợi lên cảm giác [E1M2O3T4I5O6N7] và chứa đựng [[N01U12M23_34B45A56R67S78]8 b9ar0s1] trong bố cục.")</f>
        <v>Bản nhạc thể hiện phạm vi cao độ trong [R1A2N3G4E5] [oc0ta1ve2s3] và sử dụng [[K01E12Y23]3 k4ey5], truyền tải âm thanh cộng hưởng và độc đáo. Kéo dài [T1M213] giây, bài hát này quyến rũ với nhịp điệu sống động và phải có [I1N2S3T4R5U6M7E8N9T0S1]. Nó cũng nổi bật với [[T01I12M23E34_45S56I67G78N89A90T01U12R23E34]4 t5im6e 7si8gn9at0ur1e2]. Được chơi ở nhịp độ nhẹ nhàng, âm nhạc gợi lên cảm giác [E1M2O3T4I5O6N7] và chứa đựng [[N01U12M23_34B45A56R67S78]8 b9ar0s1] trong bố cục.</v>
      </c>
    </row>
    <row r="2817">
      <c r="A2817" s="1" t="s">
        <v>705</v>
      </c>
      <c r="B2817" s="1" t="s">
        <v>4393</v>
      </c>
      <c r="C2817" s="2" t="str">
        <f>IFERROR(__xludf.DUMMYFUNCTION("GoogleTranslate(B2817, ""en"", ""vi"")"),"Âm nhạc thấm nhuần [E1M2O3T4I5O6N7], nhịp điệu của bài hát này vừa phải và nhất quán. Cùng nhau, họ tạo nên một sự kết hợp mạnh mẽ, có thể gợi lên những cảm xúc sâu sắc trong lòng người nghe. Nội dung cảm xúc của âm nhạc được nâng cao nhờ nhịp điệu đều đặ"&amp;"n, mang lại nền tảng đáng tin cậy để người nghe kết nối. Sự kết hợp này có thể làm cho trải nghiệm nghe bài hát vừa mạnh mẽ vừa đáng nhớ. Cho dù bạn đang muốn cảm thấy thăng hoa hay xúc động bởi âm nhạc thì bài hát này có thể là một lựa chọn tuyệt vời cho"&amp;" bạn.")</f>
        <v>Âm nhạc thấm nhuần [E1M2O3T4I5O6N7], nhịp điệu của bài hát này vừa phải và nhất quán. Cùng nhau, họ tạo nên một sự kết hợp mạnh mẽ, có thể gợi lên những cảm xúc sâu sắc trong lòng người nghe. Nội dung cảm xúc của âm nhạc được nâng cao nhờ nhịp điệu đều đặn, mang lại nền tảng đáng tin cậy để người nghe kết nối. Sự kết hợp này có thể làm cho trải nghiệm nghe bài hát vừa mạnh mẽ vừa đáng nhớ. Cho dù bạn đang muốn cảm thấy thăng hoa hay xúc động bởi âm nhạc thì bài hát này có thể là một lựa chọn tuyệt vời cho bạn.</v>
      </c>
    </row>
    <row r="2818">
      <c r="A2818" s="1" t="s">
        <v>4394</v>
      </c>
      <c r="B2818" s="1" t="s">
        <v>4395</v>
      </c>
      <c r="C2818" s="2" t="str">
        <f>IFERROR(__xludf.DUMMYFUNCTION("GoogleTranslate(B2818, ""en"", ""vi"")"),"Bài hát này có [te0mp1o2] nhanh và [[K01E12Y23]3 k4ey5] tạo thêm hương vị độc đáo cho âm thanh của nó. Bài hát có thời gian phát là [T1M213] giây và có âm thanh độc đáo thông qua việc sử dụng [I1N2S3T4R5U6M7E8N9T0S1].")</f>
        <v>Bài hát này có [te0mp1o2] nhanh và [[K01E12Y23]3 k4ey5] tạo thêm hương vị độc đáo cho âm thanh của nó. Bài hát có thời gian phát là [T1M213] giây và có âm thanh độc đáo thông qua việc sử dụng [I1N2S3T4R5U6M7E8N9T0S1].</v>
      </c>
    </row>
    <row r="2819">
      <c r="A2819" s="1" t="s">
        <v>705</v>
      </c>
      <c r="B2819" s="1" t="s">
        <v>4396</v>
      </c>
      <c r="C2819" s="2" t="str">
        <f>IFERROR(__xludf.DUMMYFUNCTION("GoogleTranslate(B2819, ""en"", ""vi"")"),"Bài hát này có [te0mp1o2] vừa phải truyền tải [E1M2O3T4I5O6N7] thông qua âm nhạc của nó.")</f>
        <v>Bài hát này có [te0mp1o2] vừa phải truyền tải [E1M2O3T4I5O6N7] thông qua âm nhạc của nó.</v>
      </c>
    </row>
    <row r="2820">
      <c r="A2820" s="1" t="s">
        <v>3577</v>
      </c>
      <c r="B2820" s="1" t="s">
        <v>4397</v>
      </c>
      <c r="C2820" s="2" t="str">
        <f>IFERROR(__xludf.DUMMYFUNCTION("GoogleTranslate(B2820, ""en"", ""vi"")"),"Phạm vi cao độ giới hạn của âm nhạc là [R1A2N3G4E5] [oc0ta1ve2s3] cho phép nhấn mạnh hơn vào các sắc thái của giai điệu và phân nhịp, mặc dù được phát nhanh. Bài hát này dài [T1M213] giây, giúp các nhạc sĩ có một khoảng thời gian giới hạn để truyền tải sự"&amp;" biểu đạt âm nhạc của họ trong giới hạn của phạm vi cao độ bị giới hạn. Tuy nhiên, hạn chế này cũng có thể coi là một thách thức sáng tạo, truyền cảm hứng cho họ tìm ra những cách sáng tạo để truyền tải những cảm xúc mong muốn thông qua màn trình diễn của"&amp;" mình.")</f>
        <v>Phạm vi cao độ giới hạn của âm nhạc là [R1A2N3G4E5] [oc0ta1ve2s3] cho phép nhấn mạnh hơn vào các sắc thái của giai điệu và phân nhịp, mặc dù được phát nhanh. Bài hát này dài [T1M213] giây, giúp các nhạc sĩ có một khoảng thời gian giới hạn để truyền tải sự biểu đạt âm nhạc của họ trong giới hạn của phạm vi cao độ bị giới hạn. Tuy nhiên, hạn chế này cũng có thể coi là một thách thức sáng tạo, truyền cảm hứng cho họ tìm ra những cách sáng tạo để truyền tải những cảm xúc mong muốn thông qua màn trình diễn của mình.</v>
      </c>
    </row>
    <row r="2821">
      <c r="A2821" s="1" t="s">
        <v>4398</v>
      </c>
      <c r="B2821" s="1" t="s">
        <v>4399</v>
      </c>
      <c r="C2821" s="2" t="str">
        <f>IFERROR(__xludf.DUMMYFUNCTION("GoogleTranslate(B2821, ""en"", ""vi"")"),"Âm nhạc sử dụng [[T01I12M23E34_45S56I67G78N89A90T01U12R23E34]4 t5im6e 7si8gn9at0ur1e2], với phạm vi cao độ được giới hạn ở [R1A2N3G4E5] [oc0ta1ve2s3]. Bản sáng tác có thời lượng [T1M213] giây và [I1N2S3T4R5U6M7E8N9T0S1] góp phần vào sự sắp xếp âm nhạc tổn"&amp;"g thể.")</f>
        <v>Âm nhạc sử dụng [[T01I12M23E34_45S56I67G78N89A90T01U12R23E34]4 t5im6e 7si8gn9at0ur1e2], với phạm vi cao độ được giới hạn ở [R1A2N3G4E5] [oc0ta1ve2s3]. Bản sáng tác có thời lượng [T1M213] giây và [I1N2S3T4R5U6M7E8N9T0S1] góp phần vào sự sắp xếp âm nhạc tổng thể.</v>
      </c>
    </row>
    <row r="2822">
      <c r="A2822" s="1" t="s">
        <v>4400</v>
      </c>
      <c r="B2822" s="1" t="s">
        <v>4401</v>
      </c>
      <c r="C2822" s="2" t="str">
        <f>IFERROR(__xludf.DUMMYFUNCTION("GoogleTranslate(B2822, ""en"", ""vi"")"),"Bất chấp thương hiệu âm nhạc của [A1R2T3I4S5T6], phong cách của bài hát không phản ánh âm thanh thông thường của chúng. Nhịp điệu trong bài hát cụ thể này rất mạnh mẽ và [ti0me1 s2ig3na4tu5re6] được chọn là không chuẩn, có [T1I2M3E4_5S6I7G8N9A0T1U2R3E4].")</f>
        <v>Bất chấp thương hiệu âm nhạc của [A1R2T3I4S5T6], phong cách của bài hát không phản ánh âm thanh thông thường của chúng. Nhịp điệu trong bài hát cụ thể này rất mạnh mẽ và [ti0me1 s2ig3na4tu5re6] được chọn là không chuẩn, có [T1I2M3E4_5S6I7G8N9A0T1U2R3E4].</v>
      </c>
    </row>
    <row r="2823">
      <c r="A2823" s="1" t="s">
        <v>1488</v>
      </c>
      <c r="B2823" s="1" t="s">
        <v>4402</v>
      </c>
      <c r="C2823" s="2" t="str">
        <f>IFERROR(__xludf.DUMMYFUNCTION("GoogleTranslate(B2823, ""en"", ""vi"")"),"Đoạn nhạc thể hiện phạm vi cao độ trong [R1A2N3G4E5] [oc0ta1ve2s3] và sử dụng [[K01E12Y23]3 k4ey5] để tạo ra bầu không khí riêng biệt. Với thời lượng [T1M213] giây, bản nhạc thể hiện nhịp điệu [te0mp1o2] rất lạc quan. Âm nhạc trở nên sống động hơn nhờ sử "&amp;"dụng [I1N2S3T4R5U6M7E8N9T0S1] và có [[T01I12M23E34_45S56I67G78N89A90T01U12R23E34]4 t5im6e 7si8gn9at0ur1e2 khác thường. Chơi ở tốc độ vừa phải, bản nhạc này được đặc trưng bởi tính chất [E1M2O3T4I5O6N7].")</f>
        <v>Đoạn nhạc thể hiện phạm vi cao độ trong [R1A2N3G4E5] [oc0ta1ve2s3] và sử dụng [[K01E12Y23]3 k4ey5] để tạo ra bầu không khí riêng biệt. Với thời lượng [T1M213] giây, bản nhạc thể hiện nhịp điệu [te0mp1o2] rất lạc quan. Âm nhạc trở nên sống động hơn nhờ sử dụng [I1N2S3T4R5U6M7E8N9T0S1] và có [[T01I12M23E34_45S56I67G78N89A90T01U12R23E34]4 t5im6e 7si8gn9at0ur1e2 khác thường. Chơi ở tốc độ vừa phải, bản nhạc này được đặc trưng bởi tính chất [E1M2O3T4I5O6N7].</v>
      </c>
    </row>
    <row r="2824">
      <c r="A2824" s="1" t="s">
        <v>749</v>
      </c>
      <c r="B2824" s="1" t="s">
        <v>4403</v>
      </c>
      <c r="C2824" s="2" t="str">
        <f>IFERROR(__xludf.DUMMYFUNCTION("GoogleTranslate(B2824, ""en"", ""vi"")"),"Bài hát này mang đến trải nghiệm nghe đa dạng và sống động với dải cao độ trải dài [R1A2N3G4E5] [oc0ta1ve2s3]. Nó được trình diễn với tốc độ nhàn nhã và người nghe có thể thưởng thức [[N01U12M23_34B45A56R67S78]8 b9ar0s1] âm nhạc.")</f>
        <v>Bài hát này mang đến trải nghiệm nghe đa dạng và sống động với dải cao độ trải dài [R1A2N3G4E5] [oc0ta1ve2s3]. Nó được trình diễn với tốc độ nhàn nhã và người nghe có thể thưởng thức [[N01U12M23_34B45A56R67S78]8 b9ar0s1] âm nhạc.</v>
      </c>
    </row>
    <row r="2825">
      <c r="A2825" s="1" t="s">
        <v>1652</v>
      </c>
      <c r="B2825" s="1" t="s">
        <v>4404</v>
      </c>
      <c r="C2825" s="2" t="str">
        <f>IFERROR(__xludf.DUMMYFUNCTION("GoogleTranslate(B2825, ""en"", ""vi"")"),"Âm nhạc đang được thảo luận có phạm vi cao độ giới hạn là [R1A2N3G4E5] [oc0ta1ve2s3], cho phép nhấn mạnh hơn vào các sắc thái của giai điệu và nhịp điệu. Nó được cấu thành trong [[K01E12Y23]3 k4ey5] và kéo dài [T1M213] giây ở mức [te0mp1o2] vừa phải. [I1N"&amp;"2S3T4R5U6M7E8N9T0S1] có trong bố cục giúp tăng thêm trải nghiệm âm nhạc tổng thể. [ti0me1 s2ig3na4tu5re6] của bài hát không đều đặn, được đánh dấu bằng [T1I2M3E4_5S6I7G8N9A0T1U2R3E4] và được chơi với nhịp độ thoải mái. Âm nhạc đặc biệt này không phải là đ"&amp;"iển hình của âm thanh [G1E2N3R4E5] cổ điển.")</f>
        <v>Âm nhạc đang được thảo luận có phạm vi cao độ giới hạn là [R1A2N3G4E5] [oc0ta1ve2s3], cho phép nhấn mạnh hơn vào các sắc thái của giai điệu và nhịp điệu. Nó được cấu thành trong [[K01E12Y23]3 k4ey5] và kéo dài [T1M213] giây ở mức [te0mp1o2] vừa phải. [I1N2S3T4R5U6M7E8N9T0S1] có trong bố cục giúp tăng thêm trải nghiệm âm nhạc tổng thể. [ti0me1 s2ig3na4tu5re6] của bài hát không đều đặn, được đánh dấu bằng [T1I2M3E4_5S6I7G8N9A0T1U2R3E4] và được chơi với nhịp độ thoải mái. Âm nhạc đặc biệt này không phải là điển hình của âm thanh [G1E2N3R4E5] cổ điển.</v>
      </c>
    </row>
    <row r="2826">
      <c r="A2826" s="1" t="s">
        <v>4405</v>
      </c>
      <c r="B2826" s="1" t="s">
        <v>4406</v>
      </c>
      <c r="C2826" s="2" t="str">
        <f>IFERROR(__xludf.DUMMYFUNCTION("GoogleTranslate(B2826, ""en"", ""vi"")"),"Bản nhạc này được sáng tác trong [[K01E12Y23]3 k4ey5] và chạy trong [T1M213] giây, có [te0mp1o2] vừa phải. Nhịp điệu [te0mp1o2] của bài hát khiến bài hát trở nên dễ nhảy trong khi vẫn được chơi ở tốc độ cân bằng.")</f>
        <v>Bản nhạc này được sáng tác trong [[K01E12Y23]3 k4ey5] và chạy trong [T1M213] giây, có [te0mp1o2] vừa phải. Nhịp điệu [te0mp1o2] của bài hát khiến bài hát trở nên dễ nhảy trong khi vẫn được chơi ở tốc độ cân bằng.</v>
      </c>
    </row>
    <row r="2827">
      <c r="A2827" s="1" t="s">
        <v>831</v>
      </c>
      <c r="B2827" s="1" t="s">
        <v>4407</v>
      </c>
      <c r="C2827" s="2" t="str">
        <f>IFERROR(__xludf.DUMMYFUNCTION("GoogleTranslate(B2827, ""en"", ""vi"")"),"Việc lựa chọn [[K01E12Y23]3 k4ey5] trong bản nhạc này tạo ra trải nghiệm quyến rũ và đáng nhớ, cùng với nhịp điệu thanh thản của nó. Bài hát phát trong [T1M213] giây, khiến người nghe hoàn toàn đắm chìm trong giai điệu hài hòa của nó. Nhìn chung, bài hát "&amp;"này mang đến trải nghiệm âm nhạc yên tĩnh và thú vị, chắc chắn sẽ để lại ấn tượng lâu dài.")</f>
        <v>Việc lựa chọn [[K01E12Y23]3 k4ey5] trong bản nhạc này tạo ra trải nghiệm quyến rũ và đáng nhớ, cùng với nhịp điệu thanh thản của nó. Bài hát phát trong [T1M213] giây, khiến người nghe hoàn toàn đắm chìm trong giai điệu hài hòa của nó. Nhìn chung, bài hát này mang đến trải nghiệm âm nhạc yên tĩnh và thú vị, chắc chắn sẽ để lại ấn tượng lâu dài.</v>
      </c>
    </row>
    <row r="2828">
      <c r="A2828" s="1" t="s">
        <v>4408</v>
      </c>
      <c r="B2828" s="1" t="s">
        <v>4409</v>
      </c>
      <c r="C2828" s="2" t="str">
        <f>IFERROR(__xludf.DUMMYFUNCTION("GoogleTranslate(B2828, ""en"", ""vi"")"),"Bài hát này chạy trong [T1M213] giây và có nhịp rất yên bình với [te0mp1o2] nhanh. Mặc dù nó không mang đặc điểm xác định của phong cách [G1E2N3R4E5] nhưng cấu trúc bài hát được tạo thành từ [[N01U12M23_34B45A56R67S78]8 b9ar0s1].")</f>
        <v>Bài hát này chạy trong [T1M213] giây và có nhịp rất yên bình với [te0mp1o2] nhanh. Mặc dù nó không mang đặc điểm xác định của phong cách [G1E2N3R4E5] nhưng cấu trúc bài hát được tạo thành từ [[N01U12M23_34B45A56R67S78]8 b9ar0s1].</v>
      </c>
    </row>
    <row r="2829">
      <c r="A2829" s="1" t="s">
        <v>4410</v>
      </c>
      <c r="B2829" s="1" t="s">
        <v>4411</v>
      </c>
      <c r="C2829" s="2" t="str">
        <f>IFERROR(__xludf.DUMMYFUNCTION("GoogleTranslate(B2829, ""en"", ""vi"")"),"Phạm vi cao độ nhỏ gọn của [R1A2N3G4E5] [oc0ta1ve2s3] mang lại màn trình diễn âm nhạc tập trung và có tác động mạnh mẽ, được sáng tác trong [[K01E12Y23]3 k4ey5]. Bài hát chạy trong [T1M213] giây và có nhịp điệu cực kỳ mãnh liệt, kèm theo [[T01I12M23E34_45"&amp;"S56I67G78N89A90T01U12R23E34]4 t5im6e 7si8gn9at0ur1e2].")</f>
        <v>Phạm vi cao độ nhỏ gọn của [R1A2N3G4E5] [oc0ta1ve2s3] mang lại màn trình diễn âm nhạc tập trung và có tác động mạnh mẽ, được sáng tác trong [[K01E12Y23]3 k4ey5]. Bài hát chạy trong [T1M213] giây và có nhịp điệu cực kỳ mãnh liệt, kèm theo [[T01I12M23E34_45S56I67G78N89A90T01U12R23E34]4 t5im6e 7si8gn9at0ur1e2].</v>
      </c>
    </row>
    <row r="2830">
      <c r="A2830" s="1" t="s">
        <v>4412</v>
      </c>
      <c r="B2830" s="1" t="s">
        <v>4413</v>
      </c>
      <c r="C2830" s="2" t="str">
        <f>IFERROR(__xludf.DUMMYFUNCTION("GoogleTranslate(B2830, ""en"", ""vi"")"),"Bài hát thể hiện bản chất của âm nhạc [G1E2N3R4E5] cổ điển với nhịp điệu đều đặn và vừa phải, đáng chú ý là không có [I1N2S3T4R5U6M7E8N9T0S1] và thời lượng [T1M213] giây.")</f>
        <v>Bài hát thể hiện bản chất của âm nhạc [G1E2N3R4E5] cổ điển với nhịp điệu đều đặn và vừa phải, đáng chú ý là không có [I1N2S3T4R5U6M7E8N9T0S1] và thời lượng [T1M213] giây.</v>
      </c>
    </row>
    <row r="2831">
      <c r="A2831" s="1" t="s">
        <v>4414</v>
      </c>
      <c r="B2831" s="1" t="s">
        <v>4415</v>
      </c>
      <c r="C2831" s="2" t="str">
        <f>IFERROR(__xludf.DUMMYFUNCTION("GoogleTranslate(B2831, ""en"", ""vi"")"),"Loại nhạc này mang lại trải nghiệm nghe độc ​​đáo và đáng nhớ với dải cao độ [R1A2N3G4E5] [oc0ta1ve2s3]. Việc sử dụng [[K01E12Y23]3 k4ey5] tạo ra bảng màu âm thanh phong phú và sống động, trong khi nhịp điệu hài hòa và [[T01I12M23E34_45S56I67G78N89A90T01U"&amp;"12R23E34]4 t5im6e 7si8gn9at0ur1e2] góp phần tạo nên bố cục tổng thể của nó. Việc kết hợp [I1N2S3T4R5U6M7E8N9T0S1] nâng cao trải nghiệm âm nhạc, bổ sung cho đoạn [te0mp1o2] chậm của bài hát, kéo dài trong [T1M213] giây.")</f>
        <v>Loại nhạc này mang lại trải nghiệm nghe độc ​​đáo và đáng nhớ với dải cao độ [R1A2N3G4E5] [oc0ta1ve2s3]. Việc sử dụng [[K01E12Y23]3 k4ey5] tạo ra bảng màu âm thanh phong phú và sống động, trong khi nhịp điệu hài hòa và [[T01I12M23E34_45S56I67G78N89A90T01U12R23E34]4 t5im6e 7si8gn9at0ur1e2] góp phần tạo nên bố cục tổng thể của nó. Việc kết hợp [I1N2S3T4R5U6M7E8N9T0S1] nâng cao trải nghiệm âm nhạc, bổ sung cho đoạn [te0mp1o2] chậm của bài hát, kéo dài trong [T1M213] giây.</v>
      </c>
    </row>
    <row r="2832">
      <c r="A2832" s="1" t="s">
        <v>4416</v>
      </c>
      <c r="B2832" s="1" t="s">
        <v>4417</v>
      </c>
      <c r="C2832" s="2" t="str">
        <f>IFERROR(__xludf.DUMMYFUNCTION("GoogleTranslate(B2832, ""en"", ""vi"")"),"Loại nhạc này mang lại trải nghiệm nghe độc ​​đáo và đáng nhớ với dải cao độ [R1A2N3G4E5] [oc0ta1ve2s3] và sử dụng [[K01E12Y23]3 k4ey5], truyền tải âm thanh cộng hưởng. Bài hát bắt nguồn từ truyền thống âm nhạc [G1E2N3R4E5], khác với âm thanh thông thường"&amp;" của [A1R2T3I4S5T6] và có [ti0me1 s2ig3na4tu5re6] khác thường - [T1I2M3E4_5S6I7G8N9A0T1U2R3E4]. Với độ dài [T1M213] giây, [te0mp1o2] của bài hát thực sự mãnh liệt và nó đã chọn không kết hợp [I1N2S3T4R5U6M7E8N9T0S1].")</f>
        <v>Loại nhạc này mang lại trải nghiệm nghe độc ​​đáo và đáng nhớ với dải cao độ [R1A2N3G4E5] [oc0ta1ve2s3] và sử dụng [[K01E12Y23]3 k4ey5], truyền tải âm thanh cộng hưởng. Bài hát bắt nguồn từ truyền thống âm nhạc [G1E2N3R4E5], khác với âm thanh thông thường của [A1R2T3I4S5T6] và có [ti0me1 s2ig3na4tu5re6] khác thường - [T1I2M3E4_5S6I7G8N9A0T1U2R3E4]. Với độ dài [T1M213] giây, [te0mp1o2] của bài hát thực sự mãnh liệt và nó đã chọn không kết hợp [I1N2S3T4R5U6M7E8N9T0S1].</v>
      </c>
    </row>
    <row r="2833">
      <c r="A2833" s="1" t="s">
        <v>4418</v>
      </c>
      <c r="B2833" s="1" t="s">
        <v>4419</v>
      </c>
      <c r="C2833" s="2" t="str">
        <f>IFERROR(__xludf.DUMMYFUNCTION("GoogleTranslate(B2833, ""en"", ""vi"")"),"[ti0me1 s2ig3na4tu5re6] của bài hát này thật khác thường, nhưng [[K01E12Y23]3 k4ey5] mang đến cho âm nhạc một chất lượng cảm xúc đặc biệt. Mặc dù có [ti0me1 s2ig3na4tu5re6] khác thường nhưng nhịp điệu rất êm dịu và thú vị là không có [I1N2S3T4R5U6M7E8N9T0"&amp;"S1] trong bài hát này.")</f>
        <v>[ti0me1 s2ig3na4tu5re6] của bài hát này thật khác thường, nhưng [[K01E12Y23]3 k4ey5] mang đến cho âm nhạc một chất lượng cảm xúc đặc biệt. Mặc dù có [ti0me1 s2ig3na4tu5re6] khác thường nhưng nhịp điệu rất êm dịu và thú vị là không có [I1N2S3T4R5U6M7E8N9T0S1] trong bài hát này.</v>
      </c>
    </row>
    <row r="2834">
      <c r="A2834" s="1" t="s">
        <v>4420</v>
      </c>
      <c r="B2834" s="1" t="s">
        <v>4421</v>
      </c>
      <c r="C2834" s="2" t="str">
        <f>IFERROR(__xludf.DUMMYFUNCTION("GoogleTranslate(B2834, ""en"", ""vi"")"),"Loại nhạc này mang đến trải nghiệm nghe đa dạng và sống động với dải cao độ trải dài [R1A2N3G4E5] [oc0ta1ve2s3]. Bài hát chạy trong [T1M213] giây và có nhịp điệu thoải mái, vừa phải, chuyển động nhanh. Âm nhạc bao gồm [[N01U12M23_34B45A56R67S78]8 b9ar0s1]"&amp;", mang đến một hành trình âm nhạc trọn vẹn cho người nghe thưởng thức.")</f>
        <v>Loại nhạc này mang đến trải nghiệm nghe đa dạng và sống động với dải cao độ trải dài [R1A2N3G4E5] [oc0ta1ve2s3]. Bài hát chạy trong [T1M213] giây và có nhịp điệu thoải mái, vừa phải, chuyển động nhanh. Âm nhạc bao gồm [[N01U12M23_34B45A56R67S78]8 b9ar0s1], mang đến một hành trình âm nhạc trọn vẹn cho người nghe thưởng thức.</v>
      </c>
    </row>
    <row r="2835">
      <c r="A2835" s="1" t="s">
        <v>1755</v>
      </c>
      <c r="B2835" s="1" t="s">
        <v>4422</v>
      </c>
      <c r="C2835" s="2" t="str">
        <f>IFERROR(__xludf.DUMMYFUNCTION("GoogleTranslate(B2835, ""en"", ""vi"")"),"Loại nhạc này mang đến trải nghiệm nghe đa dạng và sống động với dải cao độ trải dài [R1A2N3G4E5] [oc0ta1ve2s3]. Ngoài ra, [ti0me1 s2ig3na4tu5re6] của bài hát này rất độc đáo, có [T1I2M3E4_5S6I7G8N9A0T1U2R3E4]. Cùng với nhau, những yếu tố này tạo nên một "&amp;"bản nhạc độc đáo và quyến rũ, chắc chắn sẽ thu hút người nghe. Cho dù bạn là người đam mê âm nhạc hay chỉ đơn giản là đánh giá cao những âm thanh đổi mới và sáng tạo thì bài hát này rất đáng nghe.")</f>
        <v>Loại nhạc này mang đến trải nghiệm nghe đa dạng và sống động với dải cao độ trải dài [R1A2N3G4E5] [oc0ta1ve2s3]. Ngoài ra, [ti0me1 s2ig3na4tu5re6] của bài hát này rất độc đáo, có [T1I2M3E4_5S6I7G8N9A0T1U2R3E4]. Cùng với nhau, những yếu tố này tạo nên một bản nhạc độc đáo và quyến rũ, chắc chắn sẽ thu hút người nghe. Cho dù bạn là người đam mê âm nhạc hay chỉ đơn giản là đánh giá cao những âm thanh đổi mới và sáng tạo thì bài hát này rất đáng nghe.</v>
      </c>
    </row>
    <row r="2836">
      <c r="A2836" s="1" t="s">
        <v>618</v>
      </c>
      <c r="B2836" s="1" t="s">
        <v>4423</v>
      </c>
      <c r="C2836" s="2" t="str">
        <f>IFERROR(__xludf.DUMMYFUNCTION("GoogleTranslate(B2836, ""en"", ""vi"")"),"Nó tạo ra một bầu không khí êm dịu có thể giúp bạn thư giãn sau một ngày dài. Nhịp điệu chậm rãi, đều đặn và giai điệu nhẹ nhàng phối hợp với nhau để xoa dịu tâm trí và thúc đẩy sự thư giãn. Cho dù bạn đang muốn giảm căng thẳng, thiền hay chỉ đơn giản là "&amp;"thưởng thức một vài bản nhạc yên bình thì bài hát này là một lựa chọn tuyệt vời. Với [te0mp1o2] yên tĩnh và cảm giác êm dịu, nó chắc chắn sẽ giúp bạn tìm thấy sự bình yên và tĩnh lặng bên trong.")</f>
        <v>Nó tạo ra một bầu không khí êm dịu có thể giúp bạn thư giãn sau một ngày dài. Nhịp điệu chậm rãi, đều đặn và giai điệu nhẹ nhàng phối hợp với nhau để xoa dịu tâm trí và thúc đẩy sự thư giãn. Cho dù bạn đang muốn giảm căng thẳng, thiền hay chỉ đơn giản là thưởng thức một vài bản nhạc yên bình thì bài hát này là một lựa chọn tuyệt vời. Với [te0mp1o2] yên tĩnh và cảm giác êm dịu, nó chắc chắn sẽ giúp bạn tìm thấy sự bình yên và tĩnh lặng bên trong.</v>
      </c>
    </row>
    <row r="2837">
      <c r="A2837" s="1" t="s">
        <v>4424</v>
      </c>
      <c r="B2837" s="1" t="s">
        <v>4425</v>
      </c>
      <c r="C2837" s="2" t="str">
        <f>IFERROR(__xludf.DUMMYFUNCTION("GoogleTranslate(B2837, ""en"", ""vi"")"),"Âm thanh chịu ảnh hưởng từ [G1E2N3R4E5] của bài hát này được thể hiện xuyên suốt, với [[N01U12M23_34B45A56R67S78]8 b9ar0s1] có thể được nghe thấy trong độ dài [T1M213]-giây của nó. Ngoài ra, bài hát còn có [ti0me1 s2ig3na4tu5re6 o7f 8[T91I02M13E24_35S46I5"&amp;"7G68N79A80T91U02R13E24]3] độc đáo, làm tăng thêm nét độc đáo và khác biệt của nó. Nhìn chung, những yếu tố này kết hợp với nhau để tạo ra trải nghiệm âm nhạc thực sự đáng nhớ và hấp dẫn, nổi bật giữa đám đông.")</f>
        <v>Âm thanh chịu ảnh hưởng từ [G1E2N3R4E5] của bài hát này được thể hiện xuyên suốt, với [[N01U12M23_34B45A56R67S78]8 b9ar0s1] có thể được nghe thấy trong độ dài [T1M213]-giây của nó. Ngoài ra, bài hát còn có [ti0me1 s2ig3na4tu5re6 o7f 8[T91I02M13E24_35S46I57G68N79A80T91U02R13E24]3] độc đáo, làm tăng thêm nét độc đáo và khác biệt của nó. Nhìn chung, những yếu tố này kết hợp với nhau để tạo ra trải nghiệm âm nhạc thực sự đáng nhớ và hấp dẫn, nổi bật giữa đám đông.</v>
      </c>
    </row>
    <row r="2838">
      <c r="A2838" s="1" t="s">
        <v>4426</v>
      </c>
      <c r="B2838" s="1" t="s">
        <v>4427</v>
      </c>
      <c r="C2838" s="2" t="str">
        <f>IFERROR(__xludf.DUMMYFUNCTION("GoogleTranslate(B2838, ""en"", ""vi"")"),"Phạm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có độ dài [T1M213] giây"&amp;", có [te0mp1o2] vừa phải và thú vị, đồng thời phần trình diễn âm nhạc sử dụng [I1N2S3T4R5U6M7E8N9T0S1]. Cùng với nhau, những yếu tố này tạo nên trải nghiệm âm nhạc phong phú và quyến rũ, thể hiện các sắc thái tinh tế của âm điệu và nhịp điệu cũng như chất"&amp;" lượng độc đáo của các nhạc cụ được sử dụng.")</f>
        <v>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có độ dài [T1M213] giây, có [te0mp1o2] vừa phải và thú vị, đồng thời phần trình diễn âm nhạc sử dụng [I1N2S3T4R5U6M7E8N9T0S1]. Cùng với nhau, những yếu tố này tạo nên trải nghiệm âm nhạc phong phú và quyến rũ, thể hiện các sắc thái tinh tế của âm điệu và nhịp điệu cũng như chất lượng độc đáo của các nhạc cụ được sử dụng.</v>
      </c>
    </row>
    <row r="2839">
      <c r="A2839" s="1" t="s">
        <v>4428</v>
      </c>
      <c r="B2839" s="1" t="s">
        <v>4429</v>
      </c>
      <c r="C2839" s="2" t="str">
        <f>IFERROR(__xludf.DUMMYFUNCTION("GoogleTranslate(B2839, ""en"", ""vi"")"),"Với dải cao độ trải dài [R1A2N3G4E5] [oc0ta1ve2s3], bản nhạc này mang đến trải nghiệm nghe đa dạng và sống động. Được sáng tác trong [[K01E12Y23]3 k4ey5], bài hát kéo dài [T1M213] giây và có nhịp điệu thoải mái, vừa phải. Chế phẩm không bao gồm việc sử dụ"&amp;"ng [I1N2S3T4R5U6M7E8N9T0S1] và tuân theo đồng hồ đo [T1I2M3E4_5S6I7G8N9A0T1U2R3E4]. Mặc dù không thể hiện âm thanh đặc trưng của phong cách [G1E2N3R4E5] nhưng bản nhạc này cũng khác với âm thanh đặc trưng của [A1R2T3I4S5T6], khiến nó trở thành một bản nhạ"&amp;"c độc đáo.")</f>
        <v>Với dải cao độ trải dài [R1A2N3G4E5] [oc0ta1ve2s3], bản nhạc này mang đến trải nghiệm nghe đa dạng và sống động. Được sáng tác trong [[K01E12Y23]3 k4ey5], bài hát kéo dài [T1M213] giây và có nhịp điệu thoải mái, vừa phải. Chế phẩm không bao gồm việc sử dụng [I1N2S3T4R5U6M7E8N9T0S1] và tuân theo đồng hồ đo [T1I2M3E4_5S6I7G8N9A0T1U2R3E4]. Mặc dù không thể hiện âm thanh đặc trưng của phong cách [G1E2N3R4E5] nhưng bản nhạc này cũng khác với âm thanh đặc trưng của [A1R2T3I4S5T6], khiến nó trở thành một bản nhạc độc đáo.</v>
      </c>
    </row>
    <row r="2840">
      <c r="A2840" s="1" t="s">
        <v>1392</v>
      </c>
      <c r="B2840" s="1" t="s">
        <v>4430</v>
      </c>
      <c r="C2840" s="2" t="str">
        <f>IFERROR(__xludf.DUMMYFUNCTION("GoogleTranslate(B2840, ""en"", ""vi"")"),"Việc sử dụng [[K01E12Y23]3 k4ey5] trong bản nhạc này tạo ra một bảng âm thanh phong phú và sống động, khác biệt với các quy ước của phong cách [G1E2N3R4E5]. Mặc dù không phù hợp với các tiêu chuẩn điển hình của thể loại này, bài hát vẫn thể hiện được âm t"&amp;"hanh độc đáo và quyến rũ thông qua việc sử dụng [[K01E12Y23]3 k4ey5 một cách độc đáo. Sự khác biệt so với các chuẩn mực được mong đợi của thể loại này đã tạo thêm yếu tố bất ngờ và sáng tạo cho âm nhạc, khiến nó trở nên nổi bật so với những âm nhạc khác t"&amp;"rong cùng thể loại. Nhìn chung, việc sử dụng độc đáo [[K01E12Y23]3 k4ey5] trong bài hát này góp phần tạo nên sự khác biệt và thu hút những ai đang tìm kiếm điều gì đó mới mẻ và đổi mới theo phong cách [G1E2N3R4E5].")</f>
        <v>Việc sử dụng [[K01E12Y23]3 k4ey5] trong bản nhạc này tạo ra một bảng âm thanh phong phú và sống động, khác biệt với các quy ước của phong cách [G1E2N3R4E5]. Mặc dù không phù hợp với các tiêu chuẩn điển hình của thể loại này, bài hát vẫn thể hiện được âm thanh độc đáo và quyến rũ thông qua việc sử dụng [[K01E12Y23]3 k4ey5 một cách độc đáo. Sự khác biệt so với các chuẩn mực được mong đợi của thể loại này đã tạo thêm yếu tố bất ngờ và sáng tạo cho âm nhạc, khiến nó trở nên nổi bật so với những âm nhạc khác trong cùng thể loại. Nhìn chung, việc sử dụng độc đáo [[K01E12Y23]3 k4ey5] trong bài hát này góp phần tạo nên sự khác biệt và thu hút những ai đang tìm kiếm điều gì đó mới mẻ và đổi mới theo phong cách [G1E2N3R4E5].</v>
      </c>
    </row>
    <row r="2841">
      <c r="A2841" s="1" t="s">
        <v>4431</v>
      </c>
      <c r="B2841" s="1" t="s">
        <v>4432</v>
      </c>
      <c r="C2841" s="2" t="str">
        <f>IFERROR(__xludf.DUMMYFUNCTION("GoogleTranslate(B2841, ""en"", ""vi"")"),"Việc sử dụng dải cao độ cụ thể [R1A2N3G4E5] [oc0ta1ve2s3] tạo ra âm thanh gắn kết và thống nhất xuyên suốt bản nhạc. Kết hợp với việc sử dụng [[K01E12Y23]3 k4ey5], bản nhạc này tạo ra một bầu không khí khác biệt. Nhịp điệu rất nhanh và sống động của bài h"&amp;"át, được xác định bởi [T1I2M3E4_5S6I7G8N9A0T1U2R3E4], càng nâng cao hơn nữa hiệu ứng tổng thể của nó. Điều thú vị là, sáng tác của bài hát này không liên quan đến việc sử dụng [I1N2S3T4R5U6M7E8N9T0S1], nhưng nó vẫn truyền tải được [E1M2O3T4I5O6N7] xuyên s"&amp;"uốt. Bài hát có tổng chiều dài [[N01U12M23_34B45A56R67S78]8 b9ar0s1].")</f>
        <v>Việc sử dụng dải cao độ cụ thể [R1A2N3G4E5] [oc0ta1ve2s3] tạo ra âm thanh gắn kết và thống nhất xuyên suốt bản nhạc. Kết hợp với việc sử dụng [[K01E12Y23]3 k4ey5], bản nhạc này tạo ra một bầu không khí khác biệt. Nhịp điệu rất nhanh và sống động của bài hát, được xác định bởi [T1I2M3E4_5S6I7G8N9A0T1U2R3E4], càng nâng cao hơn nữa hiệu ứng tổng thể của nó. Điều thú vị là, sáng tác của bài hát này không liên quan đến việc sử dụng [I1N2S3T4R5U6M7E8N9T0S1], nhưng nó vẫn truyền tải được [E1M2O3T4I5O6N7] xuyên suốt. Bài hát có tổng chiều dài [[N01U12M23_34B45A56R67S78]8 b9ar0s1].</v>
      </c>
    </row>
    <row r="2842">
      <c r="A2842" s="1" t="s">
        <v>3300</v>
      </c>
      <c r="B2842" s="1" t="s">
        <v>4433</v>
      </c>
      <c r="C2842" s="2" t="str">
        <f>IFERROR(__xludf.DUMMYFUNCTION("GoogleTranslate(B2842, ""en"", ""vi"")"),"Âm nhạc được giới thiệu phải bao gồm [I1N2S3T4R5U6M7E8N9T0S1] và mang lại trải nghiệm nghe đa dạng và sống động với phạm vi cao độ trải dài [R1A2N3G4E5] [oc0ta1ve2s3]. Ngoài ra, [te0mp1o2] của bản nhạc này nằm ở dải trung, mang lại nhịp điệu cân bằng và v"&amp;"ừa phải. Nhìn chung, với dải cao độ và nhạc cụ đa dạng, dòng nhạc này hứa hẹn sẽ mang lại trải nghiệm nghe hấp dẫn và thú vị.")</f>
        <v>Âm nhạc được giới thiệu phải bao gồm [I1N2S3T4R5U6M7E8N9T0S1] và mang lại trải nghiệm nghe đa dạng và sống động với phạm vi cao độ trải dài [R1A2N3G4E5] [oc0ta1ve2s3]. Ngoài ra, [te0mp1o2] của bản nhạc này nằm ở dải trung, mang lại nhịp điệu cân bằng và vừa phải. Nhìn chung, với dải cao độ và nhạc cụ đa dạng, dòng nhạc này hứa hẹn sẽ mang lại trải nghiệm nghe hấp dẫn và thú vị.</v>
      </c>
    </row>
    <row r="2843">
      <c r="A2843" s="1" t="s">
        <v>4434</v>
      </c>
      <c r="B2843" s="1" t="s">
        <v>4435</v>
      </c>
      <c r="C2843" s="2" t="str">
        <f>IFERROR(__xludf.DUMMYFUNCTION("GoogleTranslate(B2843, ""en"", ""vi"")"),"Bài hát quyến rũ và đáng nhớ này sử dụng [I1N2S3T4R5U6M7E8N9T0S1] và được phát trong [[K01E12Y23]3 k4ey5]. Nó kéo dài [T1M213] giây và có nhịp rất thoải mái. [[T01I12M23E34_45S56I67G78N89A90T01U12R23E34]4 t5im6e 7si8gn9at0ur1e2] và [te0mp1o2] độc đáo của "&amp;"bài hát, trải dài [[N01U12M23_34B45A56R67S78]8 b9ar0s1], tạo nên một trải nghiệm đầy cảm xúc phát ra [E1M2O3T4I5O6N7].")</f>
        <v>Bài hát quyến rũ và đáng nhớ này sử dụng [I1N2S3T4R5U6M7E8N9T0S1] và được phát trong [[K01E12Y23]3 k4ey5]. Nó kéo dài [T1M213] giây và có nhịp rất thoải mái. [[T01I12M23E34_45S56I67G78N89A90T01U12R23E34]4 t5im6e 7si8gn9at0ur1e2] và [te0mp1o2] độc đáo của bài hát, trải dài [[N01U12M23_34B45A56R67S78]8 b9ar0s1], tạo nên một trải nghiệm đầy cảm xúc phát ra [E1M2O3T4I5O6N7].</v>
      </c>
    </row>
    <row r="2844">
      <c r="A2844" s="1" t="s">
        <v>3816</v>
      </c>
      <c r="B2844" s="1" t="s">
        <v>4436</v>
      </c>
      <c r="C2844" s="2" t="str">
        <f>IFERROR(__xludf.DUMMYFUNCTION("GoogleTranslate(B2844, ""en"", ""vi"")"),"Đặc tính đặc biệt và chiều sâu cảm xúc của âm nhạc được nhấn mạnh bởi dải cao độ [R1A2N3G4E5] [oc0ta1ve2s3]. Mặc dù thiếu vắng [I1N2S3T4R5U6M7E8N9T0S1] trong sáng tác, âm nhạc vẫn thấm đẫm [E1M2O3T4I5O6N7].")</f>
        <v>Đặc tính đặc biệt và chiều sâu cảm xúc của âm nhạc được nhấn mạnh bởi dải cao độ [R1A2N3G4E5] [oc0ta1ve2s3]. Mặc dù thiếu vắng [I1N2S3T4R5U6M7E8N9T0S1] trong sáng tác, âm nhạc vẫn thấm đẫm [E1M2O3T4I5O6N7].</v>
      </c>
    </row>
    <row r="2845">
      <c r="A2845" s="1" t="s">
        <v>2037</v>
      </c>
      <c r="B2845" s="1" t="s">
        <v>4437</v>
      </c>
      <c r="C2845" s="2" t="str">
        <f>IFERROR(__xludf.DUMMYFUNCTION("GoogleTranslate(B2845, ""en"", ""vi"")"),"Bài hát được phát ở tốc độ nhanh và phạm vi cao độ của nó nằm trong [R1A2N3G4E5] [oc0ta1ve2s3]. Với việc sử dụng [[K01E12Y23]3 k4ey5], bản nhạc này truyền tải âm thanh độc đáo và vang dội. Điều thú vị là bạn sẽ không tìm thấy bất kỳ [I1N2S3T4R5U6M7E8N9T0S"&amp;"1] nào trong bài hát này, nhưng sự vắng mặt của các nhạc cụ sẽ tạo ra một kết cấu đặc biệt và độc đáo.")</f>
        <v>Bài hát được phát ở tốc độ nhanh và phạm vi cao độ của nó nằm trong [R1A2N3G4E5] [oc0ta1ve2s3]. Với việc sử dụng [[K01E12Y23]3 k4ey5], bản nhạc này truyền tải âm thanh độc đáo và vang dội. Điều thú vị là bạn sẽ không tìm thấy bất kỳ [I1N2S3T4R5U6M7E8N9T0S1] nào trong bài hát này, nhưng sự vắng mặt của các nhạc cụ sẽ tạo ra một kết cấu đặc biệt và độc đáo.</v>
      </c>
    </row>
    <row r="2846">
      <c r="A2846" s="1" t="s">
        <v>4438</v>
      </c>
      <c r="B2846" s="1" t="s">
        <v>4439</v>
      </c>
      <c r="C2846" s="2" t="str">
        <f>IFERROR(__xludf.DUMMYFUNCTION("GoogleTranslate(B2846, ""en"", ""vi"")"),"Nhạc trong bài này có tiết tấu vừa phải và chuyển động với nhịp độ vừa phải, với [ti0me1 s2ig3na4tu5re6 o7f 8[T91I02M13E24_35S46I57G68N79A80T91U02R13E24]3]. [[K01E12Y23]3 k4ey5] được sử dụng trong âm nhạc mang lại chất lượng cảm xúc đặc biệt. Tuy nhiên, b"&amp;"ất chấp những phẩm chất độc đáo của nó, bản nhạc này không có những nét cổ điển của âm thanh [G1E2N3R4E5].")</f>
        <v>Nhạc trong bài này có tiết tấu vừa phải và chuyển động với nhịp độ vừa phải, với [ti0me1 s2ig3na4tu5re6 o7f 8[T91I02M13E24_35S46I57G68N79A80T91U02R13E24]3]. [[K01E12Y23]3 k4ey5] được sử dụng trong âm nhạc mang lại chất lượng cảm xúc đặc biệt. Tuy nhiên, bất chấp những phẩm chất độc đáo của nó, bản nhạc này không có những nét cổ điển của âm thanh [G1E2N3R4E5].</v>
      </c>
    </row>
    <row r="2847">
      <c r="A2847" s="1" t="s">
        <v>4440</v>
      </c>
      <c r="B2847" s="1" t="s">
        <v>4441</v>
      </c>
      <c r="C2847" s="2" t="str">
        <f>IFERROR(__xludf.DUMMYFUNCTION("GoogleTranslate(B2847, ""en"", ""vi"")"),"Phạm vi cao độ nhỏ gọn của [R1A2N3G4E5] [oc0ta1ve2s3] mang lại hiệu suất âm nhạc tập trung và có tác động mạnh mẽ, trong khi việc sử dụng [[K01E12Y23]3 k4ey5] tạo ra bầu không khí khác biệt. Với thời lượng [T1M213] giây và [[T01I12M23E34_45S56I67G78N89A90"&amp;"T01U12R23E34]4 t5im6e 7si8gn9at0ur1e2] không điển hình, bài hát này chinh phục người nghe bằng chất [E1M2O3T4I5O6N7]. Trải dài [[N01U12M23_34B45A56R67S78]8 b9ar0s1], âm nhạc kết hợp liền mạch những yếu tố này để mang lại trải nghiệm âm nhạc độc đáo.")</f>
        <v>Phạm vi cao độ nhỏ gọn của [R1A2N3G4E5] [oc0ta1ve2s3] mang lại hiệu suất âm nhạc tập trung và có tác động mạnh mẽ, trong khi việc sử dụng [[K01E12Y23]3 k4ey5] tạo ra bầu không khí khác biệt. Với thời lượng [T1M213] giây và [[T01I12M23E34_45S56I67G78N89A90T01U12R23E34]4 t5im6e 7si8gn9at0ur1e2] không điển hình, bài hát này chinh phục người nghe bằng chất [E1M2O3T4I5O6N7]. Trải dài [[N01U12M23_34B45A56R67S78]8 b9ar0s1], âm nhạc kết hợp liền mạch những yếu tố này để mang lại trải nghiệm âm nhạc độc đáo.</v>
      </c>
    </row>
    <row r="2848">
      <c r="A2848" s="1" t="s">
        <v>3082</v>
      </c>
      <c r="B2848" s="1" t="s">
        <v>4442</v>
      </c>
      <c r="C2848" s="2" t="str">
        <f>IFERROR(__xludf.DUMMYFUNCTION("GoogleTranslate(B2848, ""en"", ""vi"")"),"Dải cao độ [R1A2N3G4E5] [oc0ta1ve2s3] của bản nhạc này mang lại trải nghiệm nghe độc ​​đáo và đáng nhớ, trong khi [[K01E12Y23]3 k4ey5] mang lại chất lượng cảm xúc đặc biệt. Với thời lượng chạy [T1M213] giây, nhịp điệu vừa phải, dễ theo dõi của bài hát giú"&amp;"p người nghe dễ dàng hòa nhập. Việc kết hợp [I1N2S3T4R5U6M7E8N9T0S1] tăng thêm chiều sâu cho tác phẩm âm nhạc, được bổ sung bằng cách sử dụng [[T01I12M23E34_45S56I67G78N89A90T01U12R23E34]4 t5im6e 7si8gn9at0ur1e2 khác thường. Được phát ở mức âm lượng thấp "&amp;"[te0mp1o2], bài hát này thể hiện thể loại [G1E2N3R4E5], bao gồm tổng cộng [[N01U12M23_34B45A56R67S78]8 b9ar0s1].")</f>
        <v>Dải cao độ [R1A2N3G4E5] [oc0ta1ve2s3] của bản nhạc này mang lại trải nghiệm nghe độc ​​đáo và đáng nhớ, trong khi [[K01E12Y23]3 k4ey5] mang lại chất lượng cảm xúc đặc biệt. Với thời lượng chạy [T1M213] giây, nhịp điệu vừa phải, dễ theo dõi của bài hát giúp người nghe dễ dàng hòa nhập. Việc kết hợp [I1N2S3T4R5U6M7E8N9T0S1] tăng thêm chiều sâu cho tác phẩm âm nhạc, được bổ sung bằng cách sử dụng [[T01I12M23E34_45S56I67G78N89A90T01U12R23E34]4 t5im6e 7si8gn9at0ur1e2 khác thường. Được phát ở mức âm lượng thấp [te0mp1o2], bài hát này thể hiện thể loại [G1E2N3R4E5], bao gồm tổng cộng [[N01U12M23_34B45A56R67S78]8 b9ar0s1].</v>
      </c>
    </row>
    <row r="2849">
      <c r="A2849" s="1" t="s">
        <v>4443</v>
      </c>
      <c r="B2849" s="1" t="s">
        <v>4444</v>
      </c>
      <c r="C2849" s="2" t="str">
        <f>IFERROR(__xludf.DUMMYFUNCTION("GoogleTranslate(B2849, ""en"", ""vi"")"),"Giai điệu trong bài hát này không được tạo bằng [I1N2S3T4R5U6M7E8N9T0], nhưng bất chấp điều này, bài hát được trình diễn với nhịp độ nhanh với nhịp [T1I2M3E4_5S6I7G8N9A0T1U2R3E4]. Mặc dù không có [I1N2S3T4R5U6M7E8N9T0] trong giai điệu, bài hát vẫn duy trì"&amp;" được [te0mp1o2] sống động, phù hợp với nhịp điệu [T1I2M3E4_5S6I7G8N9A0T1U2R3E4] của âm nhạc. Nhìn chung, bài hát thể hiện sự pha trộn độc đáo của các yếu tố kết hợp với nhau để tạo ra trải nghiệm nghe thú vị.")</f>
        <v>Giai điệu trong bài hát này không được tạo bằng [I1N2S3T4R5U6M7E8N9T0], nhưng bất chấp điều này, bài hát được trình diễn với nhịp độ nhanh với nhịp [T1I2M3E4_5S6I7G8N9A0T1U2R3E4]. Mặc dù không có [I1N2S3T4R5U6M7E8N9T0] trong giai điệu, bài hát vẫn duy trì được [te0mp1o2] sống động, phù hợp với nhịp điệu [T1I2M3E4_5S6I7G8N9A0T1U2R3E4] của âm nhạc. Nhìn chung, bài hát thể hiện sự pha trộn độc đáo của các yếu tố kết hợp với nhau để tạo ra trải nghiệm nghe thú vị.</v>
      </c>
    </row>
    <row r="2850">
      <c r="A2850" s="1" t="s">
        <v>4445</v>
      </c>
      <c r="B2850" s="1" t="s">
        <v>4446</v>
      </c>
      <c r="C2850" s="2" t="str">
        <f>IFERROR(__xludf.DUMMYFUNCTION("GoogleTranslate(B2850, ""en"", ""vi"")"),"Âm nhạc có âm thanh cộng hưởng và độc đáo, được truyền tải thông qua việc sử dụng [[K01E12Y23]3 k4ey5] và phạm vi cao độ trong [R1A2N3G4E5] [oc0ta1ve2s3]. Với độ dài [T1M213] giây, bài hát thể hiện nhịp điệu cân bằng và không kết hợp [I1N2S3T4R5U6M7E8N9T0"&amp;"S1] trong phần nhạc cụ của nó. Nó tuân theo đồng hồ đo [T1I2M3E4_5S6I7G8N9A0T1U2R3E4] và duy trì nhịp độ vừa phải [te0mp1o2], đại diện cho một ví dụ hoàn hảo về âm thanh [G1E2N3R4E5]. Bao gồm [[N01U12M23_34B45A56R67S78]8 b9ar0s1], cấu trúc của bài hát thể"&amp;" hiện được tính nhạc của nó.")</f>
        <v>Âm nhạc có âm thanh cộng hưởng và độc đáo, được truyền tải thông qua việc sử dụng [[K01E12Y23]3 k4ey5] và phạm vi cao độ trong [R1A2N3G4E5] [oc0ta1ve2s3]. Với độ dài [T1M213] giây, bài hát thể hiện nhịp điệu cân bằng và không kết hợp [I1N2S3T4R5U6M7E8N9T0S1] trong phần nhạc cụ của nó. Nó tuân theo đồng hồ đo [T1I2M3E4_5S6I7G8N9A0T1U2R3E4] và duy trì nhịp độ vừa phải [te0mp1o2], đại diện cho một ví dụ hoàn hảo về âm thanh [G1E2N3R4E5]. Bao gồm [[N01U12M23_34B45A56R67S78]8 b9ar0s1], cấu trúc của bài hát thể hiện được tính nhạc của nó.</v>
      </c>
    </row>
    <row r="2851">
      <c r="A2851" s="1" t="s">
        <v>4447</v>
      </c>
      <c r="B2851" s="1" t="s">
        <v>4448</v>
      </c>
      <c r="C2851" s="2" t="str">
        <f>IFERROR(__xludf.DUMMYFUNCTION("GoogleTranslate(B2851, ""en"", ""vi"")"),"Loại nhạc này mang đến trải nghiệm nghe đa dạng và sống động với dải cao độ trải dài [R1A2N3G4E5] [oc0ta1ve2s3]. Nó truyền tải âm thanh độc đáo và cộng hưởng bằng cách sử dụng [[K01E12Y23]3 k4ey5]. Bài hát phát trong [T1M213] giây, có nhịp điệu đều đặn và"&amp;" vừa phải, tuân theo nhịp [T1I2M3E4_5S6I7G8N9A0T1U2R3E4]. Âm nhạc có [te0mp1o2] nhanh góp phần tạo nên năng lượng tổng thể của bản nhạc, tạo ra cảm xúc [E1M2O3T4I5O6N7]. Bản sáng tác bao gồm [[N01U12M23_34B45A56R67S78]8 b9ar0s1], cho phép khám phá đáng kể"&amp;" các ý tưởng âm nhạc có trong tác phẩm.")</f>
        <v>Loại nhạc này mang đến trải nghiệm nghe đa dạng và sống động với dải cao độ trải dài [R1A2N3G4E5] [oc0ta1ve2s3]. Nó truyền tải âm thanh độc đáo và cộng hưởng bằng cách sử dụng [[K01E12Y23]3 k4ey5]. Bài hát phát trong [T1M213] giây, có nhịp điệu đều đặn và vừa phải, tuân theo nhịp [T1I2M3E4_5S6I7G8N9A0T1U2R3E4]. Âm nhạc có [te0mp1o2] nhanh góp phần tạo nên năng lượng tổng thể của bản nhạc, tạo ra cảm xúc [E1M2O3T4I5O6N7]. Bản sáng tác bao gồm [[N01U12M23_34B45A56R67S78]8 b9ar0s1], cho phép khám phá đáng kể các ý tưởng âm nhạc có trong tác phẩm.</v>
      </c>
    </row>
    <row r="2852">
      <c r="A2852" s="1" t="s">
        <v>1482</v>
      </c>
      <c r="B2852" s="1" t="s">
        <v>4449</v>
      </c>
      <c r="C2852" s="2" t="str">
        <f>IFERROR(__xludf.DUMMYFUNCTION("GoogleTranslate(B2852, ""en"", ""vi"")"),"[[K01E12Y23]3 k4ey5] trong bản nhạc này mang đến âm thanh mạnh mẽ và đáng nhớ, trong khi thời lượng chạy của bài hát là [T1M213] giây. Bài hát này cũng có nhịp điệu rất êm dịu và nhẹ nhàng, nhưng đã chọn không kết hợp [I1N2S3T4R5U6M7E8N9T0S1]. Mặc dù thiế"&amp;"u một số nhạc cụ nhất định, việc sử dụng độc đáo [[K01E12Y23]3 k4ey5] và âm thanh tổng thể của bài hát khiến bài hát trở thành trải nghiệm nghe thú vị và đáng nhớ với nhịp điệu nhẹ nhàng.")</f>
        <v>[[K01E12Y23]3 k4ey5] trong bản nhạc này mang đến âm thanh mạnh mẽ và đáng nhớ, trong khi thời lượng chạy của bài hát là [T1M213] giây. Bài hát này cũng có nhịp điệu rất êm dịu và nhẹ nhàng, nhưng đã chọn không kết hợp [I1N2S3T4R5U6M7E8N9T0S1]. Mặc dù thiếu một số nhạc cụ nhất định, việc sử dụng độc đáo [[K01E12Y23]3 k4ey5] và âm thanh tổng thể của bài hát khiến bài hát trở thành trải nghiệm nghe thú vị và đáng nhớ với nhịp điệu nhẹ nhàng.</v>
      </c>
    </row>
    <row r="2853">
      <c r="A2853" s="1" t="s">
        <v>2095</v>
      </c>
      <c r="B2853" s="1" t="s">
        <v>4450</v>
      </c>
      <c r="C2853" s="2" t="str">
        <f>IFERROR(__xludf.DUMMYFUNCTION("GoogleTranslate(B2853, ""en"", ""vi"")"),"Bài hát này có âm [te0mp1o2] thoải mái, nhưng điều làm nó khác biệt là [ti0me1 s2ig3na4tu5re6] được sử dụng. Nó không điển hình và tạo thêm chiều hướng thú vị cho âm nhạc.")</f>
        <v>Bài hát này có âm [te0mp1o2] thoải mái, nhưng điều làm nó khác biệt là [ti0me1 s2ig3na4tu5re6] được sử dụng. Nó không điển hình và tạo thêm chiều hướng thú vị cho âm nhạc.</v>
      </c>
    </row>
    <row r="2854">
      <c r="A2854" s="1" t="s">
        <v>2832</v>
      </c>
      <c r="B2854" s="1" t="s">
        <v>4451</v>
      </c>
      <c r="C2854" s="2" t="str">
        <f>IFERROR(__xludf.DUMMYFUNCTION("GoogleTranslate(B2854, ""en"", ""vi"")"),"Việc sử dụng [[K01E12Y23]3 k4ey5] tạo thêm hương vị độc đáo cho dòng nhạc này, không tuân theo truyền thống của phong cách [G1E2N3R4E5]. Bài hát này có nhịp điệu mượt mà và đều đặn, với [ti0me1 s2ig3na4tu5re6 o7f 8[T91I02M13E24_35S46I57G68N79A80T91U02R13E"&amp;"24]3].")</f>
        <v>Việc sử dụng [[K01E12Y23]3 k4ey5] tạo thêm hương vị độc đáo cho dòng nhạc này, không tuân theo truyền thống của phong cách [G1E2N3R4E5]. Bài hát này có nhịp điệu mượt mà và đều đặn, với [ti0me1 s2ig3na4tu5re6 o7f 8[T91I02M13E24_35S46I57G68N79A80T91U02R13E24]3].</v>
      </c>
    </row>
    <row r="2855">
      <c r="A2855" s="1" t="s">
        <v>708</v>
      </c>
      <c r="B2855" s="1" t="s">
        <v>4452</v>
      </c>
      <c r="C2855" s="2" t="str">
        <f>IFERROR(__xludf.DUMMYFUNCTION("GoogleTranslate(B2855, ""en"", ""vi"")"),"Với phạm vi cao độ trải dài [R1A2N3G4E5] [oc0ta1ve2s3], âm nhạc mang đến trải nghiệm nghe đa dạng và sống động, đồng thời việc sử dụng [[K01E12Y23]3 k4ey5] tạo ra bầu không khí khác biệt. Bài hát [T1M213]-giây này có nhịp điệu ổn định và vừa phải nên có ["&amp;"I1N2S3T4R5U6M7E8N9T0S1]. Mặc dù [ti0me1 s2ig3na4tu5re6] của nó là [T1I2M3E4_5S6I7G8N9A0T1U2R3E4] độc đáo, bài hát di chuyển với tốc độ nhanh, thấm đẫm [E1M2O3T4I5O6N7]. Nhìn chung, âm nhạc là sự pha trộn quyến rũ giữa kỹ năng kỹ thuật và chiều sâu cảm xúc"&amp;", tạo nên trải nghiệm nghe khó quên.")</f>
        <v>Với phạm vi cao độ trải dài [R1A2N3G4E5] [oc0ta1ve2s3], âm nhạc mang đến trải nghiệm nghe đa dạng và sống động, đồng thời việc sử dụng [[K01E12Y23]3 k4ey5] tạo ra bầu không khí khác biệt. Bài hát [T1M213]-giây này có nhịp điệu ổn định và vừa phải nên có [I1N2S3T4R5U6M7E8N9T0S1]. Mặc dù [ti0me1 s2ig3na4tu5re6] của nó là [T1I2M3E4_5S6I7G8N9A0T1U2R3E4] độc đáo, bài hát di chuyển với tốc độ nhanh, thấm đẫm [E1M2O3T4I5O6N7]. Nhìn chung, âm nhạc là sự pha trộn quyến rũ giữa kỹ năng kỹ thuật và chiều sâu cảm xúc, tạo nên trải nghiệm nghe khó quên.</v>
      </c>
    </row>
    <row r="2856">
      <c r="A2856" s="1" t="s">
        <v>4453</v>
      </c>
      <c r="B2856" s="1" t="s">
        <v>4454</v>
      </c>
      <c r="C2856" s="2" t="str">
        <f>IFERROR(__xludf.DUMMYFUNCTION("GoogleTranslate(B2856, ""en"", ""vi"")"),"Nhịp điệu của bài hát có nhịp độ chậm nhưng việc lựa chọn [[K01E12Y23]3 k4ey5] mang lại trải nghiệm lôi cuốn và đáng nhớ. Nó cũng có nhịp điệu rất mãnh liệt, mặc dù không có bất kỳ nhạc cụ nào.")</f>
        <v>Nhịp điệu của bài hát có nhịp độ chậm nhưng việc lựa chọn [[K01E12Y23]3 k4ey5] mang lại trải nghiệm lôi cuốn và đáng nhớ. Nó cũng có nhịp điệu rất mãnh liệt, mặc dù không có bất kỳ nhạc cụ nào.</v>
      </c>
    </row>
    <row r="2857">
      <c r="A2857" s="1" t="s">
        <v>4455</v>
      </c>
      <c r="B2857" s="1" t="s">
        <v>4456</v>
      </c>
      <c r="C2857" s="2" t="str">
        <f>IFERROR(__xludf.DUMMYFUNCTION("GoogleTranslate(B2857, ""en"", ""vi"")"),"Bản nhạc giai điệu thiếu [I1N2S3T4R5U6M7E8N9T0], mang lại trải nghiệm nghe đa dạng và sống động với dải cao độ trải dài [R1A2N3G4E5] [oc0ta1ve2s3]. Bài hát có nhịp nhanh và dài [T1M213] giây.")</f>
        <v>Bản nhạc giai điệu thiếu [I1N2S3T4R5U6M7E8N9T0], mang lại trải nghiệm nghe đa dạng và sống động với dải cao độ trải dài [R1A2N3G4E5] [oc0ta1ve2s3]. Bài hát có nhịp nhanh và dài [T1M213] giây.</v>
      </c>
    </row>
    <row r="2858">
      <c r="A2858" s="1" t="s">
        <v>217</v>
      </c>
      <c r="B2858" s="1" t="s">
        <v>4457</v>
      </c>
      <c r="C2858" s="2" t="str">
        <f>IFERROR(__xludf.DUMMYFUNCTION("GoogleTranslate(B2858, ""en"", ""vi"")"),"[[K01E12Y23]3 k4ey5] trong bản nhạc này là yếu tố thiết yếu góp phần tạo nên âm thanh mạnh mẽ và đáng nhớ. Cho dù đó là [ma0jo1r2] hay [mi0no1r2] [ke0y1], việc lựa chọn [K1E2Y3] có thể ảnh hưởng đáng kể đến tâm trạng và tác động tổng thể của một bản nhạc."&amp;" Trong một số trường hợp, [[K01E12Y23]3 k4ey5] có thể gợi lên những cảm xúc như vui vẻ, hạnh phúc và phấn khích, trong khi ở những trường hợp khác, nó có thể truyền tải cảm giác buồn bã, u sầu hoặc thậm chí là sợ hãi. Các nhạc sĩ và nhà soạn nhạc hãy cân "&amp;"nhắc cẩn thận việc sử dụng [[K01E12Y23]3 k4ey5] khi họ cố gắng tạo ra bầu không khí cụ thể hoặc truyền tải một thông điệp cụ thể thông qua âm nhạc của mình. Cuối cùng, [[K01E12Y23]3 k4ey5] là một phần không thể thiếu trong sáng tác âm nhạc, có khả năng tạ"&amp;"o ra trải nghiệm nghe khó quên cho khán giả.")</f>
        <v>[[K01E12Y23]3 k4ey5] trong bản nhạc này là yếu tố thiết yếu góp phần tạo nên âm thanh mạnh mẽ và đáng nhớ. Cho dù đó là [ma0jo1r2] hay [mi0no1r2] [ke0y1], việc lựa chọn [K1E2Y3] có thể ảnh hưởng đáng kể đến tâm trạng và tác động tổng thể của một bản nhạc. Trong một số trường hợp, [[K01E12Y23]3 k4ey5] có thể gợi lên những cảm xúc như vui vẻ, hạnh phúc và phấn khích, trong khi ở những trường hợp khác, nó có thể truyền tải cảm giác buồn bã, u sầu hoặc thậm chí là sợ hãi. Các nhạc sĩ và nhà soạn nhạc hãy cân nhắc cẩn thận việc sử dụng [[K01E12Y23]3 k4ey5] khi họ cố gắng tạo ra bầu không khí cụ thể hoặc truyền tải một thông điệp cụ thể thông qua âm nhạc của mình. Cuối cùng, [[K01E12Y23]3 k4ey5] là một phần không thể thiếu trong sáng tác âm nhạc, có khả năng tạo ra trải nghiệm nghe khó quên cho khán giả.</v>
      </c>
    </row>
    <row r="2859">
      <c r="A2859" s="1" t="s">
        <v>4458</v>
      </c>
      <c r="B2859" s="1" t="s">
        <v>4459</v>
      </c>
      <c r="C2859" s="2" t="str">
        <f>IFERROR(__xludf.DUMMYFUNCTION("GoogleTranslate(B2859, ""en"", ""vi"")"),"Độ dài của bản nhạc là [T1M213] giây và nhịp điệu trong bài hát này rất hài hòa. Tuy nhiên, [ti0me1 s2ig3na4tu5re6] được sử dụng trong bài hát này không phải là điển hình. Bất chấp sự sai lệch so với chuẩn mực này, bài hát vẫn giữ được dòng chảy hài hòa, "&amp;"đó là minh chứng cho kỹ năng của người sáng tác và người biểu diễn. [ti0me1 s2ig3na4tu5re6] độc đáo tạo thêm sự thú vị cho âm nhạc và tạo ra âm thanh đặc biệt khiến nó trở nên khác biệt so với các bài hát khác cùng thể loại. Nhìn chung, sự kết hợp giữa độ"&amp;" dài của bản nhạc, nhịp điệu hài hòa và [ti0me1 s2ig3na4tu5re6] không điển hình khiến nó trở thành một bản nhạc hấp dẫn, chắc chắn sẽ làm say lòng người nghe.")</f>
        <v>Độ dài của bản nhạc là [T1M213] giây và nhịp điệu trong bài hát này rất hài hòa. Tuy nhiên, [ti0me1 s2ig3na4tu5re6] được sử dụng trong bài hát này không phải là điển hình. Bất chấp sự sai lệch so với chuẩn mực này, bài hát vẫn giữ được dòng chảy hài hòa, đó là minh chứng cho kỹ năng của người sáng tác và người biểu diễn. [ti0me1 s2ig3na4tu5re6] độc đáo tạo thêm sự thú vị cho âm nhạc và tạo ra âm thanh đặc biệt khiến nó trở nên khác biệt so với các bài hát khác cùng thể loại. Nhìn chung, sự kết hợp giữa độ dài của bản nhạc, nhịp điệu hài hòa và [ti0me1 s2ig3na4tu5re6] không điển hình khiến nó trở thành một bản nhạc hấp dẫn, chắc chắn sẽ làm say lòng người nghe.</v>
      </c>
    </row>
    <row r="2860">
      <c r="A2860" s="1" t="s">
        <v>1555</v>
      </c>
      <c r="B2860" s="1" t="s">
        <v>4460</v>
      </c>
      <c r="C2860" s="2" t="str">
        <f>IFERROR(__xludf.DUMMYFUNCTION("GoogleTranslate(B2860, ""en"", ""vi"")"),"Bài hát có giai điệu [te0mp1o2] thoải mái và dài [T1M213] giây.")</f>
        <v>Bài hát có giai điệu [te0mp1o2] thoải mái và dài [T1M213] giây.</v>
      </c>
    </row>
    <row r="2861">
      <c r="A2861" s="1" t="s">
        <v>2755</v>
      </c>
      <c r="B2861" s="1" t="s">
        <v>4461</v>
      </c>
      <c r="C2861" s="2" t="str">
        <f>IFERROR(__xludf.DUMMYFUNCTION("GoogleTranslate(B2861, ""en"", ""vi"")"),"Đây là bài hát giây [T1M213] có nhạc được xác định bởi [E1M2O3T4I5O6N7]. Nó có thành phần [[N01U12M23_34B45A56R67S78]8 b9ar0s1] và nhịp rất nặng.")</f>
        <v>Đây là bài hát giây [T1M213] có nhạc được xác định bởi [E1M2O3T4I5O6N7]. Nó có thành phần [[N01U12M23_34B45A56R67S78]8 b9ar0s1] và nhịp rất nặng.</v>
      </c>
    </row>
    <row r="2862">
      <c r="A2862" s="1" t="s">
        <v>136</v>
      </c>
      <c r="B2862" s="1" t="s">
        <v>4462</v>
      </c>
      <c r="C2862" s="2" t="str">
        <f>IFERROR(__xludf.DUMMYFUNCTION("GoogleTranslate(B2862, ""en"", ""vi"")"),"Phạm vi cao độ nhỏ gọn của [R1A2N3G4E5] [oc0ta1ve2s3] mang lại hiệu suất âm nhạc tập trung và có tác động mạnh mẽ, được nâng cao nhờ việc sử dụng [[K01E12Y23]3 k4ey5] của âm nhạc, tạo ra bảng âm thanh phong phú và sống động. Với thời lượng phát [T1M213] g"&amp;"iây, bài hát chinh phục người nghe bằng nhịp điệu êm dịu, nhẹ nhàng. [I1N2S3T4R5U6M7E8N9T0S1] được sử dụng một cách khéo léo trong phần trình diễn âm nhạc, trong khi âm nhạc tuân theo nhịp điệu [T1I2M3E4_5S6I7G8N9A0T1U2R3E4] và được trình diễn chậm rãi. T"&amp;"hông qua khả năng truyền tải biểu cảm, các dự án âm nhạc [E1M2O3T4I5O6N7] gợi lên trải nghiệm cảm xúc sâu sắc.")</f>
        <v>Phạm vi cao độ nhỏ gọn của [R1A2N3G4E5] [oc0ta1ve2s3] mang lại hiệu suất âm nhạc tập trung và có tác động mạnh mẽ, được nâng cao nhờ việc sử dụng [[K01E12Y23]3 k4ey5] của âm nhạc, tạo ra bảng âm thanh phong phú và sống động. Với thời lượng phát [T1M213] giây, bài hát chinh phục người nghe bằng nhịp điệu êm dịu, nhẹ nhàng. [I1N2S3T4R5U6M7E8N9T0S1] được sử dụng một cách khéo léo trong phần trình diễn âm nhạc, trong khi âm nhạc tuân theo nhịp điệu [T1I2M3E4_5S6I7G8N9A0T1U2R3E4] và được trình diễn chậm rãi. Thông qua khả năng truyền tải biểu cảm, các dự án âm nhạc [E1M2O3T4I5O6N7] gợi lên trải nghiệm cảm xúc sâu sắc.</v>
      </c>
    </row>
    <row r="2863">
      <c r="A2863" s="1" t="s">
        <v>4463</v>
      </c>
      <c r="B2863" s="1" t="s">
        <v>4464</v>
      </c>
      <c r="C2863" s="2" t="str">
        <f>IFERROR(__xludf.DUMMYFUNCTION("GoogleTranslate(B2863, ""en"", ""vi"")"),"[[K01E12Y23]3 k4ey5] trong bản nhạc này mang đến âm thanh mạnh mẽ và đáng nhớ, được bổ sung bởi nhịp điệu rất mượt mà và thư giãn của bài hát. Thước đo của âm nhạc là [T1I2M3E4_5S6I7G8N9A0T1U2R3E4], và điều thú vị là phần sáng tác của bài hát không liên q"&amp;"uan đến việc sử dụng [I1N2S3T4R5U6M7E8N9T0S1]. Khía cạnh độc đáo này, kết hợp với việc bài hát không có âm thanh đặc trưng của phong cách [G1E2N3R4E5], khiến nó trở nên khác biệt so với các bài hát khác cùng thể loại. Bài hát có thời lượng [[N01U12M23_34B"&amp;"45A56R67S78]8 b9ar0s1], mang lại trải nghiệm nghe đầy đủ và trọn vẹn.")</f>
        <v>[[K01E12Y23]3 k4ey5] trong bản nhạc này mang đến âm thanh mạnh mẽ và đáng nhớ, được bổ sung bởi nhịp điệu rất mượt mà và thư giãn của bài hát. Thước đo của âm nhạc là [T1I2M3E4_5S6I7G8N9A0T1U2R3E4], và điều thú vị là phần sáng tác của bài hát không liên quan đến việc sử dụng [I1N2S3T4R5U6M7E8N9T0S1]. Khía cạnh độc đáo này, kết hợp với việc bài hát không có âm thanh đặc trưng của phong cách [G1E2N3R4E5], khiến nó trở nên khác biệt so với các bài hát khác cùng thể loại. Bài hát có thời lượng [[N01U12M23_34B45A56R67S78]8 b9ar0s1], mang lại trải nghiệm nghe đầy đủ và trọn vẹn.</v>
      </c>
    </row>
    <row r="2864">
      <c r="A2864" s="1" t="s">
        <v>4465</v>
      </c>
      <c r="B2864" s="1" t="s">
        <v>4466</v>
      </c>
      <c r="C2864" s="2" t="str">
        <f>IFERROR(__xludf.DUMMYFUNCTION("GoogleTranslate(B2864, ""en"", ""vi"")"),"Loại nhạc này mang lại trải nghiệm nghe độc ​​đáo và đáng nhớ với dải cao độ [R1A2N3G4E5] [oc0ta1ve2s3]. Bài hát có thời lượng [T1M213] giây và có nhịp điệu rất sôi động. Âm nhạc sử dụng [[T01I12M23E34_45S56I67G78N89A90T01U12R23E34]4 t5im6e 7si8gn9at0ur1e"&amp;"2] và chủ yếu dựa vào việc sử dụng [I1N2S3T4R5U6M7E8N9T0S1]. Bài hát được phát ở tốc độ chậm, giúp người nghe cảm nhận hết được sự phức tạp của bản nhạc.")</f>
        <v>Loại nhạc này mang lại trải nghiệm nghe độc ​​đáo và đáng nhớ với dải cao độ [R1A2N3G4E5] [oc0ta1ve2s3]. Bài hát có thời lượng [T1M213] giây và có nhịp điệu rất sôi động. Âm nhạc sử dụng [[T01I12M23E34_45S56I67G78N89A90T01U12R23E34]4 t5im6e 7si8gn9at0ur1e2] và chủ yếu dựa vào việc sử dụng [I1N2S3T4R5U6M7E8N9T0S1]. Bài hát được phát ở tốc độ chậm, giúp người nghe cảm nhận hết được sự phức tạp của bản nhạc.</v>
      </c>
    </row>
    <row r="2865">
      <c r="A2865" s="1" t="s">
        <v>477</v>
      </c>
      <c r="B2865" s="1" t="s">
        <v>4467</v>
      </c>
      <c r="C2865" s="2" t="str">
        <f>IFERROR(__xludf.DUMMYFUNCTION("GoogleTranslate(B2865, ""en"", ""vi"")"),"Bản nhạc mà tôi đang đề cập đến thể hiện phạm vi cao độ trong [R1A2N3G4E5] [oc0ta1ve2s3], góp phần tạo nên tác động cảm xúc tổng thể của nó. Âm nhạc có khả năng phát ra [E1M2O3T4I5O6N7] nhờ vào nhiều nốt được sử dụng trong bản nhạc. Thông qua các nốt nhạc"&amp;" được lựa chọn cẩn thận, nhà soạn nhạc đã cố gắng tạo ra một không gian âm thanh mạnh mẽ và giàu sức gợi, gợi lên phản ứng cảm xúc cụ thể từ người nghe. Nhìn chung, phạm vi cao độ được sử dụng trong tác phẩm này đóng một vai trò quan trọng trong việc truy"&amp;"ền tải thông điệp cảm xúc dự định của âm nhạc.")</f>
        <v>Bản nhạc mà tôi đang đề cập đến thể hiện phạm vi cao độ trong [R1A2N3G4E5] [oc0ta1ve2s3], góp phần tạo nên tác động cảm xúc tổng thể của nó. Âm nhạc có khả năng phát ra [E1M2O3T4I5O6N7] nhờ vào nhiều nốt được sử dụng trong bản nhạc. Thông qua các nốt nhạc được lựa chọn cẩn thận, nhà soạn nhạc đã cố gắng tạo ra một không gian âm thanh mạnh mẽ và giàu sức gợi, gợi lên phản ứng cảm xúc cụ thể từ người nghe. Nhìn chung, phạm vi cao độ được sử dụng trong tác phẩm này đóng một vai trò quan trọng trong việc truyền tải thông điệp cảm xúc dự định của âm nhạc.</v>
      </c>
    </row>
    <row r="2866">
      <c r="A2866" s="1" t="s">
        <v>3649</v>
      </c>
      <c r="B2866" s="1" t="s">
        <v>4468</v>
      </c>
      <c r="C2866" s="2" t="str">
        <f>IFERROR(__xludf.DUMMYFUNCTION("GoogleTranslate(B2866, ""en"", ""vi"")"),"Bản nhạc này là một ví dụ cổ điển về phong cách [G1E2N3R4E5], có dải cao độ trải dài [R1A2N3G4E5] [oc0ta1ve2s3] mang đến trải nghiệm nghe đa dạng và sống động. Được sáng tác trong [[K01E12Y23]3 k4ey5] và có độ dài [T1M213] giây, [te0mp1o2] của bài hát rất"&amp;" nhẹ nhàng và yên bình, được chơi ở tốc độ vừa phải. Việc sử dụng [I1N2S3T4R5U6M7E8N9T0S1] là rất quan trọng đối với âm nhạc và một [ti0me1 s2ig3na4tu5re6] [T1I2M3E4_5S6I7G8N9A0T1U2R3E4] khác thường sẽ làm tăng thêm nét độc đáo của nó. Nhìn chung, bài hát"&amp;" này thể hiện phong cách đặc trưng của thể loại này đồng thời kết hợp nhiều yếu tố khác nhau khiến nó trở thành một tác phẩm nổi bật theo đúng nghĩa của nó.")</f>
        <v>Bản nhạc này là một ví dụ cổ điển về phong cách [G1E2N3R4E5], có dải cao độ trải dài [R1A2N3G4E5] [oc0ta1ve2s3] mang đến trải nghiệm nghe đa dạng và sống động. Được sáng tác trong [[K01E12Y23]3 k4ey5] và có độ dài [T1M213] giây, [te0mp1o2] của bài hát rất nhẹ nhàng và yên bình, được chơi ở tốc độ vừa phải. Việc sử dụng [I1N2S3T4R5U6M7E8N9T0S1] là rất quan trọng đối với âm nhạc và một [ti0me1 s2ig3na4tu5re6] [T1I2M3E4_5S6I7G8N9A0T1U2R3E4] khác thường sẽ làm tăng thêm nét độc đáo của nó. Nhìn chung, bài hát này thể hiện phong cách đặc trưng của thể loại này đồng thời kết hợp nhiều yếu tố khác nhau khiến nó trở thành một tác phẩm nổi bật theo đúng nghĩa của nó.</v>
      </c>
    </row>
    <row r="2867">
      <c r="A2867" s="1" t="s">
        <v>2077</v>
      </c>
      <c r="B2867" s="1" t="s">
        <v>4469</v>
      </c>
      <c r="C2867" s="2" t="str">
        <f>IFERROR(__xludf.DUMMYFUNCTION("GoogleTranslate(B2867, ""en"", ""vi"")"),"Với dải cao độ trải dài [R1A2N3G4E5] [oc0ta1ve2s3], bản nhạc này mang đến trải nghiệm nghe đa dạng và sống động. Việc sử dụng [[K01E12Y23]3 k4ey5] tạo ra bảng màu âm thanh phong phú và sống động, đồng thời kéo dài [T1M213] giây và được phát ở tốc độ nhàn "&amp;"nhã. Bố cục này không liên quan đến việc sử dụng [I1N2S3T4R5U6M7E8N9T0S1] nhưng có tính năng đặc biệt là [[T01I12M23E34_45S56I67G78N89A90T01U12R23E34]4 t5im6e 7si8gn9at0ur1e2]. Khơi gợi cảm giác [E1M2O3T4I5O6N7], bản nhạc này bao gồm [[N01U12M23_34B45A56R"&amp;"67S78]8 b9ar0s1], mang đến một hành trình âm nhạc độc đáo và quyến rũ.")</f>
        <v>Với dải cao độ trải dài [R1A2N3G4E5] [oc0ta1ve2s3], bản nhạc này mang đến trải nghiệm nghe đa dạng và sống động. Việc sử dụng [[K01E12Y23]3 k4ey5] tạo ra bảng màu âm thanh phong phú và sống động, đồng thời kéo dài [T1M213] giây và được phát ở tốc độ nhàn nhã. Bố cục này không liên quan đến việc sử dụng [I1N2S3T4R5U6M7E8N9T0S1] nhưng có tính năng đặc biệt là [[T01I12M23E34_45S56I67G78N89A90T01U12R23E34]4 t5im6e 7si8gn9at0ur1e2]. Khơi gợi cảm giác [E1M2O3T4I5O6N7], bản nhạc này bao gồm [[N01U12M23_34B45A56R67S78]8 b9ar0s1], mang đến một hành trình âm nhạc độc đáo và quyến rũ.</v>
      </c>
    </row>
    <row r="2868">
      <c r="A2868" s="1" t="s">
        <v>523</v>
      </c>
      <c r="B2868" s="1" t="s">
        <v>4470</v>
      </c>
      <c r="C2868" s="2" t="str">
        <f>IFERROR(__xludf.DUMMYFUNCTION("GoogleTranslate(B2868, ""en"", ""vi"")"),"[ke0y1] của một bản nhạc có thể có tác động đáng kể đến chất lượng cảm xúc mà nó truyền tải. Trong trường hợp của bài hát cụ thể này, việc lựa chọn [ke0y1] mang lại cho nó một sự cộng hưởng cảm xúc đặc biệt. Ngoài ra, điều đáng chú ý là độ dài của bài hát"&amp;" là [T1M213] giây, điều này cũng có thể góp phần tạo nên tác động cảm xúc tổng thể của bản nhạc.")</f>
        <v>[ke0y1] của một bản nhạc có thể có tác động đáng kể đến chất lượng cảm xúc mà nó truyền tải. Trong trường hợp của bài hát cụ thể này, việc lựa chọn [ke0y1] mang lại cho nó một sự cộng hưởng cảm xúc đặc biệt. Ngoài ra, điều đáng chú ý là độ dài của bài hát là [T1M213] giây, điều này cũng có thể góp phần tạo nên tác động cảm xúc tổng thể của bản nhạc.</v>
      </c>
    </row>
    <row r="2869">
      <c r="A2869" s="1" t="s">
        <v>1152</v>
      </c>
      <c r="B2869" s="1" t="s">
        <v>4471</v>
      </c>
      <c r="C2869" s="2" t="str">
        <f>IFERROR(__xludf.DUMMYFUNCTION("GoogleTranslate(B2869, ""en"", ""vi"")"),"Bản nhạc này có phần sáng tác trong [[K01E12Y23]3 k4ey5] và có thời lượng là [T1M213] giây. Ngoài ra, [ti0me1 s2ig3na4tu5re6] được sử dụng trong bài hát này không phổ biến, tạo thêm nét độc đáo cho âm nhạc.")</f>
        <v>Bản nhạc này có phần sáng tác trong [[K01E12Y23]3 k4ey5] và có thời lượng là [T1M213] giây. Ngoài ra, [ti0me1 s2ig3na4tu5re6] được sử dụng trong bài hát này không phổ biến, tạo thêm nét độc đáo cho âm nhạc.</v>
      </c>
    </row>
    <row r="2870">
      <c r="A2870" s="1" t="s">
        <v>1025</v>
      </c>
      <c r="B2870" s="1" t="s">
        <v>4472</v>
      </c>
      <c r="C2870" s="2" t="str">
        <f>IFERROR(__xludf.DUMMYFUNCTION("GoogleTranslate(B2870, ""en"", ""vi"")"),"Bài hát này có nhịp điệu rất êm dịu và thời lượng của nó là [T1M213] giây.")</f>
        <v>Bài hát này có nhịp điệu rất êm dịu và thời lượng của nó là [T1M213] giây.</v>
      </c>
    </row>
    <row r="2871">
      <c r="A2871" s="1" t="s">
        <v>521</v>
      </c>
      <c r="B2871" s="1" t="s">
        <v>4473</v>
      </c>
      <c r="C2871" s="2" t="str">
        <f>IFERROR(__xludf.DUMMYFUNCTION("GoogleTranslate(B2871, ""en"", ""vi"")"),"Phạm vi cao độ nhỏ gọn của [R1A2N3G4E5] [oc0ta1ve2s3] góp phần mang lại màn trình diễn âm nhạc tập trung và có tác động mạnh mẽ, trong khi thời gian chạy của bài hát là [T1M213] giây, nâng cao hơn nữa tác động của nó. Bằng cách sử dụng dải cao độ cô đọng,"&amp;" bố cục có thể đạt được cảm giác mạch lạc và cường độ cao hơn, cho phép người nghe hoàn toàn đắm mình trong âm nhạc. Trong khi đó, độ dài của bài hát đóng vai trò quan trọng trong việc tạo đà và duy trì sự gắn kết của người nghe xuyên suốt bản nhạc. Cùng "&amp;"với nhau, những yếu tố này phối hợp hài hòa để tạo ra trải nghiệm âm nhạc mạnh mẽ và đáng nhớ.")</f>
        <v>Phạm vi cao độ nhỏ gọn của [R1A2N3G4E5] [oc0ta1ve2s3] góp phần mang lại màn trình diễn âm nhạc tập trung và có tác động mạnh mẽ, trong khi thời gian chạy của bài hát là [T1M213] giây, nâng cao hơn nữa tác động của nó. Bằng cách sử dụng dải cao độ cô đọng, bố cục có thể đạt được cảm giác mạch lạc và cường độ cao hơn, cho phép người nghe hoàn toàn đắm mình trong âm nhạc. Trong khi đó, độ dài của bài hát đóng vai trò quan trọng trong việc tạo đà và duy trì sự gắn kết của người nghe xuyên suốt bản nhạc. Cùng với nhau, những yếu tố này phối hợp hài hòa để tạo ra trải nghiệm âm nhạc mạnh mẽ và đáng nhớ.</v>
      </c>
    </row>
    <row r="2872">
      <c r="A2872" s="1" t="s">
        <v>1457</v>
      </c>
      <c r="B2872" s="1" t="s">
        <v>4474</v>
      </c>
      <c r="C2872" s="2" t="str">
        <f>IFERROR(__xludf.DUMMYFUNCTION("GoogleTranslate(B2872, ""en"", ""vi"")"),"Loại nhạc này mang đến trải nghiệm nghe đa dạng và sống động, với dải cao độ trải dài [R1A2N3G4E5] [oc0ta1ve2s3]. Việc sử dụng [[K01E12Y23]3 k4ey5] tạo ra bảng âm thanh phong phú và sống động, nâng cao hơn nữa trải nghiệm âm nhạc. Ngoài ra, [ti0me1 s2ig3n"&amp;"a4tu5re6] được chọn cho bài hát này là không chuẩn, càng làm tăng thêm tính độc đáo của bản nhạc. Cùng với nhau, những yếu tố này tạo nên một bố cục hấp dẫn và quyến rũ, chắc chắn sẽ thu hút và làm hài lòng người nghe.")</f>
        <v>Loại nhạc này mang đến trải nghiệm nghe đa dạng và sống động, với dải cao độ trải dài [R1A2N3G4E5] [oc0ta1ve2s3]. Việc sử dụng [[K01E12Y23]3 k4ey5] tạo ra bảng âm thanh phong phú và sống động, nâng cao hơn nữa trải nghiệm âm nhạc. Ngoài ra, [ti0me1 s2ig3na4tu5re6] được chọn cho bài hát này là không chuẩn, càng làm tăng thêm tính độc đáo của bản nhạc. Cùng với nhau, những yếu tố này tạo nên một bố cục hấp dẫn và quyến rũ, chắc chắn sẽ thu hút và làm hài lòng người nghe.</v>
      </c>
    </row>
    <row r="2873">
      <c r="A2873" s="1" t="s">
        <v>4475</v>
      </c>
      <c r="B2873" s="1" t="s">
        <v>4476</v>
      </c>
      <c r="C2873" s="2" t="str">
        <f>IFERROR(__xludf.DUMMYFUNCTION("GoogleTranslate(B2873, ""en"", ""vi"")"),"Bài hát này mang đến trải nghiệm nghe độc ​​đáo và đáng nhớ với dải cao độ [R1A2N3G4E5] [oc0ta1ve2s3]. Nhịp điệu của nó cũng được chế tạo cẩn thận, không quá nhanh cũng không quá chậm để nâng cao trải nghiệm âm nhạc tổng thể. Âm nhạc được sáng tác theo [["&amp;"T01I12M23E34_45S56I67G78N89A90T01U12R23E34]4 t5im6e 7si8gn9at0ur1e2], điều này làm tăng thêm độ phức tạp của bố cục. Việc sử dụng [I1N2S3T4R5U6M7E8N9T0S1] rất quan trọng đối với âm nhạc, bổ sung thêm các lớp chiều sâu và kết cấu cho âm thanh. Với khoảng ["&amp;"[N01U12M23_34B45A56R67S78]8 b9ar0s1], bài hát đưa người nghe vào một cuộc hành trình qua giai điệu và nhịp điệu được trau chuốt kỹ lưỡng, để lại ấn tượng lâu dài.")</f>
        <v>Bài hát này mang đến trải nghiệm nghe độc ​​đáo và đáng nhớ với dải cao độ [R1A2N3G4E5] [oc0ta1ve2s3]. Nhịp điệu của nó cũng được chế tạo cẩn thận, không quá nhanh cũng không quá chậm để nâng cao trải nghiệm âm nhạc tổng thể. Âm nhạc được sáng tác theo [[T01I12M23E34_45S56I67G78N89A90T01U12R23E34]4 t5im6e 7si8gn9at0ur1e2], điều này làm tăng thêm độ phức tạp của bố cục. Việc sử dụng [I1N2S3T4R5U6M7E8N9T0S1] rất quan trọng đối với âm nhạc, bổ sung thêm các lớp chiều sâu và kết cấu cho âm thanh. Với khoảng [[N01U12M23_34B45A56R67S78]8 b9ar0s1], bài hát đưa người nghe vào một cuộc hành trình qua giai điệu và nhịp điệu được trau chuốt kỹ lưỡng, để lại ấn tượng lâu dài.</v>
      </c>
    </row>
    <row r="2874">
      <c r="A2874" s="1" t="s">
        <v>3748</v>
      </c>
      <c r="B2874" s="1" t="s">
        <v>4477</v>
      </c>
      <c r="C2874" s="2" t="str">
        <f>IFERROR(__xludf.DUMMYFUNCTION("GoogleTranslate(B2874, ""en"", ""vi"")"),"Loại nhạc này mang đến trải nghiệm nghe đa dạng và sống động với dải cao độ trải dài [R1A2N3G4E5] [oc0ta1ve2s3]. [[K01E12Y23]3 k4ey5] được sử dụng trong bản nhạc này mang lại âm thanh mạnh mẽ và đáng nhớ, làm tăng thêm sức hấp dẫn của nó. Để nắm bắt được "&amp;"trọn vẹn bản chất của bản nhạc này, nên đưa [I1N2S3T4R5U6M7E8N9T0S1] vào phần sáng tác của nó. Bằng cách kết hợp những yếu tố này, âm nhạc sẽ trở thành một trải nghiệm thính giác hoàn chỉnh và sống động mà tất cả mọi người đều có thể thưởng thức.")</f>
        <v>Loại nhạc này mang đến trải nghiệm nghe đa dạng và sống động với dải cao độ trải dài [R1A2N3G4E5] [oc0ta1ve2s3]. [[K01E12Y23]3 k4ey5] được sử dụng trong bản nhạc này mang lại âm thanh mạnh mẽ và đáng nhớ, làm tăng thêm sức hấp dẫn của nó. Để nắm bắt được trọn vẹn bản chất của bản nhạc này, nên đưa [I1N2S3T4R5U6M7E8N9T0S1] vào phần sáng tác của nó. Bằng cách kết hợp những yếu tố này, âm nhạc sẽ trở thành một trải nghiệm thính giác hoàn chỉnh và sống động mà tất cả mọi người đều có thể thưởng thức.</v>
      </c>
    </row>
    <row r="2875">
      <c r="A2875" s="1" t="s">
        <v>4478</v>
      </c>
      <c r="B2875" s="1" t="s">
        <v>4479</v>
      </c>
      <c r="C2875" s="2" t="str">
        <f>IFERROR(__xludf.DUMMYFUNCTION("GoogleTranslate(B2875, ""en"", ""vi"")"),"Bài hát này được sáng tác trong [[K01E12Y23]3 k4ey5] và có nhịp vừa phải, trong khi [ti0me1 s2ig3na4tu5re6] của nó lại không điển hình [T1I2M3E4_5S6I7G8N9A0T1U2R3E4]. Với âm thanh [te0mp1o2] nhanh, nó khác với âm thanh [G1E2N3R4E5] thông thường. Tiến trìn"&amp;"h của bài hát trải dài trên [[N01U12M23_34B45A56R67S78]8 b9ar0s1].")</f>
        <v>Bài hát này được sáng tác trong [[K01E12Y23]3 k4ey5] và có nhịp vừa phải, trong khi [ti0me1 s2ig3na4tu5re6] của nó lại không điển hình [T1I2M3E4_5S6I7G8N9A0T1U2R3E4]. Với âm thanh [te0mp1o2] nhanh, nó khác với âm thanh [G1E2N3R4E5] thông thường. Tiến trình của bài hát trải dài trên [[N01U12M23_34B45A56R67S78]8 b9ar0s1].</v>
      </c>
    </row>
    <row r="2876">
      <c r="A2876" s="1" t="s">
        <v>4480</v>
      </c>
      <c r="B2876" s="1" t="s">
        <v>4481</v>
      </c>
      <c r="C2876" s="2" t="str">
        <f>IFERROR(__xludf.DUMMYFUNCTION("GoogleTranslate(B2876, ""en"", ""vi"")"),"Âm nhạc trong bài hát này tỏa ra [E1M2O3T4I5O6N7] và đặc điểm đặc biệt của nó được nhấn mạnh bởi dải cao độ [R1A2N3G4E5] [oc0ta1ve2s3], nhấn mạnh chiều sâu cảm xúc của nó. Trải nghiệm lôi cuốn và đáng nhớ của dòng nhạc này còn nhờ vào sự lựa chọn [[K01E12"&amp;"Y23]3 k4ey5], điều này càng làm tăng thêm sức hấp dẫn của nó. Mặc dù không có [I1N2S3T4R5U6M7E8N9T0S1], bài hát này có [te0mp1o2] vừa phải và tuân theo cấu trúc với [[N01U12M23_34B45A56R67S78]8 b9ar0s1]. Ngoài ra, bài hát có độ dài [T1M213] giây, khiến nó"&amp;" trở thành một bản nhạc được trau chuốt kỹ lưỡng và để lại ấn tượng lâu dài.")</f>
        <v>Âm nhạc trong bài hát này tỏa ra [E1M2O3T4I5O6N7] và đặc điểm đặc biệt của nó được nhấn mạnh bởi dải cao độ [R1A2N3G4E5] [oc0ta1ve2s3], nhấn mạnh chiều sâu cảm xúc của nó. Trải nghiệm lôi cuốn và đáng nhớ của dòng nhạc này còn nhờ vào sự lựa chọn [[K01E12Y23]3 k4ey5], điều này càng làm tăng thêm sức hấp dẫn của nó. Mặc dù không có [I1N2S3T4R5U6M7E8N9T0S1], bài hát này có [te0mp1o2] vừa phải và tuân theo cấu trúc với [[N01U12M23_34B45A56R67S78]8 b9ar0s1]. Ngoài ra, bài hát có độ dài [T1M213] giây, khiến nó trở thành một bản nhạc được trau chuốt kỹ lưỡng và để lại ấn tượng lâu dài.</v>
      </c>
    </row>
    <row r="2877">
      <c r="A2877" s="1" t="s">
        <v>1836</v>
      </c>
      <c r="B2877" s="1" t="s">
        <v>4482</v>
      </c>
      <c r="C2877" s="2" t="str">
        <f>IFERROR(__xludf.DUMMYFUNCTION("GoogleTranslate(B2877, ""en"", ""vi"")"),"Âm thanh của bài hát mang đậm phong cách [G1E2N3R4E5] quy ước và kéo dài trong [T1M213] giây.")</f>
        <v>Âm thanh của bài hát mang đậm phong cách [G1E2N3R4E5] quy ước và kéo dài trong [T1M213] giây.</v>
      </c>
    </row>
    <row r="2878">
      <c r="A2878" s="1" t="s">
        <v>4483</v>
      </c>
      <c r="B2878" s="1" t="s">
        <v>4484</v>
      </c>
      <c r="C2878" s="2" t="str">
        <f>IFERROR(__xludf.DUMMYFUNCTION("GoogleTranslate(B2878, ""en"", ""vi"")"),"Phạm vi cao độ nhỏ gọn của [R1A2N3G4E5] [oc0ta1ve2s3] trong [[K01E12Y23]3 k4ey5] tạo ra màn trình diễn âm nhạc tập trung và có tác động mạnh mẽ, mang chất lượng cảm xúc đặc biệt. Mặc dù có [ti0me1 s2ig3na4tu5re6 o7f 8[T91I02M13E24_35S46I57G68N79A80T91U02R"&amp;"13E24]3] nhưng bài hát này vẫn cố tình loại trừ [I1N2S3T4R5U6M7E8N9T0S1] để đạt được hiệu ứng cụ thể. Bài hát giai điệu cũng cố tình bỏ qua việc sử dụng [I1N2S3T4R5U6M7E8N9T0]. Được phát ở mức cao [te0mp1o2], bản nhạc này toát lên nét đặc biệt khiến nó tr"&amp;"ở nên khác biệt.")</f>
        <v>Phạm vi cao độ nhỏ gọn của [R1A2N3G4E5] [oc0ta1ve2s3] trong [[K01E12Y23]3 k4ey5] tạo ra màn trình diễn âm nhạc tập trung và có tác động mạnh mẽ, mang chất lượng cảm xúc đặc biệt. Mặc dù có [ti0me1 s2ig3na4tu5re6 o7f 8[T91I02M13E24_35S46I57G68N79A80T91U02R13E24]3] nhưng bài hát này vẫn cố tình loại trừ [I1N2S3T4R5U6M7E8N9T0S1] để đạt được hiệu ứng cụ thể. Bài hát giai điệu cũng cố tình bỏ qua việc sử dụng [I1N2S3T4R5U6M7E8N9T0]. Được phát ở mức cao [te0mp1o2], bản nhạc này toát lên nét đặc biệt khiến nó trở nên khác biệt.</v>
      </c>
    </row>
    <row r="2879">
      <c r="A2879" s="1" t="s">
        <v>4485</v>
      </c>
      <c r="B2879" s="1" t="s">
        <v>4486</v>
      </c>
      <c r="C2879" s="2" t="str">
        <f>IFERROR(__xludf.DUMMYFUNCTION("GoogleTranslate(B2879, ""en"", ""vi"")"),"Bài hát có giai điệu không được tạo ra bằng bất kỳ nhạc cụ cụ thể nào. Phạm vi cao độ của giai điệu trải dài trên [R1A2N3G4E5] [oc0ta1ve2s3]. Ngoài ra, âm nhạc được sáng tác bằng [ke0y1] của [K1E2Y3], góp phần tạo ra bầu không khí độc đáo.")</f>
        <v>Bài hát có giai điệu không được tạo ra bằng bất kỳ nhạc cụ cụ thể nào. Phạm vi cao độ của giai điệu trải dài trên [R1A2N3G4E5] [oc0ta1ve2s3]. Ngoài ra, âm nhạc được sáng tác bằng [ke0y1] của [K1E2Y3], góp phần tạo ra bầu không khí độc đáo.</v>
      </c>
    </row>
    <row r="2880">
      <c r="A2880" s="1" t="s">
        <v>1555</v>
      </c>
      <c r="B2880" s="1" t="s">
        <v>4487</v>
      </c>
      <c r="C2880" s="2" t="str">
        <f>IFERROR(__xludf.DUMMYFUNCTION("GoogleTranslate(B2880, ""en"", ""vi"")"),"Bài hát đang được phát có nhịp [te0mp1o2] chậm và kéo dài trong một số giây nhất định.")</f>
        <v>Bài hát đang được phát có nhịp [te0mp1o2] chậm và kéo dài trong một số giây nhất định.</v>
      </c>
    </row>
    <row r="2881">
      <c r="A2881" s="1" t="s">
        <v>4488</v>
      </c>
      <c r="B2881" s="1" t="s">
        <v>4489</v>
      </c>
      <c r="C2881" s="2" t="str">
        <f>IFERROR(__xludf.DUMMYFUNCTION("GoogleTranslate(B2881, ""en"", ""vi"")"),"Âm nhạc được mô tả có phạm vi cao độ giới hạn là [R1A2N3G4E5] [oc0ta1ve2s3], cho phép nhấn mạnh hơn vào các sắc thái của giai điệu và nhịp điệu. Ngoài ra, nó nằm trong [[K01E12Y23]3 k4ey5], mang lại cho nó chất lượng cảm xúc đặc biệt. Phần biểu diễn âm nh"&amp;"ạc sử dụng [I1N2S3T4R5U6M7E8N9T0S1] và có [te0mp1o2] chậm. Bài hát kéo dài trong [T1M213] giây và truyền tải cảm giác mạnh mẽ về [E1M2O3T4I5O6N7]. Nhìn chung, phạm vi cao độ hạn chế của âm nhạc và [te0mp1o2] có chủ ý, cùng với sự cộng hưởng cảm xúc của [k"&amp;"e0y1] và sức mạnh biểu cảm của các nhạc cụ, phối hợp với nhau để tạo ra trải nghiệm âm nhạc có ảnh hưởng sâu sắc.")</f>
        <v>Âm nhạc được mô tả có phạm vi cao độ giới hạn là [R1A2N3G4E5] [oc0ta1ve2s3], cho phép nhấn mạnh hơn vào các sắc thái của giai điệu và nhịp điệu. Ngoài ra, nó nằm trong [[K01E12Y23]3 k4ey5], mang lại cho nó chất lượng cảm xúc đặc biệt. Phần biểu diễn âm nhạc sử dụng [I1N2S3T4R5U6M7E8N9T0S1] và có [te0mp1o2] chậm. Bài hát kéo dài trong [T1M213] giây và truyền tải cảm giác mạnh mẽ về [E1M2O3T4I5O6N7]. Nhìn chung, phạm vi cao độ hạn chế của âm nhạc và [te0mp1o2] có chủ ý, cùng với sự cộng hưởng cảm xúc của [ke0y1] và sức mạnh biểu cảm của các nhạc cụ, phối hợp với nhau để tạo ra trải nghiệm âm nhạc có ảnh hưởng sâu sắc.</v>
      </c>
    </row>
    <row r="2882">
      <c r="A2882" s="1" t="s">
        <v>773</v>
      </c>
      <c r="B2882" s="1" t="s">
        <v>4490</v>
      </c>
      <c r="C2882" s="2" t="str">
        <f>IFERROR(__xludf.DUMMYFUNCTION("GoogleTranslate(B2882, ""en"", ""vi"")"),"Phạm vi cao độ nhỏ gọn của [R1A2N3G4E5] [oc0ta1ve2s3] mang lại màn trình diễn âm nhạc tập trung và có tác động mạnh mẽ được sáng tác trong [[K01E12Y23]3 k4ey5], với thời lượng là [T1M213] giây. [te0mp1o2] của bài hát này ở mức vừa phải và việc sử dụng [I1"&amp;"N2S3T4R5U6M7E8N9T0S1] rất quan trọng đối với sự thể hiện tổng thể của âm nhạc. Hơn nữa, [ti0me1 s2ig3na4tu5re6] được chọn cho bài hát này không hề tầm thường, góp phần tạo nên nét độc đáo của nó. Với nhịp độ chậm, bản nhạc này truyền tải hiệu quả [E1M2O3T"&amp;"4I5O6N7].")</f>
        <v>Phạm vi cao độ nhỏ gọn của [R1A2N3G4E5] [oc0ta1ve2s3] mang lại màn trình diễn âm nhạc tập trung và có tác động mạnh mẽ được sáng tác trong [[K01E12Y23]3 k4ey5], với thời lượng là [T1M213] giây. [te0mp1o2] của bài hát này ở mức vừa phải và việc sử dụng [I1N2S3T4R5U6M7E8N9T0S1] rất quan trọng đối với sự thể hiện tổng thể của âm nhạc. Hơn nữa, [ti0me1 s2ig3na4tu5re6] được chọn cho bài hát này không hề tầm thường, góp phần tạo nên nét độc đáo của nó. Với nhịp độ chậm, bản nhạc này truyền tải hiệu quả [E1M2O3T4I5O6N7].</v>
      </c>
    </row>
    <row r="2883">
      <c r="A2883" s="1" t="s">
        <v>2095</v>
      </c>
      <c r="B2883" s="1" t="s">
        <v>4491</v>
      </c>
      <c r="C2883" s="2" t="str">
        <f>IFERROR(__xludf.DUMMYFUNCTION("GoogleTranslate(B2883, ""en"", ""vi"")"),"[ti0me1 s2ig3na4tu5re6] của bài hát này không bình thường và kết quả là nhạc được phát ở tốc độ chậm [te0mp1o2]. [ti0me1 s2ig3na4tu5re6] độc đáo tạo ra nhịp điệu độc đáo giúp phân biệt bài hát này với những bài hát khác. Sự lựa chọn có chủ ý để thoát khỏi"&amp;" [ti0me1 s2ig3na4tu5re6] điển hình sẽ nâng cao tác động cảm xúc của âm nhạc và cho phép người nghe hoàn toàn đắm mình vào tâm trạng của bài hát. Mặc dù khác thường nhưng [te0mp1o2] chậm và [ti0me1 s2ig3na4tu5re6] phối hợp với nhau để tạo ra trải nghiệm âm"&amp;" nhạc gắn kết và quyến rũ.")</f>
        <v>[ti0me1 s2ig3na4tu5re6] của bài hát này không bình thường và kết quả là nhạc được phát ở tốc độ chậm [te0mp1o2]. [ti0me1 s2ig3na4tu5re6] độc đáo tạo ra nhịp điệu độc đáo giúp phân biệt bài hát này với những bài hát khác. Sự lựa chọn có chủ ý để thoát khỏi [ti0me1 s2ig3na4tu5re6] điển hình sẽ nâng cao tác động cảm xúc của âm nhạc và cho phép người nghe hoàn toàn đắm mình vào tâm trạng của bài hát. Mặc dù khác thường nhưng [te0mp1o2] chậm và [ti0me1 s2ig3na4tu5re6] phối hợp với nhau để tạo ra trải nghiệm âm nhạc gắn kết và quyến rũ.</v>
      </c>
    </row>
    <row r="2884">
      <c r="A2884" s="1" t="s">
        <v>1057</v>
      </c>
      <c r="B2884" s="1" t="s">
        <v>4492</v>
      </c>
      <c r="C2884" s="2" t="str">
        <f>IFERROR(__xludf.DUMMYFUNCTION("GoogleTranslate(B2884, ""en"", ""vi"")"),"Phạm vi cao độ nhỏ gọn của [R1A2N3G4E5] [oc0ta1ve2s3] mang lại hiệu suất âm nhạc tập trung và có tác động mạnh mẽ, trong khi việc sử dụng [[K01E12Y23]3 k4ey5] tạo ra bầu không khí khác biệt. Bài hát [T1M213] có độ dài vài giây, duy trì nhịp điệu cân bằng,"&amp;" không quá nhanh cũng không quá chậm. Nó lấy âm thanh từ sự kết hợp của [I1N2S3T4R5U6M7E8N9T0S1], trong khi tuân theo đồng hồ [T1I2M3E4_5S6I7G8N9A0T1U2R3E4]. Phần trình diễn nhanh của bài hát tràn ngập [E1M2O3T4I5O6N7].")</f>
        <v>Phạm vi cao độ nhỏ gọn của [R1A2N3G4E5] [oc0ta1ve2s3] mang lại hiệu suất âm nhạc tập trung và có tác động mạnh mẽ, trong khi việc sử dụng [[K01E12Y23]3 k4ey5] tạo ra bầu không khí khác biệt. Bài hát [T1M213] có độ dài vài giây, duy trì nhịp điệu cân bằng, không quá nhanh cũng không quá chậm. Nó lấy âm thanh từ sự kết hợp của [I1N2S3T4R5U6M7E8N9T0S1], trong khi tuân theo đồng hồ [T1I2M3E4_5S6I7G8N9A0T1U2R3E4]. Phần trình diễn nhanh của bài hát tràn ngập [E1M2O3T4I5O6N7].</v>
      </c>
    </row>
    <row r="2885">
      <c r="A2885" s="1" t="s">
        <v>925</v>
      </c>
      <c r="B2885" s="1" t="s">
        <v>4493</v>
      </c>
      <c r="C2885" s="2" t="str">
        <f>IFERROR(__xludf.DUMMYFUNCTION("GoogleTranslate(B2885, ""en"", ""vi"")"),"Trong âm nhạc, việc sử dụng phạm vi cao độ cụ thể [R1A2N3G4E5] [oc0ta1ve2s3] có thể góp phần tạo ra âm thanh gắn kết và thống nhất xuyên suốt một bản nhạc. Điều này đặc biệt hiệu quả khi âm nhạc có tốc độ thấp, vì nó cho phép người nghe đánh giá đầy đủ cá"&amp;"c biến thể và sắc thái tinh tế trong phạm vi cao độ đã chọn. Bằng cách sử dụng phạm vi cao độ nhất quán, nhà soạn nhạc có thể tạo ra cảm giác quen thuộc và liên tục để thu hút người nghe và nâng cao trải nghiệm tổng thể của họ về âm nhạc.")</f>
        <v>Trong âm nhạc, việc sử dụng phạm vi cao độ cụ thể [R1A2N3G4E5] [oc0ta1ve2s3] có thể góp phần tạo ra âm thanh gắn kết và thống nhất xuyên suốt một bản nhạc. Điều này đặc biệt hiệu quả khi âm nhạc có tốc độ thấp, vì nó cho phép người nghe đánh giá đầy đủ các biến thể và sắc thái tinh tế trong phạm vi cao độ đã chọn. Bằng cách sử dụng phạm vi cao độ nhất quán, nhà soạn nhạc có thể tạo ra cảm giác quen thuộc và liên tục để thu hút người nghe và nâng cao trải nghiệm tổng thể của họ về âm nhạc.</v>
      </c>
    </row>
    <row r="2886">
      <c r="A2886" s="1" t="s">
        <v>110</v>
      </c>
      <c r="B2886" s="1" t="s">
        <v>4494</v>
      </c>
      <c r="C2886" s="2" t="str">
        <f>IFERROR(__xludf.DUMMYFUNCTION("GoogleTranslate(B2886, ""en"", ""vi"")"),"
Phạm vi cao độ của âm nhạc được giới hạn ở [R1A2N3G4E5] [oc0ta1ve2s3], nhưng điều này thực sự cho phép nhấn mạnh hơn vào các sắc thái của giai điệu và nhịp điệu. Với ít nốt hơn để làm việc, nhạc sĩ phải tập trung vào việc trích xuất nhiều biểu cảm và cả"&amp;"m xúc nhất từ ​​​​mỗi nốt nhạc. Điều này có thể mang đến một màn trình diễn có nhiều sắc thái và biểu cảm hơn, trong đó mỗi nốt nhạc đều được chế tác cẩn thận để truyền tải một cảm giác hoặc tâm trạng cụ thể. Ngoài ra, phạm vi cao độ hạn chế có thể tạo ra"&amp;" cảm giác thống nhất và mạch lạc trong âm nhạc, vì tất cả các nốt đều bị giới hạn trong một phạm vi cụ thể và phải phối hợp hài hòa với nhau.")</f>
        <v>
Phạm vi cao độ của âm nhạc được giới hạn ở [R1A2N3G4E5] [oc0ta1ve2s3], nhưng điều này thực sự cho phép nhấn mạnh hơn vào các sắc thái của giai điệu và nhịp điệu. Với ít nốt hơn để làm việc, nhạc sĩ phải tập trung vào việc trích xuất nhiều biểu cảm và cảm xúc nhất từ ​​​​mỗi nốt nhạc. Điều này có thể mang đến một màn trình diễn có nhiều sắc thái và biểu cảm hơn, trong đó mỗi nốt nhạc đều được chế tác cẩn thận để truyền tải một cảm giác hoặc tâm trạng cụ thể. Ngoài ra, phạm vi cao độ hạn chế có thể tạo ra cảm giác thống nhất và mạch lạc trong âm nhạc, vì tất cả các nốt đều bị giới hạn trong một phạm vi cụ thể và phải phối hợp hài hòa với nhau.</v>
      </c>
    </row>
    <row r="2887">
      <c r="A2887" s="1" t="s">
        <v>4495</v>
      </c>
      <c r="B2887" s="1" t="s">
        <v>4496</v>
      </c>
      <c r="C2887" s="2" t="str">
        <f>IFERROR(__xludf.DUMMYFUNCTION("GoogleTranslate(B2887, ""en"", ""vi"")"),"[[K01E12Y23]3 k4ey5] trong bản nhạc này tạo ra âm thanh mạnh mẽ và đáng nhớ, kết hợp với [E1M2O3T4I5O6N7] được truyền tải, mang đến bầu không khí độc đáo cho bố cục. Ngoài ra, âm nhạc còn có thước đo [T1I2M3E4_5S6I7G8N9A0T1U2R3E4] góp phần tạo nên cấu trú"&amp;"c nhịp điệu tổng thể của bản nhạc. Cùng với nhau, những yếu tố này tạo nên trải nghiệm âm nhạc hấp dẫn, thu hút người nghe cả về mặt cảm xúc lẫn trí tuệ.")</f>
        <v>[[K01E12Y23]3 k4ey5] trong bản nhạc này tạo ra âm thanh mạnh mẽ và đáng nhớ, kết hợp với [E1M2O3T4I5O6N7] được truyền tải, mang đến bầu không khí độc đáo cho bố cục. Ngoài ra, âm nhạc còn có thước đo [T1I2M3E4_5S6I7G8N9A0T1U2R3E4] góp phần tạo nên cấu trúc nhịp điệu tổng thể của bản nhạc. Cùng với nhau, những yếu tố này tạo nên trải nghiệm âm nhạc hấp dẫn, thu hút người nghe cả về mặt cảm xúc lẫn trí tuệ.</v>
      </c>
    </row>
    <row r="2888">
      <c r="A2888" s="1" t="s">
        <v>217</v>
      </c>
      <c r="B2888" s="1" t="s">
        <v>4497</v>
      </c>
      <c r="C2888" s="2" t="str">
        <f>IFERROR(__xludf.DUMMYFUNCTION("GoogleTranslate(B2888, ""en"", ""vi"")"),"
[ke0y1] thêm hương vị độc đáo cho âm nhạc này.")</f>
        <v>
[ke0y1] thêm hương vị độc đáo cho âm nhạc này.</v>
      </c>
    </row>
    <row r="2889">
      <c r="A2889" s="1" t="s">
        <v>4498</v>
      </c>
      <c r="B2889" s="1" t="s">
        <v>4499</v>
      </c>
      <c r="C2889" s="2" t="str">
        <f>IFERROR(__xludf.DUMMYFUNCTION("GoogleTranslate(B2889, ""en"", ""vi"")"),"Bản nhạc này sử dụng dải cao độ cụ thể là [R1A2N3G4E5] [oc0ta1ve2s3] để tạo ra âm thanh gắn kết và thống nhất. Ngoài ra, việc sử dụng [[K01E12Y23]3 k4ey5] mang lại cho âm nhạc chất lượng cảm xúc đặc biệt. Mặc dù có nhịp độ nhanh nhưng bài hát có nhịp điệu"&amp;" mượt mà và thư giãn. Đáng chú ý, sự vắng mặt của [I1N2S3T4R5U6M7E8N9T0S1] đã làm tăng thêm âm thanh độc đáo của nó. Thời lượng [T1M213]-giây của bài hát được phát theo kiểu [[T01I12M23E34_45S56I67G78N89A90T01U12R23E34]4 t5im6e 7si8gn9at0ur1e2] không chuẩ"&amp;"n và đậm chất truyền thống của phong cách [G1E2N3R4E5]. Điều thú vị là tác phẩm này không thể hiện những đặc điểm thông thường trong âm nhạc của [A1R2T3I4S5T6].")</f>
        <v>Bản nhạc này sử dụng dải cao độ cụ thể là [R1A2N3G4E5] [oc0ta1ve2s3] để tạo ra âm thanh gắn kết và thống nhất. Ngoài ra, việc sử dụng [[K01E12Y23]3 k4ey5] mang lại cho âm nhạc chất lượng cảm xúc đặc biệt. Mặc dù có nhịp độ nhanh nhưng bài hát có nhịp điệu mượt mà và thư giãn. Đáng chú ý, sự vắng mặt của [I1N2S3T4R5U6M7E8N9T0S1] đã làm tăng thêm âm thanh độc đáo của nó. Thời lượng [T1M213]-giây của bài hát được phát theo kiểu [[T01I12M23E34_45S56I67G78N89A90T01U12R23E34]4 t5im6e 7si8gn9at0ur1e2] không chuẩn và đậm chất truyền thống của phong cách [G1E2N3R4E5]. Điều thú vị là tác phẩm này không thể hiện những đặc điểm thông thường trong âm nhạc của [A1R2T3I4S5T6].</v>
      </c>
    </row>
    <row r="2890">
      <c r="A2890" s="1" t="s">
        <v>110</v>
      </c>
      <c r="B2890" s="1" t="s">
        <v>4500</v>
      </c>
      <c r="C2890" s="2" t="str">
        <f>IFERROR(__xludf.DUMMYFUNCTION("GoogleTranslate(B2890, ""en"", ""vi"")"),"Phạm vi cao độ giới hạn của âm nhạc, thường chỉ kéo dài một vài [oc0ta1ve2s3], cho phép tập trung nhiều hơn vào sự tinh tế của giai điệu và phân nhịp. Bằng cách giảm số lượng nốt có sẵn, các nhà soạn nhạc và người biểu diễn được khuyến khích khám phá tiềm"&amp;" năng biểu đạt của từng cao độ riêng lẻ, tạo ra các giai điệu và hòa âm có kết cấu và cảm giác phong phú. Sự nhấn mạnh vào sắc thái này có thể được thể hiện qua nhiều phong cách âm nhạc khác nhau, từ sự trang trí phức tạp của âm nhạc cổ điển Ấn Độ đến nhữ"&amp;"ng giai điệu giàu cảm xúc sâu sắc của nhạc blues. Cuối cùng, những hạn chế do phạm vi cao độ hẹp áp đặt có thể đóng vai trò là chất xúc tác cho khả năng sáng tạo và biểu đạt cao hơn, thách thức các nhạc sĩ tìm ra những cách mới để giao tiếp thông qua nghệ"&amp;" thuật của họ.")</f>
        <v>Phạm vi cao độ giới hạn của âm nhạc, thường chỉ kéo dài một vài [oc0ta1ve2s3], cho phép tập trung nhiều hơn vào sự tinh tế của giai điệu và phân nhịp. Bằng cách giảm số lượng nốt có sẵn, các nhà soạn nhạc và người biểu diễn được khuyến khích khám phá tiềm năng biểu đạt của từng cao độ riêng lẻ, tạo ra các giai điệu và hòa âm có kết cấu và cảm giác phong phú. Sự nhấn mạnh vào sắc thái này có thể được thể hiện qua nhiều phong cách âm nhạc khác nhau, từ sự trang trí phức tạp của âm nhạc cổ điển Ấn Độ đến những giai điệu giàu cảm xúc sâu sắc của nhạc blues. Cuối cùng, những hạn chế do phạm vi cao độ hẹp áp đặt có thể đóng vai trò là chất xúc tác cho khả năng sáng tạo và biểu đạt cao hơn, thách thức các nhạc sĩ tìm ra những cách mới để giao tiếp thông qua nghệ thuật của họ.</v>
      </c>
    </row>
    <row r="2891">
      <c r="A2891" s="1" t="s">
        <v>4501</v>
      </c>
      <c r="B2891" s="1" t="s">
        <v>4502</v>
      </c>
      <c r="C2891" s="2" t="str">
        <f>IFERROR(__xludf.DUMMYFUNCTION("GoogleTranslate(B2891, ""en"", ""vi"")"),"Với việc sử dụng [[K01E12Y23]3 k4ey5], bản nhạc này truyền tải âm thanh độc đáo và vang dội, phát trong [T1M213] giây. Đồng hồ đo của âm nhạc là [T1I2M3E4_5S6I7G8N9A0T1U2R3E4] và nó được phát ra âm thanh thông qua [I1N2S3T4R5U6M7E8N9T0S1]. Bài hát được ph"&amp;"át ở nhịp độ nhẹ nhàng, phát ra [E1M2O3T4I5O6N7] và kéo dài khoảng [[N01U12M23_34B45A56R67S78]8 b9ar0s1].")</f>
        <v>Với việc sử dụng [[K01E12Y23]3 k4ey5], bản nhạc này truyền tải âm thanh độc đáo và vang dội, phát trong [T1M213] giây. Đồng hồ đo của âm nhạc là [T1I2M3E4_5S6I7G8N9A0T1U2R3E4] và nó được phát ra âm thanh thông qua [I1N2S3T4R5U6M7E8N9T0S1]. Bài hát được phát ở nhịp độ nhẹ nhàng, phát ra [E1M2O3T4I5O6N7] và kéo dài khoảng [[N01U12M23_34B45A56R67S78]8 b9ar0s1].</v>
      </c>
    </row>
    <row r="2892">
      <c r="A2892" s="1" t="s">
        <v>4503</v>
      </c>
      <c r="B2892" s="1" t="s">
        <v>4504</v>
      </c>
      <c r="C2892" s="2" t="str">
        <f>IFERROR(__xludf.DUMMYFUNCTION("GoogleTranslate(B2892, ""en"", ""vi"")"),"Bản nhạc này dài [T1M213] giây và có đoạn [te0mp1o2] rất chậm và thư giãn. Nó cũng sử dụng [ti0me1 s2ig3na4tu5re6], [T1I2M3E4_5S6I7G8N9A0T1U2R3E4] không phổ biến, mang lại cho bài hát một cảm giác nhịp điệu độc đáo. Tuy [te0mp1o2] chậm nhưng bài hát lại c"&amp;"huyển động với tốc độ nhanh, cuốn người nghe qua [[N01U12M23_34B45A56R67S78]8 b9ar0s1] của âm nhạc lôi cuốn.")</f>
        <v>Bản nhạc này dài [T1M213] giây và có đoạn [te0mp1o2] rất chậm và thư giãn. Nó cũng sử dụng [ti0me1 s2ig3na4tu5re6], [T1I2M3E4_5S6I7G8N9A0T1U2R3E4] không phổ biến, mang lại cho bài hát một cảm giác nhịp điệu độc đáo. Tuy [te0mp1o2] chậm nhưng bài hát lại chuyển động với tốc độ nhanh, cuốn người nghe qua [[N01U12M23_34B45A56R67S78]8 b9ar0s1] của âm nhạc lôi cuốn.</v>
      </c>
    </row>
    <row r="2893">
      <c r="A2893" s="1" t="s">
        <v>4505</v>
      </c>
      <c r="B2893" s="1" t="s">
        <v>4506</v>
      </c>
      <c r="C2893" s="2" t="str">
        <f>IFERROR(__xludf.DUMMYFUNCTION("GoogleTranslate(B2893, ""en"", ""vi"")"),"Loại nhạc này mang đến trải nghiệm nghe đa dạng và sống động với dải cao độ trải dài [R1A2N3G4E5] [oc0ta1ve2s3]. Lựa chọn [[K01E12Y23]3 k4ey5] mang lại trải nghiệm quyến rũ và đáng nhớ, trong khi nhịp điệu cực kỳ mạnh mẽ. Âm nhạc dựa trên [[T01I12M23E34_4"&amp;"5S56I67G78N89A90T01U12R23E34]4 t5im6e 7si8gn9at0ur1e2], góp phần làm tăng thêm chất lượng đặc biệt của nó. Cùng với nhau, những yếu tố này tạo nên một bản nhạc độc đáo và hấp dẫn, chắc chắn sẽ để lại ấn tượng lâu dài cho người nghe.")</f>
        <v>Loại nhạc này mang đến trải nghiệm nghe đa dạng và sống động với dải cao độ trải dài [R1A2N3G4E5] [oc0ta1ve2s3]. Lựa chọn [[K01E12Y23]3 k4ey5] mang lại trải nghiệm quyến rũ và đáng nhớ, trong khi nhịp điệu cực kỳ mạnh mẽ. Âm nhạc dựa trên [[T01I12M23E34_45S56I67G78N89A90T01U12R23E34]4 t5im6e 7si8gn9at0ur1e2], góp phần làm tăng thêm chất lượng đặc biệt của nó. Cùng với nhau, những yếu tố này tạo nên một bản nhạc độc đáo và hấp dẫn, chắc chắn sẽ để lại ấn tượng lâu dài cho người nghe.</v>
      </c>
    </row>
    <row r="2894">
      <c r="A2894" s="1" t="s">
        <v>4507</v>
      </c>
      <c r="B2894" s="1" t="s">
        <v>4508</v>
      </c>
      <c r="C2894" s="2" t="str">
        <f>IFERROR(__xludf.DUMMYFUNCTION("GoogleTranslate(B2894, ""en"", ""vi"")"),"Phạm vi cao độ nhỏ gọn của [R1A2N3G4E5] [oc0ta1ve2s3] mang lại màn trình diễn âm nhạc tập trung và ấn tượng, phát trong [T1M213] giây, kèm theo nhịp điệu rất nhanh và sống động. Âm nhạc phát ra [E1M2O3T4I5O6N7] khi bài hát tiến triển trên [[N01U12M23_34B4"&amp;"5A56R67S78]8 b9ar0s1].")</f>
        <v>Phạm vi cao độ nhỏ gọn của [R1A2N3G4E5] [oc0ta1ve2s3] mang lại màn trình diễn âm nhạc tập trung và ấn tượng, phát trong [T1M213] giây, kèm theo nhịp điệu rất nhanh và sống động. Âm nhạc phát ra [E1M2O3T4I5O6N7] khi bài hát tiến triển trên [[N01U12M23_34B45A56R67S78]8 b9ar0s1].</v>
      </c>
    </row>
    <row r="2895">
      <c r="A2895" s="1" t="s">
        <v>194</v>
      </c>
      <c r="B2895" s="1" t="s">
        <v>4509</v>
      </c>
      <c r="C2895" s="2" t="str">
        <f>IFERROR(__xludf.DUMMYFUNCTION("GoogleTranslate(B2895, ""en"", ""vi"")"),"Trong bản nhạc này, dải cao độ cụ thể [R1A2N3G4E5] [oc0ta1ve2s3] được sử dụng để tạo ra âm thanh gắn kết và thống nhất. Nhạc được sáng tác trong [[K01E12Y23]3 k4ey5] và có nhịp điệu mạnh mẽ đẩy bài hát về phía trước. [I1N2S3T4R5U6M7E8N9T0S1] được sử dụng "&amp;"trong phần biểu diễn và âm nhạc tuân theo đồng hồ đo [T1I2M3E4_5S6I7G8N9A0T1U2R3E4] khi được phát ở tốc độ vừa phải. Trong suốt thời lượng [T1M213] giây của bài hát, nó chứa đầy [E1M2O3T4I5O6N7], tạo nên sự kết nối cảm xúc với người nghe. Nhìn chung, sự k"&amp;"ết hợp của các yếu tố âm nhạc này tạo nên một bản nhạc mạnh mẽ và có sức ảnh hưởng lớn.")</f>
        <v>Trong bản nhạc này, dải cao độ cụ thể [R1A2N3G4E5] [oc0ta1ve2s3] được sử dụng để tạo ra âm thanh gắn kết và thống nhất. Nhạc được sáng tác trong [[K01E12Y23]3 k4ey5] và có nhịp điệu mạnh mẽ đẩy bài hát về phía trước. [I1N2S3T4R5U6M7E8N9T0S1] được sử dụng trong phần biểu diễn và âm nhạc tuân theo đồng hồ đo [T1I2M3E4_5S6I7G8N9A0T1U2R3E4] khi được phát ở tốc độ vừa phải. Trong suốt thời lượng [T1M213] giây của bài hát, nó chứa đầy [E1M2O3T4I5O6N7], tạo nên sự kết nối cảm xúc với người nghe. Nhìn chung, sự kết hợp của các yếu tố âm nhạc này tạo nên một bản nhạc mạnh mẽ và có sức ảnh hưởng lớn.</v>
      </c>
    </row>
    <row r="2896">
      <c r="A2896" s="1" t="s">
        <v>4510</v>
      </c>
      <c r="B2896" s="1" t="s">
        <v>4511</v>
      </c>
      <c r="C2896" s="2" t="str">
        <f>IFERROR(__xludf.DUMMYFUNCTION("GoogleTranslate(B2896, ""en"", ""vi"")"),"Âm nhạc được đề cập có phạm vi cao độ nhỏ gọn [R1A2N3G4E5] [oc0ta1ve2s3], mang lại hiệu suất tập trung và có tác động mạnh mẽ. Ngoài ra, việc sử dụng [[K01E12Y23]3 k4ey5] sẽ tạo ra bầu không khí khác biệt. Bản nhạc có thời lượng [T1M213] giây và có mục đí"&amp;"ch giới thiệu [I1N2S3T4R5U6M7E8N9T0S1]. Tuy nhiên, điều đáng chú ý là [I1N2S3T4R5U6M7E8N9T0] không có trong bản giai điệu.")</f>
        <v>Âm nhạc được đề cập có phạm vi cao độ nhỏ gọn [R1A2N3G4E5] [oc0ta1ve2s3], mang lại hiệu suất tập trung và có tác động mạnh mẽ. Ngoài ra, việc sử dụng [[K01E12Y23]3 k4ey5] sẽ tạo ra bầu không khí khác biệt. Bản nhạc có thời lượng [T1M213] giây và có mục đích giới thiệu [I1N2S3T4R5U6M7E8N9T0S1]. Tuy nhiên, điều đáng chú ý là [I1N2S3T4R5U6M7E8N9T0] không có trong bản giai điệu.</v>
      </c>
    </row>
    <row r="2897">
      <c r="A2897" s="1" t="s">
        <v>950</v>
      </c>
      <c r="B2897" s="1" t="s">
        <v>4512</v>
      </c>
      <c r="C2897" s="2" t="str">
        <f>IFERROR(__xludf.DUMMYFUNCTION("GoogleTranslate(B2897, ""en"", ""vi"")"),"Việc sử dụng [[K01E12Y23]3 k4ey5] trong bản nhạc này tạo ra âm thanh độc đáo và cộng hưởng, tạo nên sự khác biệt. Bài hát có thời gian chạy [T1M213] giây và được đặc trưng bởi [ti0me1 s2ig3na4tu5re6 o7f 8[T91I02M13E24_35S46I57G68N79A80T91U02R13E24]3] riên"&amp;"g biệt. Cùng với nhau, những yếu tố này góp phần vào trải nghiệm âm nhạc tổng thể và giúp làm cho bài hát này nổi bật so với những bài hát khác cùng thể loại. Cho dù bạn là người hâm mộ phong cách âm nhạc đặc biệt này hay chỉ đơn giản là đánh giá cao nhữn"&amp;"g sáng tác sáng tạo và được trau chuốt kỹ lưỡng, tác phẩm này chắc chắn sẽ để lại ấn tượng lâu dài.")</f>
        <v>Việc sử dụng [[K01E12Y23]3 k4ey5] trong bản nhạc này tạo ra âm thanh độc đáo và cộng hưởng, tạo nên sự khác biệt. Bài hát có thời gian chạy [T1M213] giây và được đặc trưng bởi [ti0me1 s2ig3na4tu5re6 o7f 8[T91I02M13E24_35S46I57G68N79A80T91U02R13E24]3] riêng biệt. Cùng với nhau, những yếu tố này góp phần vào trải nghiệm âm nhạc tổng thể và giúp làm cho bài hát này nổi bật so với những bài hát khác cùng thể loại. Cho dù bạn là người hâm mộ phong cách âm nhạc đặc biệt này hay chỉ đơn giản là đánh giá cao những sáng tác sáng tạo và được trau chuốt kỹ lưỡng, tác phẩm này chắc chắn sẽ để lại ấn tượng lâu dài.</v>
      </c>
    </row>
    <row r="2898">
      <c r="A2898" s="1" t="s">
        <v>208</v>
      </c>
      <c r="B2898" s="1" t="s">
        <v>4513</v>
      </c>
      <c r="C2898" s="2" t="str">
        <f>IFERROR(__xludf.DUMMYFUNCTION("GoogleTranslate(B2898, ""en"", ""vi"")"),"Với dải cao độ trải dài [R1A2N3G4E5] [oc0ta1ve2s3], bản nhạc này mang đến trải nghiệm nghe đa dạng và sống động. Nó có nhịp [te0mp1o2] nhanh và là bài hát có giây [T1M213]. Ngoài ra, [I1N2S3T4R5U6M7E8N9T0S1] không phải là một phần của phần nhạc cụ trong b"&amp;"ài hát này.")</f>
        <v>Với dải cao độ trải dài [R1A2N3G4E5] [oc0ta1ve2s3], bản nhạc này mang đến trải nghiệm nghe đa dạng và sống động. Nó có nhịp [te0mp1o2] nhanh và là bài hát có giây [T1M213]. Ngoài ra, [I1N2S3T4R5U6M7E8N9T0S1] không phải là một phần của phần nhạc cụ trong bài hát này.</v>
      </c>
    </row>
    <row r="2899">
      <c r="A2899" s="1" t="s">
        <v>110</v>
      </c>
      <c r="B2899" s="1" t="s">
        <v>4514</v>
      </c>
      <c r="C2899" s="2" t="str">
        <f>IFERROR(__xludf.DUMMYFUNCTION("GoogleTranslate(B2899, ""en"", ""vi"")"),"
Phạm vi cao độ của bản nhạc này là [R1A2N3G4E5] [oc0ta1ve2s3] mang đến trải nghiệm nghe độc ​​đáo và đáng nhớ. Với phạm vi cao độ rộng hơn, âm nhạc có thể thể hiện nhiều cảm xúc và tâm trạng hơn. Nó cũng cho phép có sự biến đổi và phức tạp hơn trong gia"&amp;"i điệu và hòa âm. Phạm vi cao độ lớn hơn có thể làm cho bản nhạc trở nên năng động và hấp dẫn hơn, thu hút sự chú ý của người nghe trong suốt quá trình sáng tác. Việc sử dụng dải cao độ rộng cũng có thể thể hiện kỹ năng và tính linh hoạt của người biểu di"&amp;"ễn và nhà soạn nhạc tham gia. Nhìn chung, dải cao độ của [R1A2N3G4E5] [oc0ta1ve2s3] tăng thêm chiều sâu và sự phong phú cho âm nhạc, tạo ra trải nghiệm nghe có tác động mạnh mẽ và thỏa mãn hơn.")</f>
        <v>
Phạm vi cao độ của bản nhạc này là [R1A2N3G4E5] [oc0ta1ve2s3] mang đến trải nghiệm nghe độc ​​đáo và đáng nhớ. Với phạm vi cao độ rộng hơn, âm nhạc có thể thể hiện nhiều cảm xúc và tâm trạng hơn. Nó cũng cho phép có sự biến đổi và phức tạp hơn trong giai điệu và hòa âm. Phạm vi cao độ lớn hơn có thể làm cho bản nhạc trở nên năng động và hấp dẫn hơn, thu hút sự chú ý của người nghe trong suốt quá trình sáng tác. Việc sử dụng dải cao độ rộng cũng có thể thể hiện kỹ năng và tính linh hoạt của người biểu diễn và nhà soạn nhạc tham gia. Nhìn chung, dải cao độ của [R1A2N3G4E5] [oc0ta1ve2s3] tăng thêm chiều sâu và sự phong phú cho âm nhạc, tạo ra trải nghiệm nghe có tác động mạnh mẽ và thỏa mãn hơn.</v>
      </c>
    </row>
    <row r="2900">
      <c r="A2900" s="1" t="s">
        <v>4515</v>
      </c>
      <c r="B2900" s="1" t="s">
        <v>4516</v>
      </c>
      <c r="C2900" s="2" t="str">
        <f>IFERROR(__xludf.DUMMYFUNCTION("GoogleTranslate(B2900, ""en"", ""vi"")"),"Mặc dù [I1N2S3T4R5U6M7E8N9T0] không phải là nhạc cụ chính được sử dụng để tạo giai điệu trong bản nhạc này nhưng âm nhạc phải có [I1N2S3T4R5U6M7E8N9T0S1]. Nói cách khác, mặc dù [I1N2S3T4R5U6M7E8N9T0] có thể không phải là nhạc cụ chính nhưng nó vẫn có vai "&amp;"trò trong âm thanh tổng thể và nên được đưa vào cách sắp xếp cùng với các nhạc cụ khác. Bằng cách kết hợp nhiều loại nhạc cụ, âm nhạc có thể đạt được một bố cục năng động và thú vị hơn, trong đó mỗi nhạc cụ góp phần tạo nên những nét độc đáo riêng cho bản"&amp;" phối. Do đó, điều quan trọng là phải xem xét cách [I1N2S3T4R5U6M7E8N9T0] có thể bổ sung và nâng cao các nhạc cụ khác trong cách sắp xếp để tạo ra một bản nhạc gắn kết và hấp dẫn.")</f>
        <v>Mặc dù [I1N2S3T4R5U6M7E8N9T0] không phải là nhạc cụ chính được sử dụng để tạo giai điệu trong bản nhạc này nhưng âm nhạc phải có [I1N2S3T4R5U6M7E8N9T0S1]. Nói cách khác, mặc dù [I1N2S3T4R5U6M7E8N9T0] có thể không phải là nhạc cụ chính nhưng nó vẫn có vai trò trong âm thanh tổng thể và nên được đưa vào cách sắp xếp cùng với các nhạc cụ khác. Bằng cách kết hợp nhiều loại nhạc cụ, âm nhạc có thể đạt được một bố cục năng động và thú vị hơn, trong đó mỗi nhạc cụ góp phần tạo nên những nét độc đáo riêng cho bản phối. Do đó, điều quan trọng là phải xem xét cách [I1N2S3T4R5U6M7E8N9T0] có thể bổ sung và nâng cao các nhạc cụ khác trong cách sắp xếp để tạo ra một bản nhạc gắn kết và hấp dẫn.</v>
      </c>
    </row>
    <row r="2901">
      <c r="A2901" s="1" t="s">
        <v>4517</v>
      </c>
      <c r="B2901" s="1" t="s">
        <v>4518</v>
      </c>
      <c r="C2901" s="2" t="str">
        <f>IFERROR(__xludf.DUMMYFUNCTION("GoogleTranslate(B2901, ""en"", ""vi"")"),"Phạm vi cao độ giới hạn của âm nhạc là [R1A2N3G4E5] [oc0ta1ve2s3] cho phép nhấn mạnh hơn vào các sắc thái của giai điệu và nhịp điệu, trong khi [[K01E12Y23]3 k4ey5] mang lại chất lượng cảm xúc đặc biệt. Bài hát này có thời gian phát là [T1M213] giây và đư"&amp;"ợc phát trong đồng hồ đo [T1I2M3E4_5S6I7G8N9A0T1U2R3E4] mà không sử dụng [I1N2S3T4R5U6M7E8N9T0S1]. Tốc độ phát chậm của bản nhạc sẽ làm tăng thêm chất lượng cảm xúc đặc trưng của âm nhạc [E1M2O3T4I5O6N7].")</f>
        <v>Phạm vi cao độ giới hạn của âm nhạc là [R1A2N3G4E5] [oc0ta1ve2s3] cho phép nhấn mạnh hơn vào các sắc thái của giai điệu và nhịp điệu, trong khi [[K01E12Y23]3 k4ey5] mang lại chất lượng cảm xúc đặc biệt. Bài hát này có thời gian phát là [T1M213] giây và được phát trong đồng hồ đo [T1I2M3E4_5S6I7G8N9A0T1U2R3E4] mà không sử dụng [I1N2S3T4R5U6M7E8N9T0S1]. Tốc độ phát chậm của bản nhạc sẽ làm tăng thêm chất lượng cảm xúc đặc trưng của âm nhạc [E1M2O3T4I5O6N7].</v>
      </c>
    </row>
    <row r="2902">
      <c r="A2902" s="1" t="s">
        <v>4519</v>
      </c>
      <c r="B2902" s="1" t="s">
        <v>4520</v>
      </c>
      <c r="C2902" s="2" t="str">
        <f>IFERROR(__xludf.DUMMYFUNCTION("GoogleTranslate(B2902, ""en"", ""vi"")"),"Bản nhạc này sử dụng [[K01E12Y23]3 k4ey5] tạo ra một bảng âm thanh phong phú và sống động, trong khi bài hát kéo dài [T1M213] giây. Tính chất không phổ biến của nó là [ti0me1 s2ig3na4tu5re6] [T1I2M3E4_5S6I7G8N9A0T1U2R3E4] tạo thêm nét độc đáo cho bố cục. "&amp;"Âm nhạc trở nên sống động hơn nhờ sử dụng [I1N2S3T4R5U6M7E8N9T0S1] và mặc dù có nhịp điệu chậm nhưng vẫn chứa đầy [E1M2O3T4I5O6N7]. Trải dài [[N01U12M23_34B45A56R67S78]8 b9ar0s1], bài hát mang đến trải nghiệm âm nhạc lôi cuốn và đắm chìm.")</f>
        <v>Bản nhạc này sử dụng [[K01E12Y23]3 k4ey5] tạo ra một bảng âm thanh phong phú và sống động, trong khi bài hát kéo dài [T1M213] giây. Tính chất không phổ biến của nó là [ti0me1 s2ig3na4tu5re6] [T1I2M3E4_5S6I7G8N9A0T1U2R3E4] tạo thêm nét độc đáo cho bố cục. Âm nhạc trở nên sống động hơn nhờ sử dụng [I1N2S3T4R5U6M7E8N9T0S1] và mặc dù có nhịp điệu chậm nhưng vẫn chứa đầy [E1M2O3T4I5O6N7]. Trải dài [[N01U12M23_34B45A56R67S78]8 b9ar0s1], bài hát mang đến trải nghiệm âm nhạc lôi cuốn và đắm chìm.</v>
      </c>
    </row>
    <row r="2903">
      <c r="A2903" s="1" t="s">
        <v>4521</v>
      </c>
      <c r="B2903" s="1" t="s">
        <v>4522</v>
      </c>
      <c r="C2903" s="2" t="str">
        <f>IFERROR(__xludf.DUMMYFUNCTION("GoogleTranslate(B2903, ""en"", ""vi"")"),"Phong cách [G1E2N3R4E5] của bài hát này là không thể nhầm lẫn, với nhịp điệu nhẹ nhàng và chất lượng cảm xúc đặc biệt phần lớn là nhờ việc sử dụng [[K01E12Y23]3 k4ey5]. [ke0y1] mang đến cho âm nhạc một âm thanh độc đáo và khác biệt, khiến nó trở nên khác "&amp;"biệt so với các bài hát khác cùng thể loại, trong khi nhịp điệu nhẹ nhàng mang lại phông nền êm dịu cho chiều sâu cảm xúc mà [ke0y1] gợi lên. Nhìn chung, bài hát này là sự thể hiện tuyệt vời về sức mạnh cảm xúc mà âm nhạc có thể có khi các yếu tố phù hợp "&amp;"kết hợp hài hòa với nhau.")</f>
        <v>Phong cách [G1E2N3R4E5] của bài hát này là không thể nhầm lẫn, với nhịp điệu nhẹ nhàng và chất lượng cảm xúc đặc biệt phần lớn là nhờ việc sử dụng [[K01E12Y23]3 k4ey5]. [ke0y1] mang đến cho âm nhạc một âm thanh độc đáo và khác biệt, khiến nó trở nên khác biệt so với các bài hát khác cùng thể loại, trong khi nhịp điệu nhẹ nhàng mang lại phông nền êm dịu cho chiều sâu cảm xúc mà [ke0y1] gợi lên. Nhìn chung, bài hát này là sự thể hiện tuyệt vời về sức mạnh cảm xúc mà âm nhạc có thể có khi các yếu tố phù hợp kết hợp hài hòa với nhau.</v>
      </c>
    </row>
    <row r="2904">
      <c r="A2904" s="1" t="s">
        <v>4523</v>
      </c>
      <c r="B2904" s="1" t="s">
        <v>4524</v>
      </c>
      <c r="C2904" s="2" t="str">
        <f>IFERROR(__xludf.DUMMYFUNCTION("GoogleTranslate(B2904, ""en"", ""vi"")"),"Giai điệu của bài hát không sử dụng một nhạc cụ cụ thể nào, tạo ra âm thanh độc đáo. [te0mp1o2] của bài hát ở mức vừa phải, đặt nhịp độ ổn định. Trải dài trên [[N01U12M23_34B45A56R67S78]8 b9ar0s1], âm nhạc có nhiều thời gian để phát triển và phát triển. T"&amp;"hời lượng của toàn bộ bài hát là [T1M213] giây, mang lại trải nghiệm nghe thỏa mãn từ đầu đến cuối.")</f>
        <v>Giai điệu của bài hát không sử dụng một nhạc cụ cụ thể nào, tạo ra âm thanh độc đáo. [te0mp1o2] của bài hát ở mức vừa phải, đặt nhịp độ ổn định. Trải dài trên [[N01U12M23_34B45A56R67S78]8 b9ar0s1], âm nhạc có nhiều thời gian để phát triển và phát triển. Thời lượng của toàn bộ bài hát là [T1M213] giây, mang lại trải nghiệm nghe thỏa mãn từ đầu đến cuối.</v>
      </c>
    </row>
    <row r="2905">
      <c r="A2905" s="1" t="s">
        <v>4525</v>
      </c>
      <c r="B2905" s="1" t="s">
        <v>4526</v>
      </c>
      <c r="C2905" s="2" t="str">
        <f>IFERROR(__xludf.DUMMYFUNCTION("GoogleTranslate(B2905, ""en"", ""vi"")"),"Việc sử dụng dải cao độ nhỏ gọn trải dài [R1A2N3G4E5] [oc0ta1ve2s3] trong bản nhạc này mang lại hiệu suất tập trung và có tác động mạnh mẽ. [[K01E12Y23]3 k4ey5] làm tăng thêm sự phong phú và năng động của bảng âm thanh. Tuy nhịp điệu nhanh nhưng bài hát l"&amp;"ại mang đến cảm giác êm dịu và nhẹ nhàng. Điều này còn được nâng cao hơn nữa nhờ [[T01I12M23E34_45S56I67G78N89A90T01U12R23E34]4 t5im6e 7si8gn9at0ur1e2], bổ sung thêm một chiều nhịp điệu thú vị. Tính năng âm nhạc [I1N2S3T4R5U6M7E8N9T0S1], góp phần tạo nên "&amp;"đặc điểm và âm thanh tổng thể của nó.")</f>
        <v>Việc sử dụng dải cao độ nhỏ gọn trải dài [R1A2N3G4E5] [oc0ta1ve2s3] trong bản nhạc này mang lại hiệu suất tập trung và có tác động mạnh mẽ. [[K01E12Y23]3 k4ey5] làm tăng thêm sự phong phú và năng động của bảng âm thanh. Tuy nhịp điệu nhanh nhưng bài hát lại mang đến cảm giác êm dịu và nhẹ nhàng. Điều này còn được nâng cao hơn nữa nhờ [[T01I12M23E34_45S56I67G78N89A90T01U12R23E34]4 t5im6e 7si8gn9at0ur1e2], bổ sung thêm một chiều nhịp điệu thú vị. Tính năng âm nhạc [I1N2S3T4R5U6M7E8N9T0S1], góp phần tạo nên đặc điểm và âm thanh tổng thể của nó.</v>
      </c>
    </row>
    <row r="2906">
      <c r="A2906" s="1" t="s">
        <v>3577</v>
      </c>
      <c r="B2906" s="1" t="s">
        <v>4527</v>
      </c>
      <c r="C2906" s="2" t="str">
        <f>IFERROR(__xludf.DUMMYFUNCTION("GoogleTranslate(B2906, ""en"", ""vi"")"),"Loại nhạc này mang lại trải nghiệm nghe độc ​​đáo và đáng nhớ với dải cao độ [R1A2N3G4E5] [oc0ta1ve2s3]. Nó được phát ở tốc độ nhanh và bài hát có thời gian phát là [T1M213] giây.")</f>
        <v>Loại nhạc này mang lại trải nghiệm nghe độc ​​đáo và đáng nhớ với dải cao độ [R1A2N3G4E5] [oc0ta1ve2s3]. Nó được phát ở tốc độ nhanh và bài hát có thời gian phát là [T1M213] giây.</v>
      </c>
    </row>
    <row r="2907">
      <c r="A2907" s="1" t="s">
        <v>1220</v>
      </c>
      <c r="B2907" s="1" t="s">
        <v>4528</v>
      </c>
      <c r="C2907" s="2" t="str">
        <f>IFERROR(__xludf.DUMMYFUNCTION("GoogleTranslate(B2907, ""en"", ""vi"")"),"Phạm vi cao độ nhỏ gọn của [R1A2N3G4E5] [oc0ta1ve2s3] mang lại màn trình diễn âm nhạc tập trung và có tác động mạnh mẽ, trong khi [[K01E12Y23]3 k4ey5] mang đến cho bản nhạc này chất lượng cảm xúc đặc biệt. Tổng cộng có [[N01U12M23_34B45A56R67S78]8 b9ar0s1"&amp;"] cho bài hát này.")</f>
        <v>Phạm vi cao độ nhỏ gọn của [R1A2N3G4E5] [oc0ta1ve2s3] mang lại màn trình diễn âm nhạc tập trung và có tác động mạnh mẽ, trong khi [[K01E12Y23]3 k4ey5] mang đến cho bản nhạc này chất lượng cảm xúc đặc biệt. Tổng cộng có [[N01U12M23_34B45A56R67S78]8 b9ar0s1] cho bài hát này.</v>
      </c>
    </row>
    <row r="2908">
      <c r="A2908" s="1" t="s">
        <v>4269</v>
      </c>
      <c r="B2908" s="1" t="s">
        <v>4529</v>
      </c>
      <c r="C2908" s="2" t="str">
        <f>IFERROR(__xludf.DUMMYFUNCTION("GoogleTranslate(B2908, ""en"", ""vi"")"),"[ti0me1 s2ig3na4tu5re6] được sử dụng trong bài hát này không phổ biến và nhạc được sáng tác trong [[K01E12Y23]3 k4ey5]. Ngoài ra, phần phối khí của bài hát này đã bỏ qua việc sử dụng [I1N2S3T4R5U6M7E8N9T0S1].")</f>
        <v>[ti0me1 s2ig3na4tu5re6] được sử dụng trong bài hát này không phổ biến và nhạc được sáng tác trong [[K01E12Y23]3 k4ey5]. Ngoài ra, phần phối khí của bài hát này đã bỏ qua việc sử dụng [I1N2S3T4R5U6M7E8N9T0S1].</v>
      </c>
    </row>
    <row r="2909">
      <c r="A2909" s="1" t="s">
        <v>1053</v>
      </c>
      <c r="B2909" s="1" t="s">
        <v>4530</v>
      </c>
      <c r="C2909" s="2" t="str">
        <f>IFERROR(__xludf.DUMMYFUNCTION("GoogleTranslate(B2909, ""en"", ""vi"")"),"Bản nhạc thể hiện phạm vi cao độ trong [R1A2N3G4E5] [oc0ta1ve2s3] và sử dụng [[K01E12Y23]3 k4ey5] để tạo ra bầu không khí khác biệt. Với độ dài [T1M213] giây, bản nhạc duy trì mức [te0mp1o2] vừa phải, không quá nhanh cũng không quá chậm. Sự sắp xếp của bà"&amp;"i hát này cố tình bỏ qua việc sử dụng [I1N2S3T4R5U6M7E8N9T0S1] và tuân theo nhịp [T1I2M3E4_5S6I7G8N9A0T1U2R3E4]. Mặc dù không tuân theo truyền thống của phong cách [G1E2N3R4E5], bản nhạc này vẫn làm say lòng người nghe với [te0mp1o2] trầm và được chia thà"&amp;"nh [[N01U12M23_34B45A56R67S78]8 b9ar0s1].")</f>
        <v>Bản nhạc thể hiện phạm vi cao độ trong [R1A2N3G4E5] [oc0ta1ve2s3] và sử dụng [[K01E12Y23]3 k4ey5] để tạo ra bầu không khí khác biệt. Với độ dài [T1M213] giây, bản nhạc duy trì mức [te0mp1o2] vừa phải, không quá nhanh cũng không quá chậm. Sự sắp xếp của bài hát này cố tình bỏ qua việc sử dụng [I1N2S3T4R5U6M7E8N9T0S1] và tuân theo nhịp [T1I2M3E4_5S6I7G8N9A0T1U2R3E4]. Mặc dù không tuân theo truyền thống của phong cách [G1E2N3R4E5], bản nhạc này vẫn làm say lòng người nghe với [te0mp1o2] trầm và được chia thành [[N01U12M23_34B45A56R67S78]8 b9ar0s1].</v>
      </c>
    </row>
    <row r="2910">
      <c r="A2910" s="1" t="s">
        <v>633</v>
      </c>
      <c r="B2910" s="1" t="s">
        <v>4531</v>
      </c>
      <c r="C2910" s="2" t="str">
        <f>IFERROR(__xludf.DUMMYFUNCTION("GoogleTranslate(B2910, ""en"", ""vi"")"),"Bản nhạc thể hiện phạm vi cao độ trong [R1A2N3G4E5] [oc0ta1ve2s3] và [[K01E12Y23]3 k4ey5] thêm hương vị độc đáo cho bản nhạc này. Độ dài của bản nhạc là [T1M213] giây và dựa trên [[T01I12M23E34_45S56I67G78N89A90T01U12R23E34]4 t5im6e 7si8gn9at0ur1e2].")</f>
        <v>Bản nhạc thể hiện phạm vi cao độ trong [R1A2N3G4E5] [oc0ta1ve2s3] và [[K01E12Y23]3 k4ey5] thêm hương vị độc đáo cho bản nhạc này. Độ dài của bản nhạc là [T1M213] giây và dựa trên [[T01I12M23E34_45S56I67G78N89A90T01U12R23E34]4 t5im6e 7si8gn9at0ur1e2].</v>
      </c>
    </row>
    <row r="2911">
      <c r="A2911" s="1" t="s">
        <v>4532</v>
      </c>
      <c r="B2911" s="1" t="s">
        <v>4533</v>
      </c>
      <c r="C2911" s="2" t="str">
        <f>IFERROR(__xludf.DUMMYFUNCTION("GoogleTranslate(B2911, ""en"", ""vi"")"),"Phạm vi cao độ của bản nhạc này là [R1A2N3G4E5] [oc0ta1ve2s3] mang lại trải nghiệm nghe độc ​​đáo và đáng nhớ, được bổ sung bằng cách sử dụng [[K01E12Y23]3 k4ey5], truyền tải âm thanh độc đáo và cộng hưởng. Bài hát có nhịp điệu rất yên bình và dễ nghe, tr"&amp;"ong khi [ti0me1 s2ig3na4tu5re6], [T1I2M3E4_5S6I7G8N9A0T1U2R3E4], thêm một nét không điển hình. Âm nhạc càng trở nên phong phú hơn nhờ [I1N2S3T4R5U6M7E8N9T0S1] và nhìn chung nhịp điệu của bài hát vẫn duy trì ở nhịp độ vừa phải.")</f>
        <v>Phạm vi cao độ của bản nhạc này là [R1A2N3G4E5] [oc0ta1ve2s3] mang lại trải nghiệm nghe độc ​​đáo và đáng nhớ, được bổ sung bằng cách sử dụng [[K01E12Y23]3 k4ey5], truyền tải âm thanh độc đáo và cộng hưởng. Bài hát có nhịp điệu rất yên bình và dễ nghe, trong khi [ti0me1 s2ig3na4tu5re6], [T1I2M3E4_5S6I7G8N9A0T1U2R3E4], thêm một nét không điển hình. Âm nhạc càng trở nên phong phú hơn nhờ [I1N2S3T4R5U6M7E8N9T0S1] và nhìn chung nhịp điệu của bài hát vẫn duy trì ở nhịp độ vừa phải.</v>
      </c>
    </row>
    <row r="2912">
      <c r="A2912" s="1" t="s">
        <v>416</v>
      </c>
      <c r="B2912" s="1" t="s">
        <v>4534</v>
      </c>
      <c r="C2912" s="2" t="str">
        <f>IFERROR(__xludf.DUMMYFUNCTION("GoogleTranslate(B2912, ""en"", ""vi"")"),"Phạm vi cao độ nhỏ gọn của [R1A2N3G4E5] [oc0ta1ve2s3] mang lại màn trình diễn âm nhạc tập trung và có tác động mạnh mẽ, trong khi [[K01E12Y23]3 k4ey5] mang đến cho bản nhạc này chất lượng cảm xúc đặc biệt. Đó là một bài hát kéo dài [T1M213] giây, với nhịp"&amp;" điệu vô cùng kích thích. [I1N2S3T4R5U6M7E8N9T0S1] không phải là một phần của nhạc cụ trong âm nhạc tốc độ cao này, nằm trong [T1I2M3E4_5S6I7G8N9A0T1U2R3E4] và thấm nhuần [E1M2O3T4I5O6N7].")</f>
        <v>Phạm vi cao độ nhỏ gọn của [R1A2N3G4E5] [oc0ta1ve2s3] mang lại màn trình diễn âm nhạc tập trung và có tác động mạnh mẽ, trong khi [[K01E12Y23]3 k4ey5] mang đến cho bản nhạc này chất lượng cảm xúc đặc biệt. Đó là một bài hát kéo dài [T1M213] giây, với nhịp điệu vô cùng kích thích. [I1N2S3T4R5U6M7E8N9T0S1] không phải là một phần của nhạc cụ trong âm nhạc tốc độ cao này, nằm trong [T1I2M3E4_5S6I7G8N9A0T1U2R3E4] và thấm nhuần [E1M2O3T4I5O6N7].</v>
      </c>
    </row>
    <row r="2913">
      <c r="A2913" s="1" t="s">
        <v>4535</v>
      </c>
      <c r="B2913" s="1" t="s">
        <v>4536</v>
      </c>
      <c r="C2913" s="2" t="str">
        <f>IFERROR(__xludf.DUMMYFUNCTION("GoogleTranslate(B2913, ""en"", ""vi"")"),"Việc sử dụng dải cao độ cụ thể [R1A2N3G4E5] [oc0ta1ve2s3] tạo ra âm thanh gắn kết và thống nhất xuyên suốt bản nhạc, trong khi [[K01E12Y23]3 k4ey5] mang lại chất lượng cảm xúc đặc biệt. Bài hát này chạy trong [T1M213] giây và có nhịp điệu rất êm đềm, bình"&amp;" yên dù được phát ở mức cao [te0mp1o2]. Âm nhạc được đặc trưng bởi [E1M2O3T4I5O6N7], tạo nên một sáng tác độc đáo và biểu cảm.")</f>
        <v>Việc sử dụng dải cao độ cụ thể [R1A2N3G4E5] [oc0ta1ve2s3] tạo ra âm thanh gắn kết và thống nhất xuyên suốt bản nhạc, trong khi [[K01E12Y23]3 k4ey5] mang lại chất lượng cảm xúc đặc biệt. Bài hát này chạy trong [T1M213] giây và có nhịp điệu rất êm đềm, bình yên dù được phát ở mức cao [te0mp1o2]. Âm nhạc được đặc trưng bởi [E1M2O3T4I5O6N7], tạo nên một sáng tác độc đáo và biểu cảm.</v>
      </c>
    </row>
    <row r="2914">
      <c r="A2914" s="1" t="s">
        <v>4537</v>
      </c>
      <c r="B2914" s="1" t="s">
        <v>4538</v>
      </c>
      <c r="C2914" s="2" t="str">
        <f>IFERROR(__xludf.DUMMYFUNCTION("GoogleTranslate(B2914, ""en"", ""vi"")"),"Bài hát này sử dụng [ti0me1 s2ig3na4tu5re6] khác thường, trong khi vẫn duy trì nhịp điệu nhẹ nhàng và âm vực trung [te0mp1o2]. Nó nhằm mục đích giới thiệu các nhạc cụ cụ thể trong âm nhạc.")</f>
        <v>Bài hát này sử dụng [ti0me1 s2ig3na4tu5re6] khác thường, trong khi vẫn duy trì nhịp điệu nhẹ nhàng và âm vực trung [te0mp1o2]. Nó nhằm mục đích giới thiệu các nhạc cụ cụ thể trong âm nhạc.</v>
      </c>
    </row>
    <row r="2915">
      <c r="A2915" s="1" t="s">
        <v>416</v>
      </c>
      <c r="B2915" s="1" t="s">
        <v>4539</v>
      </c>
      <c r="C2915" s="2" t="str">
        <f>IFERROR(__xludf.DUMMYFUNCTION("GoogleTranslate(B2915, ""en"", ""vi"")"),"Âm nhạc được đề cập mang lại trải nghiệm nghe đặc biệt và khó quên với dải cao độ trải dài [R1A2N3G4E5] [oc0ta1ve2s3]. Việc sử dụng [[K01E12Y23]3 k4ey5] sẽ tăng thêm chất lượng cảm xúc độc đáo cho bố cục. Bắt đầu ở [T1M213] giây, bài hát có nhịp độ nhanh "&amp;"[te0mp1o2] rất sôi động. Nó bị loại bỏ mọi [I1N2S3T4R5U6M7E8N9T0S1], mang lại cho người nghe trải nghiệm hoàn toàn thô sơ và chưa được lọc. Nền tảng âm nhạc được xây dựng trên [[T01I12M23E34_45S56I67G78N89A90T01U12R23E34]4 t5im6e 7si8gn9at0ur1e2], với nhị"&amp;"p điệu nhanh và sống động, nắm bắt hoàn hảo [E1M2O3T4I5O6N7] được truyền tải xuyên suốt bản nhạc.")</f>
        <v>Âm nhạc được đề cập mang lại trải nghiệm nghe đặc biệt và khó quên với dải cao độ trải dài [R1A2N3G4E5] [oc0ta1ve2s3]. Việc sử dụng [[K01E12Y23]3 k4ey5] sẽ tăng thêm chất lượng cảm xúc độc đáo cho bố cục. Bắt đầu ở [T1M213] giây, bài hát có nhịp độ nhanh [te0mp1o2] rất sôi động. Nó bị loại bỏ mọi [I1N2S3T4R5U6M7E8N9T0S1], mang lại cho người nghe trải nghiệm hoàn toàn thô sơ và chưa được lọc. Nền tảng âm nhạc được xây dựng trên [[T01I12M23E34_45S56I67G78N89A90T01U12R23E34]4 t5im6e 7si8gn9at0ur1e2], với nhịp điệu nhanh và sống động, nắm bắt hoàn hảo [E1M2O3T4I5O6N7] được truyền tải xuyên suốt bản nhạc.</v>
      </c>
    </row>
    <row r="2916">
      <c r="A2916" s="1" t="s">
        <v>4200</v>
      </c>
      <c r="B2916" s="1" t="s">
        <v>4540</v>
      </c>
      <c r="C2916" s="2" t="str">
        <f>IFERROR(__xludf.DUMMYFUNCTION("GoogleTranslate(B2916, ""en"", ""vi"")"),"Âm nhạc là một ví dụ điển hình của thể loại [G1E2N3R4E5]. Phạm vi cao độ giới hạn của nó là [R1A2N3G4E5] [oc0ta1ve2s3] cho phép nhấn mạnh hơn vào các sắc thái của âm và nhịp điệu, trong khi [[K01E12Y23]3 k4ey5] mang lại chất lượng cảm xúc đặc biệt. Thời l"&amp;"ượng của bài hát là [T1M213] giây, với [te0mp1o2] vừa phải và thú vị. [ti0me1 s2ig3na4tu5re6] được chọn cho bài hát này không bình thường vì nó sử dụng [T1I2M3E4_5S6I7G8N9A0T1U2R3E4]. Việc sử dụng [I1N2S3T4R5U6M7E8N9T0S1] rất quan trọng đối với âm nhạc, g"&amp;"óp phần tạo nên âm thanh và phong cách độc đáo cho bản nhạc.")</f>
        <v>Âm nhạc là một ví dụ điển hình của thể loại [G1E2N3R4E5]. Phạm vi cao độ giới hạn của nó là [R1A2N3G4E5] [oc0ta1ve2s3] cho phép nhấn mạnh hơn vào các sắc thái của âm và nhịp điệu, trong khi [[K01E12Y23]3 k4ey5] mang lại chất lượng cảm xúc đặc biệt. Thời lượng của bài hát là [T1M213] giây, với [te0mp1o2] vừa phải và thú vị. [ti0me1 s2ig3na4tu5re6] được chọn cho bài hát này không bình thường vì nó sử dụng [T1I2M3E4_5S6I7G8N9A0T1U2R3E4]. Việc sử dụng [I1N2S3T4R5U6M7E8N9T0S1] rất quan trọng đối với âm nhạc, góp phần tạo nên âm thanh và phong cách độc đáo cho bản nhạc.</v>
      </c>
    </row>
    <row r="2917">
      <c r="A2917" s="1" t="s">
        <v>2266</v>
      </c>
      <c r="B2917" s="1" t="s">
        <v>4541</v>
      </c>
      <c r="C2917" s="2" t="str">
        <f>IFERROR(__xludf.DUMMYFUNCTION("GoogleTranslate(B2917, ""en"", ""vi"")"),"Bài hát là một bản sáng tác có nhịp độ nhanh mang lại trải nghiệm nghe độc ​​đáo và đáng nhớ với dải cao độ [R1A2N3G4E5] [oc0ta1ve2s3]. Việc sử dụng [[K01E12Y23]3 k4ey5] cũng tạo thêm hương vị đặc biệt cho dòng nhạc này. Bản nhạc có độ dài [T1M213] giây, "&amp;"mang lại trải nghiệm nghe nhanh và tràn đầy năng lượng.")</f>
        <v>Bài hát là một bản sáng tác có nhịp độ nhanh mang lại trải nghiệm nghe độc ​​đáo và đáng nhớ với dải cao độ [R1A2N3G4E5] [oc0ta1ve2s3]. Việc sử dụng [[K01E12Y23]3 k4ey5] cũng tạo thêm hương vị đặc biệt cho dòng nhạc này. Bản nhạc có độ dài [T1M213] giây, mang lại trải nghiệm nghe nhanh và tràn đầy năng lượng.</v>
      </c>
    </row>
    <row r="2918">
      <c r="A2918" s="1" t="s">
        <v>754</v>
      </c>
      <c r="B2918" s="1" t="s">
        <v>4542</v>
      </c>
      <c r="C2918" s="2" t="str">
        <f>IFERROR(__xludf.DUMMYFUNCTION("GoogleTranslate(B2918, ""en"", ""vi"")"),"Âm nhạc được nhắc đến mang lại trải nghiệm nghe độc ​​đáo và đáng nhớ, với dải cao độ [R1A2N3G4E5] [oc0ta1ve2s3]. [[K01E12Y23]3 k4ey5] mang lại hương vị riêng biệt, đồng thời nhịp điệu rất dễ chịu cho người nghe. Thời lượng của bài hát là [T1M213] giây, đ"&amp;"ược phát ở mức cao [te0mp1o2] với mét [T1I2M3E4_5S6I7G8N9A0T1U2R3E4]. Điều thú vị là bài hát đã chọn không thêm [I1N2S3T4R5U6M7E8N9T0S1], điều này càng làm tăng thêm sự khác biệt của nó. Bản nhạc này gợi lên cảm giác [E1M2O3T4I5O6N7], khiến bất kỳ ai đang"&amp;" tìm kiếm trải nghiệm âm nhạc độc đáo và giàu cảm xúc phải nghe.")</f>
        <v>Âm nhạc được nhắc đến mang lại trải nghiệm nghe độc ​​đáo và đáng nhớ, với dải cao độ [R1A2N3G4E5] [oc0ta1ve2s3]. [[K01E12Y23]3 k4ey5] mang lại hương vị riêng biệt, đồng thời nhịp điệu rất dễ chịu cho người nghe. Thời lượng của bài hát là [T1M213] giây, được phát ở mức cao [te0mp1o2] với mét [T1I2M3E4_5S6I7G8N9A0T1U2R3E4]. Điều thú vị là bài hát đã chọn không thêm [I1N2S3T4R5U6M7E8N9T0S1], điều này càng làm tăng thêm sự khác biệt của nó. Bản nhạc này gợi lên cảm giác [E1M2O3T4I5O6N7], khiến bất kỳ ai đang tìm kiếm trải nghiệm âm nhạc độc đáo và giàu cảm xúc phải nghe.</v>
      </c>
    </row>
    <row r="2919">
      <c r="A2919" s="1" t="s">
        <v>4543</v>
      </c>
      <c r="B2919" s="1" t="s">
        <v>4544</v>
      </c>
      <c r="C2919" s="2" t="str">
        <f>IFERROR(__xludf.DUMMYFUNCTION("GoogleTranslate(B2919, ""en"", ""vi"")"),"Bản nhạc này có đặc điểm là [E1M2O3T4I5O6N7], được phát ở tốc độ nhanh và sử dụng [[K01E12Y23]3 k4ey5] để tạo ra bảng âm thanh phong phú và sống động.")</f>
        <v>Bản nhạc này có đặc điểm là [E1M2O3T4I5O6N7], được phát ở tốc độ nhanh và sử dụng [[K01E12Y23]3 k4ey5] để tạo ra bảng âm thanh phong phú và sống động.</v>
      </c>
    </row>
    <row r="2920">
      <c r="A2920" s="1" t="s">
        <v>25</v>
      </c>
      <c r="B2920" s="1" t="s">
        <v>4545</v>
      </c>
      <c r="C2920" s="2" t="str">
        <f>IFERROR(__xludf.DUMMYFUNCTION("GoogleTranslate(B2920, ""en"", ""vi"")"),"Âm nhạc thấm đẫm một [E1M2O3T4I5O6N7] đặc biệt lan tỏa đến từng nốt nhạc và giai điệu. Cho dù đó là những nốt cao vút của một bản giao hưởng hay những giai điệu u sầu của giai điệu blues, chiều sâu cảm xúc của âm nhạc sẽ vang vọng trong người nghe và gợi "&amp;"lên những cảm xúc mạnh mẽ. Từ niềm vui dâng trào của một điệu nhảy sôi động đến sự trầm ngâm nội tâm của một bản ballad, phạm vi cảm xúc của âm nhạc rất rộng lớn và đa dạng, có khả năng thể hiện nhiều trải nghiệm và cảm xúc của con người. Dù là nguồn an ủ"&amp;"i, cảm hứng hay đơn giản là sự thích thú, âm nhạc đều có sức mạnh chạm đến chúng ta ở mức độ sâu sắc và làm phong phú thêm cuộc sống của chúng ta theo vô số cách.")</f>
        <v>Âm nhạc thấm đẫm một [E1M2O3T4I5O6N7] đặc biệt lan tỏa đến từng nốt nhạc và giai điệu. Cho dù đó là những nốt cao vút của một bản giao hưởng hay những giai điệu u sầu của giai điệu blues, chiều sâu cảm xúc của âm nhạc sẽ vang vọng trong người nghe và gợi lên những cảm xúc mạnh mẽ. Từ niềm vui dâng trào của một điệu nhảy sôi động đến sự trầm ngâm nội tâm của một bản ballad, phạm vi cảm xúc của âm nhạc rất rộng lớn và đa dạng, có khả năng thể hiện nhiều trải nghiệm và cảm xúc của con người. Dù là nguồn an ủi, cảm hứng hay đơn giản là sự thích thú, âm nhạc đều có sức mạnh chạm đến chúng ta ở mức độ sâu sắc và làm phong phú thêm cuộc sống của chúng ta theo vô số cách.</v>
      </c>
    </row>
    <row r="2921">
      <c r="A2921" s="1" t="s">
        <v>2554</v>
      </c>
      <c r="B2921" s="1" t="s">
        <v>4546</v>
      </c>
      <c r="C2921" s="2" t="str">
        <f>IFERROR(__xludf.DUMMYFUNCTION("GoogleTranslate(B2921, ""en"", ""vi"")"),"Bài hát này có nhịp điệu rất mềm mại và mượt mà, và [ti0me1 s2ig3na4tu5re6] được chọn cho nó không phải là bình thường. [ti0me1 s2ig3na4tu5re6] đề cập đến số nhịp trong mỗi ô nhịp và loại nốt có một nhịp. Trong âm nhạc, các [ti0me1 s2ig3na4tu5re6] phổ biế"&amp;"n bao gồm 4/4, 3/4 và 6/8, nhưng bài hát cụ thể này có thể có [ti0me1 s2ig3na4tu5re6] ít phổ biến hơn. Mặc dù có [ti0me1 s2ig3na4tu5re6] khác thường nhưng nhịp điệu nhẹ nhàng và mượt mà của bài hát có thể sẽ khiến người nghe cảm thấy thú vị.")</f>
        <v>Bài hát này có nhịp điệu rất mềm mại và mượt mà, và [ti0me1 s2ig3na4tu5re6] được chọn cho nó không phải là bình thường. [ti0me1 s2ig3na4tu5re6] đề cập đến số nhịp trong mỗi ô nhịp và loại nốt có một nhịp. Trong âm nhạc, các [ti0me1 s2ig3na4tu5re6] phổ biến bao gồm 4/4, 3/4 và 6/8, nhưng bài hát cụ thể này có thể có [ti0me1 s2ig3na4tu5re6] ít phổ biến hơn. Mặc dù có [ti0me1 s2ig3na4tu5re6] khác thường nhưng nhịp điệu nhẹ nhàng và mượt mà của bài hát có thể sẽ khiến người nghe cảm thấy thú vị.</v>
      </c>
    </row>
    <row r="2922">
      <c r="A2922" s="1" t="s">
        <v>4547</v>
      </c>
      <c r="B2922" s="1" t="s">
        <v>4548</v>
      </c>
      <c r="C2922" s="2" t="str">
        <f>IFERROR(__xludf.DUMMYFUNCTION("GoogleTranslate(B2922, ""en"", ""vi"")"),"Bản nhạc thể hiện bản chất của âm nhạc [G1E2N3R4E5] với hương vị độc đáo được thêm vào bởi [[K01E12Y23]3 k4ey5]. Nó hiển thị phạm vi cao độ trong [R1A2N3G4E5] [oc0ta1ve2s3] và có thời gian chạy là [T1M213] giây. Đáng chú ý vắng mặt trong bài hát này là [I"&amp;"1N2S3T4R5U6M7E8N9T0S1], nhưng nó được trình diễn nhanh chóng, tạo ra âm thanh khác biệt, nắm bắt được bản chất của thể loại.")</f>
        <v>Bản nhạc thể hiện bản chất của âm nhạc [G1E2N3R4E5] với hương vị độc đáo được thêm vào bởi [[K01E12Y23]3 k4ey5]. Nó hiển thị phạm vi cao độ trong [R1A2N3G4E5] [oc0ta1ve2s3] và có thời gian chạy là [T1M213] giây. Đáng chú ý vắng mặt trong bài hát này là [I1N2S3T4R5U6M7E8N9T0S1], nhưng nó được trình diễn nhanh chóng, tạo ra âm thanh khác biệt, nắm bắt được bản chất của thể loại.</v>
      </c>
    </row>
    <row r="2923">
      <c r="A2923" s="1" t="s">
        <v>4549</v>
      </c>
      <c r="B2923" s="1" t="s">
        <v>4550</v>
      </c>
      <c r="C2923" s="2" t="str">
        <f>IFERROR(__xludf.DUMMYFUNCTION("GoogleTranslate(B2923, ""en"", ""vi"")"),"Bản nhạc này sử dụng [[K01E12Y23]3 k4ey5] tạo ra một bảng âm thanh phong phú và sống động, với bản nhạc dài [T1M213] giây. Nhịp điệu và giai điệu lôi cuốn của âm nhạc sẽ khiến bạn muốn nhảy múa, được bổ sung bởi nhịp điệu [T1I2M3E4_5S6I7G8N9A0T1U2R3E4] và"&amp;" tốc độ chơi vừa phải.")</f>
        <v>Bản nhạc này sử dụng [[K01E12Y23]3 k4ey5] tạo ra một bảng âm thanh phong phú và sống động, với bản nhạc dài [T1M213] giây. Nhịp điệu và giai điệu lôi cuốn của âm nhạc sẽ khiến bạn muốn nhảy múa, được bổ sung bởi nhịp điệu [T1I2M3E4_5S6I7G8N9A0T1U2R3E4] và tốc độ chơi vừa phải.</v>
      </c>
    </row>
    <row r="2924">
      <c r="A2924" s="1" t="s">
        <v>2084</v>
      </c>
      <c r="B2924" s="1" t="s">
        <v>4551</v>
      </c>
      <c r="C2924" s="2" t="str">
        <f>IFERROR(__xludf.DUMMYFUNCTION("GoogleTranslate(B2924, ""en"", ""vi"")"),"Âm nhạc được mô tả có phạm vi cao độ giới hạn là [R1A2N3G4E5] [oc0ta1ve2s3], cho phép nhấn mạnh hơn vào các sắc thái của giai điệu và nhịp điệu. Nó cũng sử dụng [[K01E12Y23]3 k4ey5], tạo ra bảng âm thanh phong phú và sống động. [te0mp1o2] đặc biệt dữ dội "&amp;"và [ti0me1 s2ig3na4tu5re6 o7f 8[T91I02M13E24_35S46I57G68N79A80T91U02R13E24]3] được chọn không phải là bình thường. Điều thú vị là bài hát này cố tình bỏ qua việc sử dụng [I1N2S3T4R5U6M7E8N9T0S1], nhằm tạo thêm nét độc đáo cho bài hát. Bản chất âm nhạc là "&amp;"[E1M2O3T4I5O6N7] và bạn có thể nghe thấy [[N01U12M23_34B45A56R67S78]8 b9ar0s1] trong đó.")</f>
        <v>Âm nhạc được mô tả có phạm vi cao độ giới hạn là [R1A2N3G4E5] [oc0ta1ve2s3], cho phép nhấn mạnh hơn vào các sắc thái của giai điệu và nhịp điệu. Nó cũng sử dụng [[K01E12Y23]3 k4ey5], tạo ra bảng âm thanh phong phú và sống động. [te0mp1o2] đặc biệt dữ dội và [ti0me1 s2ig3na4tu5re6 o7f 8[T91I02M13E24_35S46I57G68N79A80T91U02R13E24]3] được chọn không phải là bình thường. Điều thú vị là bài hát này cố tình bỏ qua việc sử dụng [I1N2S3T4R5U6M7E8N9T0S1], nhằm tạo thêm nét độc đáo cho bài hát. Bản chất âm nhạc là [E1M2O3T4I5O6N7] và bạn có thể nghe thấy [[N01U12M23_34B45A56R67S78]8 b9ar0s1] trong đó.</v>
      </c>
    </row>
    <row r="2925">
      <c r="A2925" s="1" t="s">
        <v>4552</v>
      </c>
      <c r="B2925" s="1" t="s">
        <v>4553</v>
      </c>
      <c r="C2925" s="2" t="str">
        <f>IFERROR(__xludf.DUMMYFUNCTION("GoogleTranslate(B2925, ""en"", ""vi"")"),"Bản nhạc [G1E2N3R4E5] này, được chơi với tốc độ nhanh, là một ví dụ điển hình về phong cách của thể loại này. Âm nhạc có âm thanh thông qua [I1N2S3T4R5U6M7E8N9T0S1], có nhịp mạnh và phạm vi cao độ giới hạn là [R1A2N3G4E5] [oc0ta1ve2s3], cho phép nhấn mạnh"&amp;" hơn vào các sắc thái của giai điệu và nhịp điệu. Đảm bảo bạn sẽ đứng vững và nhảy múa, bài hát này dài [T1M213] giây.")</f>
        <v>Bản nhạc [G1E2N3R4E5] này, được chơi với tốc độ nhanh, là một ví dụ điển hình về phong cách của thể loại này. Âm nhạc có âm thanh thông qua [I1N2S3T4R5U6M7E8N9T0S1], có nhịp mạnh và phạm vi cao độ giới hạn là [R1A2N3G4E5] [oc0ta1ve2s3], cho phép nhấn mạnh hơn vào các sắc thái của giai điệu và nhịp điệu. Đảm bảo bạn sẽ đứng vững và nhảy múa, bài hát này dài [T1M213] giây.</v>
      </c>
    </row>
    <row r="2926">
      <c r="A2926" s="1" t="s">
        <v>3196</v>
      </c>
      <c r="B2926" s="1" t="s">
        <v>4554</v>
      </c>
      <c r="C2926" s="2" t="str">
        <f>IFERROR(__xludf.DUMMYFUNCTION("GoogleTranslate(B2926, ""en"", ""vi"")"),"Bài hát này có [[N01U12M23_34B45A56R67S78]8 b9ar0s1] trong phần sáng tác và có thời lượng [T1M213] giây.")</f>
        <v>Bài hát này có [[N01U12M23_34B45A56R67S78]8 b9ar0s1] trong phần sáng tác và có thời lượng [T1M213] giây.</v>
      </c>
    </row>
    <row r="2927">
      <c r="A2927" s="1" t="s">
        <v>1390</v>
      </c>
      <c r="B2927" s="1" t="s">
        <v>4555</v>
      </c>
      <c r="C2927" s="2" t="str">
        <f>IFERROR(__xludf.DUMMYFUNCTION("GoogleTranslate(B2927, ""en"", ""vi"")"),"Việc sử dụng [[K01E12Y23]3 k4ey5] trong bản nhạc này tạo ra một bầu không khí khác biệt, được bổ sung bởi nhịp điệu rõ rệt. Bài hát tuy thời lượng chỉ [T1M213] giây nhưng lại thu hút sự chú ý của người nghe một cách hiệu quả. Điều thú vị là phần nhạc cụ c"&amp;"ủa bài hát rất tối giản, vì bạn sẽ không tìm thấy bất kỳ [I1N2S3T4R5U6M7E8N9T0S1] nào trong bản phối. Nhìn chung, sự pha trộn độc đáo giữa [ke0y1], nhịp điệu và nhạc cụ của bài hát này khiến nó trở thành một bản nhạc quyến rũ.")</f>
        <v>Việc sử dụng [[K01E12Y23]3 k4ey5] trong bản nhạc này tạo ra một bầu không khí khác biệt, được bổ sung bởi nhịp điệu rõ rệt. Bài hát tuy thời lượng chỉ [T1M213] giây nhưng lại thu hút sự chú ý của người nghe một cách hiệu quả. Điều thú vị là phần nhạc cụ của bài hát rất tối giản, vì bạn sẽ không tìm thấy bất kỳ [I1N2S3T4R5U6M7E8N9T0S1] nào trong bản phối. Nhìn chung, sự pha trộn độc đáo giữa [ke0y1], nhịp điệu và nhạc cụ của bài hát này khiến nó trở thành một bản nhạc quyến rũ.</v>
      </c>
    </row>
    <row r="2928">
      <c r="A2928" s="1" t="s">
        <v>4556</v>
      </c>
      <c r="B2928" s="1" t="s">
        <v>4557</v>
      </c>
      <c r="C2928" s="2" t="str">
        <f>IFERROR(__xludf.DUMMYFUNCTION("GoogleTranslate(B2928, ""en"", ""vi"")"),"Âm nhạc trong bản nhạc này được sáng tác trong [[K01E12Y23]3 k4ey5] và sử dụng dải cao độ cụ thể là [R1A2N3G4E5] [oc0ta1ve2s3] để tạo ra âm thanh gắn kết và thống nhất. Mặc dù thiếu vắng [I1N2S3T4R5U6M7E8N9T0S1] trong phần nhạc cụ, âm nhạc vẫn truyền tải "&amp;"hiệu quả [E1M2O3T4I5O6N7] thông qua bố cục và cách sắp xếp của nó.")</f>
        <v>Âm nhạc trong bản nhạc này được sáng tác trong [[K01E12Y23]3 k4ey5] và sử dụng dải cao độ cụ thể là [R1A2N3G4E5] [oc0ta1ve2s3] để tạo ra âm thanh gắn kết và thống nhất. Mặc dù thiếu vắng [I1N2S3T4R5U6M7E8N9T0S1] trong phần nhạc cụ, âm nhạc vẫn truyền tải hiệu quả [E1M2O3T4I5O6N7] thông qua bố cục và cách sắp xếp của nó.</v>
      </c>
    </row>
    <row r="2929">
      <c r="A2929" s="1" t="s">
        <v>188</v>
      </c>
      <c r="B2929" s="1" t="s">
        <v>4558</v>
      </c>
      <c r="C2929" s="2" t="str">
        <f>IFERROR(__xludf.DUMMYFUNCTION("GoogleTranslate(B2929, ""en"", ""vi"")"),"Việc sử dụng dải cao độ cụ thể [R1A2N3G4E5] [oc0ta1ve2s3] tạo ra âm thanh gắn kết và thống nhất xuyên suốt bản nhạc. Ngoài ra, [[K01E12Y23]3 k4ey5] trong bản nhạc này mang lại âm thanh mạnh mẽ và đáng nhớ, trong khi nhịp điệu của bài hát này ở mức vừa phả"&amp;"i, thoải mái. Mặc dù không có [I1N2S3T4R5U6M7E8N9T0S1], bản nhạc này có đặc điểm là tâm trạng thấp-[te0mp1o2] và [E1M2O3T4I5O6N7]. [ti0me1 s2ig3na4tu5re6] của bản nhạc là [T1I2M3E4_5S6I7G8N9A0T1U2R3E4] và bài hát có thời gian chạy là [T1M213] giây. Nhìn c"&amp;"hung, những yếu tố này kết hợp với nhau để tạo ra một tác phẩm âm nhạc riêng biệt, vừa gắn kết vừa có tác động mạnh mẽ về mặt cảm xúc.")</f>
        <v>Việc sử dụng dải cao độ cụ thể [R1A2N3G4E5] [oc0ta1ve2s3] tạo ra âm thanh gắn kết và thống nhất xuyên suốt bản nhạc. Ngoài ra, [[K01E12Y23]3 k4ey5] trong bản nhạc này mang lại âm thanh mạnh mẽ và đáng nhớ, trong khi nhịp điệu của bài hát này ở mức vừa phải, thoải mái. Mặc dù không có [I1N2S3T4R5U6M7E8N9T0S1], bản nhạc này có đặc điểm là tâm trạng thấp-[te0mp1o2] và [E1M2O3T4I5O6N7]. [ti0me1 s2ig3na4tu5re6] của bản nhạc là [T1I2M3E4_5S6I7G8N9A0T1U2R3E4] và bài hát có thời gian chạy là [T1M213] giây. Nhìn chung, những yếu tố này kết hợp với nhau để tạo ra một tác phẩm âm nhạc riêng biệt, vừa gắn kết vừa có tác động mạnh mẽ về mặt cảm xúc.</v>
      </c>
    </row>
    <row r="2930">
      <c r="A2930" s="1" t="s">
        <v>223</v>
      </c>
      <c r="B2930" s="1" t="s">
        <v>4559</v>
      </c>
      <c r="C2930" s="2" t="str">
        <f>IFERROR(__xludf.DUMMYFUNCTION("GoogleTranslate(B2930, ""en"", ""vi"")"),"Việc sử dụng dải cao độ cụ thể [R1A2N3G4E5] [oc0ta1ve2s3] tạo ra âm thanh gắn kết và thống nhất xuyên suốt bản nhạc, mang lại nhịp điệu rất êm dịu cho bài hát này.")</f>
        <v>Việc sử dụng dải cao độ cụ thể [R1A2N3G4E5] [oc0ta1ve2s3] tạo ra âm thanh gắn kết và thống nhất xuyên suốt bản nhạc, mang lại nhịp điệu rất êm dịu cho bài hát này.</v>
      </c>
    </row>
    <row r="2931">
      <c r="A2931" s="1" t="s">
        <v>637</v>
      </c>
      <c r="B2931" s="1" t="s">
        <v>4560</v>
      </c>
      <c r="C2931" s="2" t="str">
        <f>IFERROR(__xludf.DUMMYFUNCTION("GoogleTranslate(B2931, ""en"", ""vi"")"),"Nó có nhịp độ nhanh và tràn đầy năng lượng. Nhịp điệu đẩy âm nhạc về phía trước, tạo cảm giác cấp bách khó có thể bỏ qua. Ngay từ khi bắt đầu, [te0mp1o2] đã thu hút sự chú ý của bạn và không buông ra cho đến phút cuối cùng. Cho dù bạn đang nhảy hay chỉ đa"&amp;"ng nghe, bài hát này chắc chắn sẽ khiến tim bạn đập thình thịch và đôi chân bạn chuyển động. Nhìn chung, cường độ của [te0mp1o2] tạo thêm cảm giác hồi hộp và phấn khích cho âm nhạc.")</f>
        <v>Nó có nhịp độ nhanh và tràn đầy năng lượng. Nhịp điệu đẩy âm nhạc về phía trước, tạo cảm giác cấp bách khó có thể bỏ qua. Ngay từ khi bắt đầu, [te0mp1o2] đã thu hút sự chú ý của bạn và không buông ra cho đến phút cuối cùng. Cho dù bạn đang nhảy hay chỉ đang nghe, bài hát này chắc chắn sẽ khiến tim bạn đập thình thịch và đôi chân bạn chuyển động. Nhìn chung, cường độ của [te0mp1o2] tạo thêm cảm giác hồi hộp và phấn khích cho âm nhạc.</v>
      </c>
    </row>
    <row r="2932">
      <c r="A2932" s="1" t="s">
        <v>708</v>
      </c>
      <c r="B2932" s="1" t="s">
        <v>4561</v>
      </c>
      <c r="C2932" s="2" t="str">
        <f>IFERROR(__xludf.DUMMYFUNCTION("GoogleTranslate(B2932, ""en"", ""vi"")"),"Loại nhạc này mang lại trải nghiệm nghe độc ​​đáo và đáng nhớ với dải cao độ [R1A2N3G4E5] [oc0ta1ve2s3]. Việc sử dụng [[K01E12Y23]3 k4ey5] tạo ra bảng màu âm thanh phong phú và sống động, trong khi nhịp điệu cân bằng của bài hát, chạy trong [T1M213] giây,"&amp;" nâng cao hơn nữa hiệu ứng tổng thể. Âm nhạc được phát ra thông qua [I1N2S3T4R5U6M7E8N9T0S1] và sử dụng [ti0me1 s2ig3na4tu5re6 o7f 8[T91I02M13E24_35S46I57G68N79A80T91U02R13E24]3 không chuẩn. Với chuyển động nhanh nhẹn và cách thể hiện giàu cảm xúc, bài há"&amp;"t này thu hút người nghe bằng những phẩm chất khác biệt và đặc biệt.")</f>
        <v>Loại nhạc này mang lại trải nghiệm nghe độc ​​đáo và đáng nhớ với dải cao độ [R1A2N3G4E5] [oc0ta1ve2s3]. Việc sử dụng [[K01E12Y23]3 k4ey5] tạo ra bảng màu âm thanh phong phú và sống động, trong khi nhịp điệu cân bằng của bài hát, chạy trong [T1M213] giây, nâng cao hơn nữa hiệu ứng tổng thể. Âm nhạc được phát ra thông qua [I1N2S3T4R5U6M7E8N9T0S1] và sử dụng [ti0me1 s2ig3na4tu5re6 o7f 8[T91I02M13E24_35S46I57G68N79A80T91U02R13E24]3 không chuẩn. Với chuyển động nhanh nhẹn và cách thể hiện giàu cảm xúc, bài hát này thu hút người nghe bằng những phẩm chất khác biệt và đặc biệt.</v>
      </c>
    </row>
    <row r="2933">
      <c r="A2933" s="1" t="s">
        <v>4562</v>
      </c>
      <c r="B2933" s="1" t="s">
        <v>4563</v>
      </c>
      <c r="C2933" s="2" t="str">
        <f>IFERROR(__xludf.DUMMYFUNCTION("GoogleTranslate(B2933, ""en"", ""vi"")"),"Bài hát này có [[N01U12M23_34B45A56R67S78]8 b9ar0s1] và có [te0mp1o2] nằm trong khoảng giữa. Đáng chú ý vắng mặt trong bài hát là [I1N2S3T4R5U6M7E8N9T0S1].")</f>
        <v>Bài hát này có [[N01U12M23_34B45A56R67S78]8 b9ar0s1] và có [te0mp1o2] nằm trong khoảng giữa. Đáng chú ý vắng mặt trong bài hát là [I1N2S3T4R5U6M7E8N9T0S1].</v>
      </c>
    </row>
    <row r="2934">
      <c r="A2934" s="1" t="s">
        <v>4564</v>
      </c>
      <c r="B2934" s="1" t="s">
        <v>4565</v>
      </c>
      <c r="C2934" s="2" t="str">
        <f>IFERROR(__xludf.DUMMYFUNCTION("GoogleTranslate(B2934, ""en"", ""vi"")"),"[ti0me1 s2ig3na4tu5re6] của bài hát độc đáo này khiến nó trở nên khác biệt so với chuẩn mực. Mặc dù có [te0mp1o2] vừa phải nhưng bản nhạc này không thể hiện chính xác thể loại [G1E2N3R4E5] điển hình. Để phù hợp hơn với thể loại, nên đưa [I1N2S3T4R5U6M7E8N"&amp;"9T0S1] vào phần sắp xếp.")</f>
        <v>[ti0me1 s2ig3na4tu5re6] của bài hát độc đáo này khiến nó trở nên khác biệt so với chuẩn mực. Mặc dù có [te0mp1o2] vừa phải nhưng bản nhạc này không thể hiện chính xác thể loại [G1E2N3R4E5] điển hình. Để phù hợp hơn với thể loại, nên đưa [I1N2S3T4R5U6M7E8N9T0S1] vào phần sắp xếp.</v>
      </c>
    </row>
    <row r="2935">
      <c r="A2935" s="1" t="s">
        <v>3202</v>
      </c>
      <c r="B2935" s="1" t="s">
        <v>4566</v>
      </c>
      <c r="C2935" s="2" t="str">
        <f>IFERROR(__xludf.DUMMYFUNCTION("GoogleTranslate(B2935, ""en"", ""vi"")"),"Độ dài của bản nhạc là [T1M213] giây và nó có bầu không khí riêng biệt được tạo ra bằng cách sử dụng [[K01E12Y23]3 k4ey5]. Âm nhạc tràn ngập [E1M2O3T4I5O6N7], trong khi nhịp điệu vẫn tĩnh lặng xuyên suốt bài hát.")</f>
        <v>Độ dài của bản nhạc là [T1M213] giây và nó có bầu không khí riêng biệt được tạo ra bằng cách sử dụng [[K01E12Y23]3 k4ey5]. Âm nhạc tràn ngập [E1M2O3T4I5O6N7], trong khi nhịp điệu vẫn tĩnh lặng xuyên suốt bài hát.</v>
      </c>
    </row>
    <row r="2936">
      <c r="A2936" s="1" t="s">
        <v>110</v>
      </c>
      <c r="B2936" s="1" t="s">
        <v>4567</v>
      </c>
      <c r="C2936" s="2" t="str">
        <f>IFERROR(__xludf.DUMMYFUNCTION("GoogleTranslate(B2936, ""en"", ""vi"")"),"
Phạm vi cao độ nhỏ gọn của [R1A2N3G4E5] [oc0ta1ve2s3] có thể góp phần mang lại buổi biểu diễn âm nhạc tập trung và có tác động hơn. Bằng cách giới hạn phạm vi cao độ có sẵn của nhạc sĩ, họ buộc phải đưa ra những lựa chọn có chủ ý về việc sử dụng nốt nào"&amp;" và cách sử dụng chúng. Điều này có thể mang lại một màn trình diễn có chủ ý và biểu cảm hơn vì nhạc sĩ phải sử dụng khả năng sáng tạo và kỹ năng của mình để truyền tải những cảm xúc và thông điệp dự định của âm nhạc. Ngoài ra, phạm vi cao độ hạn chế hơn "&amp;"có thể giúp người nghe dễ tiếp cận buổi biểu diễn hơn vì họ không bị choáng ngợp bởi nhiều nốt nhạc và có thể dễ dàng theo dõi các ý tưởng âm nhạc do người biểu diễn trình bày hơn.")</f>
        <v>
Phạm vi cao độ nhỏ gọn của [R1A2N3G4E5] [oc0ta1ve2s3] có thể góp phần mang lại buổi biểu diễn âm nhạc tập trung và có tác động hơn. Bằng cách giới hạn phạm vi cao độ có sẵn của nhạc sĩ, họ buộc phải đưa ra những lựa chọn có chủ ý về việc sử dụng nốt nào và cách sử dụng chúng. Điều này có thể mang lại một màn trình diễn có chủ ý và biểu cảm hơn vì nhạc sĩ phải sử dụng khả năng sáng tạo và kỹ năng của mình để truyền tải những cảm xúc và thông điệp dự định của âm nhạc. Ngoài ra, phạm vi cao độ hạn chế hơn có thể giúp người nghe dễ tiếp cận buổi biểu diễn hơn vì họ không bị choáng ngợp bởi nhiều nốt nhạc và có thể dễ dàng theo dõi các ý tưởng âm nhạc do người biểu diễn trình bày hơn.</v>
      </c>
    </row>
    <row r="2937">
      <c r="A2937" s="1" t="s">
        <v>4568</v>
      </c>
      <c r="B2937" s="1" t="s">
        <v>4569</v>
      </c>
      <c r="C2937" s="2" t="str">
        <f>IFERROR(__xludf.DUMMYFUNCTION("GoogleTranslate(B2937, ""en"", ""vi"")"),"Âm nhạc được đề cập không gợi lên âm thanh [G1E2N3R4E5] cổ điển. Ngoài ra, nhịp điệu của bài hát quá đơn điệu nên không phù hợp để nhảy. Tuy nhiên, điều đáng chú ý là một [ti0me1 s2ig3na4tu5re6] bất thường, [T1I2M3E4_5S6I7G8N9A0T1U2R3E4], được sử dụng tro"&amp;"ng bố cục.")</f>
        <v>Âm nhạc được đề cập không gợi lên âm thanh [G1E2N3R4E5] cổ điển. Ngoài ra, nhịp điệu của bài hát quá đơn điệu nên không phù hợp để nhảy. Tuy nhiên, điều đáng chú ý là một [ti0me1 s2ig3na4tu5re6] bất thường, [T1I2M3E4_5S6I7G8N9A0T1U2R3E4], được sử dụng trong bố cục.</v>
      </c>
    </row>
    <row r="2938">
      <c r="A2938" s="1" t="s">
        <v>4570</v>
      </c>
      <c r="B2938" s="1" t="s">
        <v>4571</v>
      </c>
      <c r="C2938" s="2" t="str">
        <f>IFERROR(__xludf.DUMMYFUNCTION("GoogleTranslate(B2938, ""en"", ""vi"")"),"Âm nhạc được đề cập thể hiện nhịp điệu cân bằng và bảng âm thanh phong phú và sống động thông qua việc sử dụng [[K01E12Y23]3 k4ey5]. Nó cũng truyền tải [E1M2O3T4I5O6N7] thông qua hiệu suất của nó, với nhiều [I1N2S3T4R5U6M7E8N9T0S1] bổ sung độ sâu và độ ph"&amp;"ức tạp cho âm thanh tổng thể.")</f>
        <v>Âm nhạc được đề cập thể hiện nhịp điệu cân bằng và bảng âm thanh phong phú và sống động thông qua việc sử dụng [[K01E12Y23]3 k4ey5]. Nó cũng truyền tải [E1M2O3T4I5O6N7] thông qua hiệu suất của nó, với nhiều [I1N2S3T4R5U6M7E8N9T0S1] bổ sung độ sâu và độ phức tạp cho âm thanh tổng thể.</v>
      </c>
    </row>
    <row r="2939">
      <c r="A2939" s="1" t="s">
        <v>586</v>
      </c>
      <c r="B2939" s="1" t="s">
        <v>4572</v>
      </c>
      <c r="C2939" s="2" t="str">
        <f>IFERROR(__xludf.DUMMYFUNCTION("GoogleTranslate(B2939, ""en"", ""vi"")"),"Âm nhạc đang được thảo luận ở đây mang lại trải nghiệm nghe độc ​​đáo và đáng nhớ nhờ dải cao độ [R1A2N3G4E5] [oc0ta1ve2s3]. Nó truyền tải âm thanh cộng hưởng bằng cách sử dụng [[K01E12Y23]3 k4ey5]. Nhịp điệu trong bài hát sôi động và [te0mp1o2] vừa phải,"&amp;" thời lượng chạy là [T1M213] giây. Điều thú vị là bài hát đã cố tình loại trừ [I1N2S3T4R5U6M7E8N9T0S1] và sử dụng [ti0me1 s2ig3na4tu5re6 o7f 8[T91I02M13E24_35S46I57G68N79A80T91U02R13E24]3 một cách bất thường. Bất chấp những khác biệt so với quy ước, âm nh"&amp;"ạc vẫn thấm đẫm cảm giác [E1M2O3T4I5O6N7] mạnh mẽ.")</f>
        <v>Âm nhạc đang được thảo luận ở đây mang lại trải nghiệm nghe độc ​​đáo và đáng nhớ nhờ dải cao độ [R1A2N3G4E5] [oc0ta1ve2s3]. Nó truyền tải âm thanh cộng hưởng bằng cách sử dụng [[K01E12Y23]3 k4ey5]. Nhịp điệu trong bài hát sôi động và [te0mp1o2] vừa phải, thời lượng chạy là [T1M213] giây. Điều thú vị là bài hát đã cố tình loại trừ [I1N2S3T4R5U6M7E8N9T0S1] và sử dụng [ti0me1 s2ig3na4tu5re6 o7f 8[T91I02M13E24_35S46I57G68N79A80T91U02R13E24]3 một cách bất thường. Bất chấp những khác biệt so với quy ước, âm nhạc vẫn thấm đẫm cảm giác [E1M2O3T4I5O6N7] mạnh mẽ.</v>
      </c>
    </row>
    <row r="2940">
      <c r="A2940" s="1" t="s">
        <v>1306</v>
      </c>
      <c r="B2940" s="1" t="s">
        <v>4573</v>
      </c>
      <c r="C2940" s="2" t="str">
        <f>IFERROR(__xludf.DUMMYFUNCTION("GoogleTranslate(B2940, ""en"", ""vi"")"),"Nhạc cao [te0mp1o2] sử dụng [[K01E12Y23]3 k4ey5] để tạo ra bảng âm thanh phong phú và sống động.")</f>
        <v>Nhạc cao [te0mp1o2] sử dụng [[K01E12Y23]3 k4ey5] để tạo ra bảng âm thanh phong phú và sống động.</v>
      </c>
    </row>
    <row r="2941">
      <c r="A2941" s="1" t="s">
        <v>1011</v>
      </c>
      <c r="B2941" s="1" t="s">
        <v>4574</v>
      </c>
      <c r="C2941" s="2" t="str">
        <f>IFERROR(__xludf.DUMMYFUNCTION("GoogleTranslate(B2941, ""en"", ""vi"")"),"Bài hát chuyển động nhẹ nhàng và việc sử dụng [[K01E12Y23]3 k4ey5] tạo ra bầu không khí khác biệt. Giai điệu nhẹ nhàng của âm nhạc và âm sắc của [[K01E12Y23]3 k4ey5] phối hợp với nhau để gợi lên một tâm trạng cụ thể, có thể là tâm trạng tĩnh lặng hoặc nội"&amp;" tâm. Sự kết hợp của những yếu tố này góp phần tạo nên cảm giác tổng thể được bài hát truyền tải và người nghe có thể thấy mình bị cuốn hút vào bầu không khí độc đáo mà bài hát tạo ra.")</f>
        <v>Bài hát chuyển động nhẹ nhàng và việc sử dụng [[K01E12Y23]3 k4ey5] tạo ra bầu không khí khác biệt. Giai điệu nhẹ nhàng của âm nhạc và âm sắc của [[K01E12Y23]3 k4ey5] phối hợp với nhau để gợi lên một tâm trạng cụ thể, có thể là tâm trạng tĩnh lặng hoặc nội tâm. Sự kết hợp của những yếu tố này góp phần tạo nên cảm giác tổng thể được bài hát truyền tải và người nghe có thể thấy mình bị cuốn hút vào bầu không khí độc đáo mà bài hát tạo ra.</v>
      </c>
    </row>
    <row r="2942">
      <c r="A2942" s="1" t="s">
        <v>2885</v>
      </c>
      <c r="B2942" s="1" t="s">
        <v>4575</v>
      </c>
      <c r="C2942" s="2" t="str">
        <f>IFERROR(__xludf.DUMMYFUNCTION("GoogleTranslate(B2942, ""en"", ""vi"")"),"Bài hát này có nhịp điệu cân bằng, êm dịu và nhẹ nhàng.")</f>
        <v>Bài hát này có nhịp điệu cân bằng, êm dịu và nhẹ nhàng.</v>
      </c>
    </row>
    <row r="2943">
      <c r="A2943" s="1" t="s">
        <v>3314</v>
      </c>
      <c r="B2943" s="1" t="s">
        <v>4576</v>
      </c>
      <c r="C2943" s="2" t="str">
        <f>IFERROR(__xludf.DUMMYFUNCTION("GoogleTranslate(B2943, ""en"", ""vi"")"),"Âm nhạc gợi lên cảm giác [E1M2O3T4I5O6N7] và được phát ở [[T01I12M23E34_45S56I67G78N89A90T01U12R23E34]4 t5im6e 7si8gn9at0ur1e2]. Sự kết hợp của những yếu tố này tạo nên một âm thanh độc đáo có thể lôi cuốn và lay động người nghe. Cảm giác [E1M2O3T4I5O6N7]"&amp;" được thể hiện trong âm nhạc có thể được cảm nhận qua nhịp điệu và giai điệu cũng như tâm trạng chung của bản nhạc. Trong khi đó, [[T01I12M23E34_45S56I67G78N89A90T01U12R23E34]4 t5im6e 7si8gn9at0ur1e2] thiết lập nhịp độ và cấu trúc của âm nhạc, cung cấp kh"&amp;"uôn khổ cho nhà soạn nhạc xây dựng. Cùng với nhau, những thành phần này góp phần tạo nên đặc tính và chiều sâu của âm nhạc, khiến nó trở thành một hình thức biểu đạt mạnh mẽ.")</f>
        <v>Âm nhạc gợi lên cảm giác [E1M2O3T4I5O6N7] và được phát ở [[T01I12M23E34_45S56I67G78N89A90T01U12R23E34]4 t5im6e 7si8gn9at0ur1e2]. Sự kết hợp của những yếu tố này tạo nên một âm thanh độc đáo có thể lôi cuốn và lay động người nghe. Cảm giác [E1M2O3T4I5O6N7] được thể hiện trong âm nhạc có thể được cảm nhận qua nhịp điệu và giai điệu cũng như tâm trạng chung của bản nhạc. Trong khi đó, [[T01I12M23E34_45S56I67G78N89A90T01U12R23E34]4 t5im6e 7si8gn9at0ur1e2] thiết lập nhịp độ và cấu trúc của âm nhạc, cung cấp khuôn khổ cho nhà soạn nhạc xây dựng. Cùng với nhau, những thành phần này góp phần tạo nên đặc tính và chiều sâu của âm nhạc, khiến nó trở thành một hình thức biểu đạt mạnh mẽ.</v>
      </c>
    </row>
    <row r="2944">
      <c r="A2944" s="1" t="s">
        <v>4577</v>
      </c>
      <c r="B2944" s="1" t="s">
        <v>4578</v>
      </c>
      <c r="C2944" s="2" t="str">
        <f>IFERROR(__xludf.DUMMYFUNCTION("GoogleTranslate(B2944, ""en"", ""vi"")"),"Âm nhạc được đề cập có [ti0me1 s2ig3na4tu5re6 o7f 8[T91I02M13E24_35S46I57G68N79A80T91U02R13E24]3] và gợi lên cảm giác [E1M2O3T4I5O6N7]. Nó bao gồm [[N01U12M23_34B45A56R67S78]8 b9ar0s1] và được đưa vào cuộc sống thông qua việc sử dụng [I1N2S3T4R5U6M7E8N9T0"&amp;"S1].")</f>
        <v>Âm nhạc được đề cập có [ti0me1 s2ig3na4tu5re6 o7f 8[T91I02M13E24_35S46I57G68N79A80T91U02R13E24]3] và gợi lên cảm giác [E1M2O3T4I5O6N7]. Nó bao gồm [[N01U12M23_34B45A56R67S78]8 b9ar0s1] và được đưa vào cuộc sống thông qua việc sử dụng [I1N2S3T4R5U6M7E8N9T0S1].</v>
      </c>
    </row>
    <row r="2945">
      <c r="A2945" s="1" t="s">
        <v>795</v>
      </c>
      <c r="B2945" s="1" t="s">
        <v>4579</v>
      </c>
      <c r="C2945" s="2" t="str">
        <f>IFERROR(__xludf.DUMMYFUNCTION("GoogleTranslate(B2945, ""en"", ""vi"")"),"Với dải cao độ trải dài [R1A2N3G4E5] [oc0ta1ve2s3], bản nhạc này mang đến trải nghiệm nghe đa dạng và sống động trong [[K01E12Y23]3 k4ey5], mang lại chất lượng cảm xúc đặc biệt. Âm nhạc thể hiện [E1M2O3T4I5O6N7] và phần trình diễn âm nhạc sử dụng [I1N2S3T"&amp;"4R5U6M7E8N9T0S1].")</f>
        <v>Với dải cao độ trải dài [R1A2N3G4E5] [oc0ta1ve2s3], bản nhạc này mang đến trải nghiệm nghe đa dạng và sống động trong [[K01E12Y23]3 k4ey5], mang lại chất lượng cảm xúc đặc biệt. Âm nhạc thể hiện [E1M2O3T4I5O6N7] và phần trình diễn âm nhạc sử dụng [I1N2S3T4R5U6M7E8N9T0S1].</v>
      </c>
    </row>
    <row r="2946">
      <c r="A2946" s="1" t="s">
        <v>106</v>
      </c>
      <c r="B2946" s="1" t="s">
        <v>4580</v>
      </c>
      <c r="C2946" s="2" t="str">
        <f>IFERROR(__xludf.DUMMYFUNCTION("GoogleTranslate(B2946, ""en"", ""vi"")"),"Bài hát này có giai điệu rất thoải mái [te0mp1o2] và [I1N2S3T4R5U6M7E8N9T0S1] không nổi bật.")</f>
        <v>Bài hát này có giai điệu rất thoải mái [te0mp1o2] và [I1N2S3T4R5U6M7E8N9T0S1] không nổi bật.</v>
      </c>
    </row>
    <row r="2947">
      <c r="A2947" s="1" t="s">
        <v>346</v>
      </c>
      <c r="B2947" s="1" t="s">
        <v>4581</v>
      </c>
      <c r="C2947" s="2" t="str">
        <f>IFERROR(__xludf.DUMMYFUNCTION("GoogleTranslate(B2947, ""en"", ""vi"")"),"Trải nghiệm lôi cuốn và đáng nhớ của dòng nhạc này một phần là do nó lựa chọn [[K01E12Y23]3 k4ey5]. Cấu trúc bài hát bao gồm [[N01U12M23_34B45A56R67S78]8 b9ar0s1] và bản nhạc chạy trong [T1M213] giây. Điều thú vị là [I1N2S3T4R5U6M7E8N9T0S1] không xuất hiệ"&amp;"n trong bài hát này.")</f>
        <v>Trải nghiệm lôi cuốn và đáng nhớ của dòng nhạc này một phần là do nó lựa chọn [[K01E12Y23]3 k4ey5]. Cấu trúc bài hát bao gồm [[N01U12M23_34B45A56R67S78]8 b9ar0s1] và bản nhạc chạy trong [T1M213] giây. Điều thú vị là [I1N2S3T4R5U6M7E8N9T0S1] không xuất hiện trong bài hát này.</v>
      </c>
    </row>
    <row r="2948">
      <c r="A2948" s="1" t="s">
        <v>4582</v>
      </c>
      <c r="B2948" s="1" t="s">
        <v>4583</v>
      </c>
      <c r="C2948" s="2" t="str">
        <f>IFERROR(__xludf.DUMMYFUNCTION("GoogleTranslate(B2948, ""en"", ""vi"")"),"[ti0me1 s2ig3na4tu5re6] của bài hát này khác thường và bản nhạc thể hiện phạm vi cao độ trong [R1A2N3G4E5] [oc0ta1ve2s3]. Tuy nhiên, bài hát không có đặc điểm xác định của phong cách [G1E2N3R4E5] và [I1N2S3T4R5U6M7E8N9T0S1] không phải là một phần của nhạc"&amp;" cụ trong bài hát này.")</f>
        <v>[ti0me1 s2ig3na4tu5re6] của bài hát này khác thường và bản nhạc thể hiện phạm vi cao độ trong [R1A2N3G4E5] [oc0ta1ve2s3]. Tuy nhiên, bài hát không có đặc điểm xác định của phong cách [G1E2N3R4E5] và [I1N2S3T4R5U6M7E8N9T0S1] không phải là một phần của nhạc cụ trong bài hát này.</v>
      </c>
    </row>
    <row r="2949">
      <c r="A2949" s="1" t="s">
        <v>4584</v>
      </c>
      <c r="B2949" s="1" t="s">
        <v>4585</v>
      </c>
      <c r="C2949" s="2" t="str">
        <f>IFERROR(__xludf.DUMMYFUNCTION("GoogleTranslate(B2949, ""en"", ""vi"")"),"Bài hát này có thời lượng [T1M213] giây và có nhịp vừa phải với nhịp [T1I2M3E4_5S6I7G8N9A0T1U2R3E4]. Nó có nhịp độ vừa phải, tỏa ra [E1M2O3T4I5O6N7].")</f>
        <v>Bài hát này có thời lượng [T1M213] giây và có nhịp vừa phải với nhịp [T1I2M3E4_5S6I7G8N9A0T1U2R3E4]. Nó có nhịp độ vừa phải, tỏa ra [E1M2O3T4I5O6N7].</v>
      </c>
    </row>
    <row r="2950">
      <c r="A2950" s="1" t="s">
        <v>1023</v>
      </c>
      <c r="B2950" s="1" t="s">
        <v>4586</v>
      </c>
      <c r="C2950" s="2" t="str">
        <f>IFERROR(__xludf.DUMMYFUNCTION("GoogleTranslate(B2950, ""en"", ""vi"")"),"Bài hát không có bất kỳ nhạc cụ nào.")</f>
        <v>Bài hát không có bất kỳ nhạc cụ nào.</v>
      </c>
    </row>
    <row r="2951">
      <c r="A2951" s="1" t="s">
        <v>4587</v>
      </c>
      <c r="B2951" s="1" t="s">
        <v>4588</v>
      </c>
      <c r="C2951" s="2" t="str">
        <f>IFERROR(__xludf.DUMMYFUNCTION("GoogleTranslate(B2951, ""en"", ""vi"")"),"Phong cách của bài hát được xác định bởi ảnh hưởng của [G1E2N3R4E5] và có thời lượng là [T1M213] giây. Bản nhạc có thước đo [T1I2M3E4_5S6I7G8N9A0T1U2R3E4] và việc sử dụng dải cao độ cụ thể là [R1A2N3G4E5] [oc0ta1ve2s3] tạo ra âm thanh gắn kết và thống nhấ"&amp;"t xuyên suốt bản nhạc.")</f>
        <v>Phong cách của bài hát được xác định bởi ảnh hưởng của [G1E2N3R4E5] và có thời lượng là [T1M213] giây. Bản nhạc có thước đo [T1I2M3E4_5S6I7G8N9A0T1U2R3E4] và việc sử dụng dải cao độ cụ thể là [R1A2N3G4E5] [oc0ta1ve2s3] tạo ra âm thanh gắn kết và thống nhất xuyên suốt bản nhạc.</v>
      </c>
    </row>
    <row r="2952">
      <c r="A2952" s="1" t="s">
        <v>4589</v>
      </c>
      <c r="B2952" s="1" t="s">
        <v>4590</v>
      </c>
      <c r="C2952" s="2" t="str">
        <f>IFERROR(__xludf.DUMMYFUNCTION("GoogleTranslate(B2952, ""en"", ""vi"")"),"Đoạn nhạc mà tôi đang mô tả thể hiện phạm vi cao độ trong [R1A2N3G4E5] [oc0ta1ve2s3] và dựa trên [[T01I12M23E34_45S56I67G78N89A90T01U12R23E34]4 t5im6e 7si8gn9at0ur1e2]. Bài hát này bắt nguồn từ các quy ước của âm nhạc [G1E2N3R4E5] và việc sử dụng [[K01E12"&amp;"Y23]3 k4ey5] tạo ra một bảng âm thanh phong phú và sống động. Nhìn chung, bản nhạc này thể hiện một phạm vi cao độ và nhịp điệu ấn tượng, đồng thời các quy ước về thể loại và lựa chọn [ke0y1] đã góp phần tạo nên âm thanh độc đáo của nó.")</f>
        <v>Đoạn nhạc mà tôi đang mô tả thể hiện phạm vi cao độ trong [R1A2N3G4E5] [oc0ta1ve2s3] và dựa trên [[T01I12M23E34_45S56I67G78N89A90T01U12R23E34]4 t5im6e 7si8gn9at0ur1e2]. Bài hát này bắt nguồn từ các quy ước của âm nhạc [G1E2N3R4E5] và việc sử dụng [[K01E12Y23]3 k4ey5] tạo ra một bảng âm thanh phong phú và sống động. Nhìn chung, bản nhạc này thể hiện một phạm vi cao độ và nhịp điệu ấn tượng, đồng thời các quy ước về thể loại và lựa chọn [ke0y1] đã góp phần tạo nên âm thanh độc đáo của nó.</v>
      </c>
    </row>
    <row r="2953">
      <c r="A2953" s="1" t="s">
        <v>4591</v>
      </c>
      <c r="B2953" s="1" t="s">
        <v>4592</v>
      </c>
      <c r="C2953" s="2" t="str">
        <f>IFERROR(__xludf.DUMMYFUNCTION("GoogleTranslate(B2953, ""en"", ""vi"")"),"Bản nhạc này có dải cao độ [R1A2N3G4E5] [oc0ta1ve2s3] và được phát ở [[K01E12Y23]3 k4ey5], mang đến âm thanh mạnh mẽ và đáng nhớ. Với độ dài [T1M213] giây, nhạc được phát ở tốc độ nhanh [te0mp1o2] và tính năng [I1N2S3T4R5U6M7E8N9T0S1] đóng vai trò quan tr"&amp;"ọng. Tổng cộng, âm nhạc bao gồm [[N01U12M23_34B45A56R67S78]8 b9ar0s1].")</f>
        <v>Bản nhạc này có dải cao độ [R1A2N3G4E5] [oc0ta1ve2s3] và được phát ở [[K01E12Y23]3 k4ey5], mang đến âm thanh mạnh mẽ và đáng nhớ. Với độ dài [T1M213] giây, nhạc được phát ở tốc độ nhanh [te0mp1o2] và tính năng [I1N2S3T4R5U6M7E8N9T0S1] đóng vai trò quan trọng. Tổng cộng, âm nhạc bao gồm [[N01U12M23_34B45A56R67S78]8 b9ar0s1].</v>
      </c>
    </row>
    <row r="2954">
      <c r="A2954" s="1" t="s">
        <v>110</v>
      </c>
      <c r="B2954" s="1" t="s">
        <v>4593</v>
      </c>
      <c r="C2954" s="2" t="str">
        <f>IFERROR(__xludf.DUMMYFUNCTION("GoogleTranslate(B2954, ""en"", ""vi"")"),"Đoạn nhạc thể hiện phạm vi cao độ trong [R1A2N3G4E5] [oc0ta1ve2s3]. Phạm vi này có thể thay đổi tùy thuộc vào nhạc cụ hoặc giọng nói được sử dụng để biểu diễn bản nhạc. Phạm vi cao độ có thể tăng thêm độ sâu và độ phức tạp cho âm nhạc, cũng như tạo cảm gi"&amp;"ác căng thẳng hoặc thư thái. Nó cũng có thể thể hiện kỹ năng kỹ thuật của người biểu diễn khi họ điều hướng phạm vi nốt nhạc một cách chính xác và biểu cảm. Cuối cùng, phạm vi cao độ của một bản nhạc có thể có tác động đáng kể đến hiệu ứng cảm xúc và thẩm"&amp;" mỹ tổng thể của bản nhạc.")</f>
        <v>Đoạn nhạc thể hiện phạm vi cao độ trong [R1A2N3G4E5] [oc0ta1ve2s3]. Phạm vi này có thể thay đổi tùy thuộc vào nhạc cụ hoặc giọng nói được sử dụng để biểu diễn bản nhạc. Phạm vi cao độ có thể tăng thêm độ sâu và độ phức tạp cho âm nhạc, cũng như tạo cảm giác căng thẳng hoặc thư thái. Nó cũng có thể thể hiện kỹ năng kỹ thuật của người biểu diễn khi họ điều hướng phạm vi nốt nhạc một cách chính xác và biểu cảm. Cuối cùng, phạm vi cao độ của một bản nhạc có thể có tác động đáng kể đến hiệu ứng cảm xúc và thẩm mỹ tổng thể của bản nhạc.</v>
      </c>
    </row>
    <row r="2955">
      <c r="A2955" s="1" t="s">
        <v>754</v>
      </c>
      <c r="B2955" s="1" t="s">
        <v>4594</v>
      </c>
      <c r="C2955" s="2" t="str">
        <f>IFERROR(__xludf.DUMMYFUNCTION("GoogleTranslate(B2955, ""en"", ""vi"")"),"Việc sử dụng phạm vi cao độ cụ thể của [R1A2N3G4E5] [oc0ta1ve2s3], kết hợp với [[K01E12Y23]3 k4ey5], tạo ra âm thanh gắn kết và thống nhất xuyên suốt bản nhạc [T1M213] giây. Sự vắng mặt của [I1N2S3T4R5U6M7E8N9T0S1] và nhịp điệu yên tĩnh và thanh bình, kết"&amp;" hợp với [te0mp1o2] và [T1I2M3E4_5S6I7G8N9A0T1U2R3E4] cao, góp phần tạo nên một bảng âm thanh phong phú và sống động, gợi lên bản chất [E1M2O3T4I5O6N7] ở người nghe.")</f>
        <v>Việc sử dụng phạm vi cao độ cụ thể của [R1A2N3G4E5] [oc0ta1ve2s3], kết hợp với [[K01E12Y23]3 k4ey5], tạo ra âm thanh gắn kết và thống nhất xuyên suốt bản nhạc [T1M213] giây. Sự vắng mặt của [I1N2S3T4R5U6M7E8N9T0S1] và nhịp điệu yên tĩnh và thanh bình, kết hợp với [te0mp1o2] và [T1I2M3E4_5S6I7G8N9A0T1U2R3E4] cao, góp phần tạo nên một bảng âm thanh phong phú và sống động, gợi lên bản chất [E1M2O3T4I5O6N7] ở người nghe.</v>
      </c>
    </row>
    <row r="2956">
      <c r="A2956" s="1" t="s">
        <v>4595</v>
      </c>
      <c r="B2956" s="1" t="s">
        <v>4596</v>
      </c>
      <c r="C2956" s="2" t="str">
        <f>IFERROR(__xludf.DUMMYFUNCTION("GoogleTranslate(B2956, ""en"", ""vi"")"),"Bài hát dài này [T1M213] -Second, dựa trên [[T01I12M23E34_45S56I67G78N89A90T01U12R23E34] Hiệu suất âm nhạc Ful. Ngoài ra, nhịp điệu của bài hát được cân bằng, không quá nhanh cũng không quá chậm, tạo cảm giác nghe hài hòa và dễ chịu.")</f>
        <v>Bài hát dài này [T1M213] -Second, dựa trên [[T01I12M23E34_45S56I67G78N89A90T01U12R23E34] Hiệu suất âm nhạc Ful. Ngoài ra, nhịp điệu của bài hát được cân bằng, không quá nhanh cũng không quá chậm, tạo cảm giác nghe hài hòa và dễ chịu.</v>
      </c>
    </row>
    <row r="2957">
      <c r="A2957" s="1" t="s">
        <v>154</v>
      </c>
      <c r="B2957" s="1" t="s">
        <v>4597</v>
      </c>
      <c r="C2957" s="2" t="str">
        <f>IFERROR(__xludf.DUMMYFUNCTION("GoogleTranslate(B2957, ""en"", ""vi"")"),"Âm nhạc trở nên sống động thông qua việc sử dụng các nhạc cụ. Việc sử dụng các nhạc cụ cung cấp một phương tiện để tạo ra giai điệu, hòa âm và nhịp điệu có thể gợi lên nhiều loại cảm xúc. Cho dù đó là tiếng rên rỉ chói tai của đàn guitar điện hay tiếng ng"&amp;"ân nga êm dịu của đàn violin, mỗi nhạc cụ đều mang đến hương vị độc đáo riêng cho âm nhạc. Sự kết hợp của các nhạc cụ khác nhau có thể tạo ra các lớp âm thanh phức tạp giúp tăng thêm chiều sâu và kết cấu cho âm nhạc, khiến âm nhạc trở nên hấp dẫn và đáng "&amp;"nhớ hơn. Nếu không có nhạc cụ, âm nhạc sẽ là một loại hình nghệ thuật đơn giản và ít biểu cảm hơn nhiều.")</f>
        <v>Âm nhạc trở nên sống động thông qua việc sử dụng các nhạc cụ. Việc sử dụng các nhạc cụ cung cấp một phương tiện để tạo ra giai điệu, hòa âm và nhịp điệu có thể gợi lên nhiều loại cảm xúc. Cho dù đó là tiếng rên rỉ chói tai của đàn guitar điện hay tiếng ngân nga êm dịu của đàn violin, mỗi nhạc cụ đều mang đến hương vị độc đáo riêng cho âm nhạc. Sự kết hợp của các nhạc cụ khác nhau có thể tạo ra các lớp âm thanh phức tạp giúp tăng thêm chiều sâu và kết cấu cho âm nhạc, khiến âm nhạc trở nên hấp dẫn và đáng nhớ hơn. Nếu không có nhạc cụ, âm nhạc sẽ là một loại hình nghệ thuật đơn giản và ít biểu cảm hơn nhiều.</v>
      </c>
    </row>
    <row r="2958">
      <c r="A2958" s="1" t="s">
        <v>53</v>
      </c>
      <c r="B2958" s="1" t="s">
        <v>4598</v>
      </c>
      <c r="C2958" s="2" t="str">
        <f>IFERROR(__xludf.DUMMYFUNCTION("GoogleTranslate(B2958, ""en"", ""vi"")"),"Âm nhạc có phạm vi cao độ trong [R1A2N3G4E5] [oc0ta1ve2s3] và sử dụng [[K01E12Y23]3 k4ey5] để tạo ra âm thanh mạnh mẽ và đáng nhớ.")</f>
        <v>Âm nhạc có phạm vi cao độ trong [R1A2N3G4E5] [oc0ta1ve2s3] và sử dụng [[K01E12Y23]3 k4ey5] để tạo ra âm thanh mạnh mẽ và đáng nhớ.</v>
      </c>
    </row>
    <row r="2959">
      <c r="A2959" s="1" t="s">
        <v>4599</v>
      </c>
      <c r="B2959" s="1" t="s">
        <v>4600</v>
      </c>
      <c r="C2959" s="2" t="str">
        <f>IFERROR(__xludf.DUMMYFUNCTION("GoogleTranslate(B2959, ""en"", ""vi"")"),"Phạm vi cao độ của [R1A2N3G4E5] [oc0ta1ve2s3] thêm nét đặc biệt cho âm nhạc, nhấn mạnh chiều sâu cảm xúc của nó, trong khi việc đưa vào [I1N2S3T4R5U6M7E8N9T0S1] sẽ bổ sung thêm vào bố cục tổng thể của nó. Tuy nhiên, bản nhạc giai điệu không sử dụng [I1N2S"&amp;"3T4R5U6M7E8N9T0]. Mặc dù không có nhạc cụ đặc biệt này nhưng bài hát có nhịp điệu rất nhanh và sống động, tạo nên trải nghiệm âm nhạc sôi động và sôi động. Ngoài ra, bài hát còn có [[N01U12M23_34B45A56R67S78]8 b9ar0s1] trong phần sáng tác, góp phần vào cấ"&amp;"u trúc và tổ chức của nó. Mặc dù [te0mp1o2] của bản nhạc còn chậm nhưng sự kết hợp của những yếu tố này đã tạo nên một bản nhạc độc đáo và hấp dẫn.")</f>
        <v>Phạm vi cao độ của [R1A2N3G4E5] [oc0ta1ve2s3] thêm nét đặc biệt cho âm nhạc, nhấn mạnh chiều sâu cảm xúc của nó, trong khi việc đưa vào [I1N2S3T4R5U6M7E8N9T0S1] sẽ bổ sung thêm vào bố cục tổng thể của nó. Tuy nhiên, bản nhạc giai điệu không sử dụng [I1N2S3T4R5U6M7E8N9T0]. Mặc dù không có nhạc cụ đặc biệt này nhưng bài hát có nhịp điệu rất nhanh và sống động, tạo nên trải nghiệm âm nhạc sôi động và sôi động. Ngoài ra, bài hát còn có [[N01U12M23_34B45A56R67S78]8 b9ar0s1] trong phần sáng tác, góp phần vào cấu trúc và tổ chức của nó. Mặc dù [te0mp1o2] của bản nhạc còn chậm nhưng sự kết hợp của những yếu tố này đã tạo nên một bản nhạc độc đáo và hấp dẫn.</v>
      </c>
    </row>
    <row r="2960">
      <c r="A2960" s="1" t="s">
        <v>3929</v>
      </c>
      <c r="B2960" s="1" t="s">
        <v>4601</v>
      </c>
      <c r="C2960" s="2" t="str">
        <f>IFERROR(__xludf.DUMMYFUNCTION("GoogleTranslate(B2960, ""en"", ""vi"")"),"Bài hát này thể hiện hoàn hảo thể loại [G1E2N3R4E5] đồng thời cũng có [[T01I12M23E34_45S56I67G78N89A90T01U12R23E34]4 t5im6e 7si8gn9at0ur1e2] không điển hình. Nó thể hiện những phẩm chất đặc biệt của thể loại này đồng thời kết hợp các yếu tố âm nhạc độc đá"&amp;"o, đặc biệt là trong việc sử dụng [ti0me1 s2ig3na4tu5re6] độc đáo. Nhìn chung, bài hát này là một ví dụ tuyệt vời về cách các nghệ sĩ có thể đổi mới trong các thể loại đã có từ lâu trong khi vẫn trung thành với nguồn gốc âm nhạc của mình.")</f>
        <v>Bài hát này thể hiện hoàn hảo thể loại [G1E2N3R4E5] đồng thời cũng có [[T01I12M23E34_45S56I67G78N89A90T01U12R23E34]4 t5im6e 7si8gn9at0ur1e2] không điển hình. Nó thể hiện những phẩm chất đặc biệt của thể loại này đồng thời kết hợp các yếu tố âm nhạc độc đáo, đặc biệt là trong việc sử dụng [ti0me1 s2ig3na4tu5re6] độc đáo. Nhìn chung, bài hát này là một ví dụ tuyệt vời về cách các nghệ sĩ có thể đổi mới trong các thể loại đã có từ lâu trong khi vẫn trung thành với nguồn gốc âm nhạc của mình.</v>
      </c>
    </row>
    <row r="2961">
      <c r="A2961" s="1" t="s">
        <v>4602</v>
      </c>
      <c r="B2961" s="1" t="s">
        <v>4603</v>
      </c>
      <c r="C2961" s="2" t="str">
        <f>IFERROR(__xludf.DUMMYFUNCTION("GoogleTranslate(B2961, ""en"", ""vi"")"),"Nhịp điệu của bài hát được cân bằng nhưng âm nhạc này không tuân theo truyền thống của phong cách [G1E2N3R4E5]. Mặc dù không tuân thủ các quy ước về thể loại, nhưng nhịp điệu cân bằng của bài hát đã tạo ra âm thanh độc đáo khiến nó trở nên khác biệt so vớ"&amp;"i các bản nhạc khác cùng thể loại. Sự khác biệt so với truyền thống này có thể được coi là một sự thay đổi nhịp độ mới mẻ đối với một số người nghe, trong khi những người khác có thể cho rằng đó là một sự khác xa quá xa so với các tiêu chuẩn đã được thiết"&amp;" lập của thể loại này. Tuy nhiên, nhịp điệu cân bằng của bài hát cung cấp nền tảng cho phép các yếu tố độc đáo của âm nhạc nổi bật và được đánh giá cao theo đúng nghĩa của chúng.")</f>
        <v>Nhịp điệu của bài hát được cân bằng nhưng âm nhạc này không tuân theo truyền thống của phong cách [G1E2N3R4E5]. Mặc dù không tuân thủ các quy ước về thể loại, nhưng nhịp điệu cân bằng của bài hát đã tạo ra âm thanh độc đáo khiến nó trở nên khác biệt so với các bản nhạc khác cùng thể loại. Sự khác biệt so với truyền thống này có thể được coi là một sự thay đổi nhịp độ mới mẻ đối với một số người nghe, trong khi những người khác có thể cho rằng đó là một sự khác xa quá xa so với các tiêu chuẩn đã được thiết lập của thể loại này. Tuy nhiên, nhịp điệu cân bằng của bài hát cung cấp nền tảng cho phép các yếu tố độc đáo của âm nhạc nổi bật và được đánh giá cao theo đúng nghĩa của chúng.</v>
      </c>
    </row>
    <row r="2962">
      <c r="A2962" s="1" t="s">
        <v>4604</v>
      </c>
      <c r="B2962" s="1" t="s">
        <v>4605</v>
      </c>
      <c r="C2962" s="2" t="str">
        <f>IFERROR(__xludf.DUMMYFUNCTION("GoogleTranslate(B2962,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bài"&amp;" hát thể hiện nhịp điệu rất nhanh và sống động, được bổ sung bởi âm thanh do [I1N2S3T4R5U6M7E8N9T0S1] tạo ra. Nó đi theo đồng hồ [T1I2M3E4_5S6I7G8N9A0T1U2R3E4] và di chuyển nhanh chóng, mặc dù nó không thích hợp để khiêu vũ. Âm nhạc này khác với những nét"&amp;" đặc trưng của phong cách [G1E2N3R4E5].")</f>
        <v>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bài hát thể hiện nhịp điệu rất nhanh và sống động, được bổ sung bởi âm thanh do [I1N2S3T4R5U6M7E8N9T0S1] tạo ra. Nó đi theo đồng hồ [T1I2M3E4_5S6I7G8N9A0T1U2R3E4] và di chuyển nhanh chóng, mặc dù nó không thích hợp để khiêu vũ. Âm nhạc này khác với những nét đặc trưng của phong cách [G1E2N3R4E5].</v>
      </c>
    </row>
    <row r="2963">
      <c r="A2963" s="1" t="s">
        <v>122</v>
      </c>
      <c r="B2963" s="1" t="s">
        <v>4606</v>
      </c>
      <c r="C2963" s="2" t="str">
        <f>IFERROR(__xludf.DUMMYFUNCTION("GoogleTranslate(B2963, ""en"", ""vi"")"),"Bài hát này mang đến trải nghiệm nghe độc ​​đáo và đáng nhớ với dải cao độ [R1A2N3G4E5] [oc0ta1ve2s3]. [[K01E12Y23]3 k4ey5] được sử dụng trong bố cục mang lại cho nó một chất lượng cảm xúc đặc biệt. Bài hát có thời lượng [T1M213] giây và có nhịp điệu cực "&amp;"kỳ mãnh liệt, được biểu diễn ở tốc độ nhanh. [I1N2S3T4R5U6M7E8N9T0S1] được sử dụng trong bản sáng tác đã làm tăng thêm tính âm nhạc của nó. [[T01I12M23E34_45S56I67G78N89A90T01U12R23E34]4 t5im6e 7si8gn9at0ur1e2] độc đáo càng làm tăng thêm sự độc đáo cho bà"&amp;"i hát. Âm nhạc mang tính chất [E1M2O3T4I5O6N7], mang lại trải nghiệm nghe mãnh liệt và khó quên.")</f>
        <v>Bài hát này mang đến trải nghiệm nghe độc ​​đáo và đáng nhớ với dải cao độ [R1A2N3G4E5] [oc0ta1ve2s3]. [[K01E12Y23]3 k4ey5] được sử dụng trong bố cục mang lại cho nó một chất lượng cảm xúc đặc biệt. Bài hát có thời lượng [T1M213] giây và có nhịp điệu cực kỳ mãnh liệt, được biểu diễn ở tốc độ nhanh. [I1N2S3T4R5U6M7E8N9T0S1] được sử dụng trong bản sáng tác đã làm tăng thêm tính âm nhạc của nó. [[T01I12M23E34_45S56I67G78N89A90T01U12R23E34]4 t5im6e 7si8gn9at0ur1e2] độc đáo càng làm tăng thêm sự độc đáo cho bài hát. Âm nhạc mang tính chất [E1M2O3T4I5O6N7], mang lại trải nghiệm nghe mãnh liệt và khó quên.</v>
      </c>
    </row>
    <row r="2964">
      <c r="A2964" s="1" t="s">
        <v>4607</v>
      </c>
      <c r="B2964" s="1" t="s">
        <v>4608</v>
      </c>
      <c r="C2964" s="2" t="str">
        <f>IFERROR(__xludf.DUMMYFUNCTION("GoogleTranslate(B2964, ""en"", ""vi"")"),"Đoạn nhạc mà tôi đang mô tả thể hiện phạm vi cao độ trong [R1A2N3G4E5] [oc0ta1ve2s3] và được sáng tác trong [[K01E12Y23]3 k4ey5]. Nó có [te0mp1o2] vừa phải và [ti0me1 s2ig3na4tu5re6 o7f 8[T91I02M13E24_35S46I57G68N79A80T91U02R13E24]3]. Buổi biểu diễn âm nh"&amp;"ạc có sử dụng [I1N2S3T4R5U6M7E8N9T0S1]. Phong cách của bài hát này được xác định bởi ảnh hưởng của [G1E2N3R4E5].")</f>
        <v>Đoạn nhạc mà tôi đang mô tả thể hiện phạm vi cao độ trong [R1A2N3G4E5] [oc0ta1ve2s3] và được sáng tác trong [[K01E12Y23]3 k4ey5]. Nó có [te0mp1o2] vừa phải và [ti0me1 s2ig3na4tu5re6 o7f 8[T91I02M13E24_35S46I57G68N79A80T91U02R13E24]3]. Buổi biểu diễn âm nhạc có sử dụng [I1N2S3T4R5U6M7E8N9T0S1]. Phong cách của bài hát này được xác định bởi ảnh hưởng của [G1E2N3R4E5].</v>
      </c>
    </row>
    <row r="2965">
      <c r="A2965" s="1" t="s">
        <v>4609</v>
      </c>
      <c r="B2965" s="1" t="s">
        <v>4610</v>
      </c>
      <c r="C2965" s="2" t="str">
        <f>IFERROR(__xludf.DUMMYFUNCTION("GoogleTranslate(B2965, ""en"", ""vi"")"),"Bản nhạc dài một giây [T1M213] này với dải cao độ [R1A2N3G4E5] [oc0ta1ve2s3] mang đến trải nghiệm nghe độc ​​đáo và đáng nhớ. Nó được sáng tác với [I1N2S3T4R5U6M7E8N9T0S1] có trong hầu hết các ô nhịp, ngoại trừ phần giai điệu không có [I1N2S3T4R5U6M7E8N9T"&amp;"0]. Âm nhạc di chuyển với tốc độ nhanh và bao gồm [[N01U12M23_34B45A56R67S78]8 b9ar0s1], mang đến màn trình diễn năng động và tràn đầy năng lượng. Cho dù bạn là người đam mê âm nhạc hay chỉ đang tìm kiếm một giai điệu hấp dẫn, tác phẩm này chắc chắn sẽ kh"&amp;"iến bạn say mê từ đầu đến cuối.")</f>
        <v>Bản nhạc dài một giây [T1M213] này với dải cao độ [R1A2N3G4E5] [oc0ta1ve2s3] mang đến trải nghiệm nghe độc ​​đáo và đáng nhớ. Nó được sáng tác với [I1N2S3T4R5U6M7E8N9T0S1] có trong hầu hết các ô nhịp, ngoại trừ phần giai điệu không có [I1N2S3T4R5U6M7E8N9T0]. Âm nhạc di chuyển với tốc độ nhanh và bao gồm [[N01U12M23_34B45A56R67S78]8 b9ar0s1], mang đến màn trình diễn năng động và tràn đầy năng lượng. Cho dù bạn là người đam mê âm nhạc hay chỉ đang tìm kiếm một giai điệu hấp dẫn, tác phẩm này chắc chắn sẽ khiến bạn say mê từ đầu đến cuối.</v>
      </c>
    </row>
    <row r="2966">
      <c r="A2966" s="1" t="s">
        <v>4611</v>
      </c>
      <c r="B2966" s="1" t="s">
        <v>4612</v>
      </c>
      <c r="C2966" s="2" t="str">
        <f>IFERROR(__xludf.DUMMYFUNCTION("GoogleTranslate(B2966, ""en"", ""vi"")"),"Nhạc cover [[N01U12M23_34B45A56R67S78]8 b9ar0s1] và có cảm giác [E1M2O3T4I5O6N7]. Độ dài của bản nhạc được xác định bởi số lượng ô nhịp, trong khi cảm xúc mà nó truyền tải được thể hiện thông qua âm sắc, cường độ và các yếu tố âm nhạc khác được sử dụng. N"&amp;"hững khía cạnh này phối hợp với nhau để tạo ra trải nghiệm âm nhạc độc đáo và ý nghĩa cho người nghe. Cho dù đó là giai điệu có nhịp độ nhanh, lạc quan hay giai điệu chậm rãi, u sầu, tác động cảm xúc của âm nhạc có thể mạnh mẽ và biến đổi, để lại ấn tượng"&amp;" lâu dài cho người nghe.")</f>
        <v>Nhạc cover [[N01U12M23_34B45A56R67S78]8 b9ar0s1] và có cảm giác [E1M2O3T4I5O6N7]. Độ dài của bản nhạc được xác định bởi số lượng ô nhịp, trong khi cảm xúc mà nó truyền tải được thể hiện thông qua âm sắc, cường độ và các yếu tố âm nhạc khác được sử dụng. Những khía cạnh này phối hợp với nhau để tạo ra trải nghiệm âm nhạc độc đáo và ý nghĩa cho người nghe. Cho dù đó là giai điệu có nhịp độ nhanh, lạc quan hay giai điệu chậm rãi, u sầu, tác động cảm xúc của âm nhạc có thể mạnh mẽ và biến đổi, để lại ấn tượng lâu dài cho người nghe.</v>
      </c>
    </row>
    <row r="2967">
      <c r="A2967" s="1" t="s">
        <v>227</v>
      </c>
      <c r="B2967" s="1" t="s">
        <v>4613</v>
      </c>
      <c r="C2967" s="2" t="str">
        <f>IFERROR(__xludf.DUMMYFUNCTION("GoogleTranslate(B2967, ""en"", ""vi"")"),"Bài hát đại diện cho âm thanh điển hình của [G1E2N3R4E5], với dải cao độ [R1A2N3G4E5] [oc0ta1ve2s3] và chất lượng cảm xúc đặc biệt nhờ vào [[K01E12Y23]3 k4ey5 của nó. Nhịp điệu vừa phải thoải mái của nó được bổ sung bằng cách sử dụng quan trọng [I1N2S3T4R"&amp;"5U6M7E8N9T0S1]. Âm nhạc tuân theo nhịp [T1I2M3E4_5S6I7G8N9A0T1U2R3E4] và có [te0mp1o2] chậm, với thời lượng là [T1M213] giây. Nhìn chung, bài hát thể hiện những đặc điểm đặc trưng của [G1E2N3R4E5] đồng thời thể hiện sự pha trộn độc đáo giữa các yếu tố âm "&amp;"nhạc tạo nên trải nghiệm nghe thực sự quyến rũ.")</f>
        <v>Bài hát đại diện cho âm thanh điển hình của [G1E2N3R4E5], với dải cao độ [R1A2N3G4E5] [oc0ta1ve2s3] và chất lượng cảm xúc đặc biệt nhờ vào [[K01E12Y23]3 k4ey5 của nó. Nhịp điệu vừa phải thoải mái của nó được bổ sung bằng cách sử dụng quan trọng [I1N2S3T4R5U6M7E8N9T0S1]. Âm nhạc tuân theo nhịp [T1I2M3E4_5S6I7G8N9A0T1U2R3E4] và có [te0mp1o2] chậm, với thời lượng là [T1M213] giây. Nhìn chung, bài hát thể hiện những đặc điểm đặc trưng của [G1E2N3R4E5] đồng thời thể hiện sự pha trộn độc đáo giữa các yếu tố âm nhạc tạo nên trải nghiệm nghe thực sự quyến rũ.</v>
      </c>
    </row>
    <row r="2968">
      <c r="A2968" s="1" t="s">
        <v>614</v>
      </c>
      <c r="B2968" s="1" t="s">
        <v>4614</v>
      </c>
      <c r="C2968" s="2" t="str">
        <f>IFERROR(__xludf.DUMMYFUNCTION("GoogleTranslate(B2968, ""en"", ""vi"")"),"Bản nhạc này là một bài hát mạnh mẽ và đáng nhớ thể hiện dải cao độ trong [R1A2N3G4E5] [oc0ta1ve2s3], với [[K01E12Y23]3 k4ey5] mang đến âm thanh đặc biệt. Nó kéo dài [T1M213] giây và có nhịp điệu rõ rệt mặc dù không kết hợp [I1N2S3T4R5U6M7E8N9T0S1]. [[T01"&amp;"I12M23E34_45S56I67G78N89A90T01U12R23E34]4 t5im6e 7si8gn9at0ur1e2] được sử dụng, với [te0mp1o2] thoải mái truyền tải [E1M2O3T4I5O6N7]. Độ dài của bài hát xấp xỉ [[N01U12M23_34B45A56R67S78]8 b9ar0s1], khiến nó trở thành một tác phẩm được trau chuốt kỹ lưỡng"&amp;", truyền tải thông điệp cảm xúc một cách hiệu quả thông qua việc sử dụng [ke0y1], cao độ, nhịp điệu, [te0mp1o2] và độ dài.")</f>
        <v>Bản nhạc này là một bài hát mạnh mẽ và đáng nhớ thể hiện dải cao độ trong [R1A2N3G4E5] [oc0ta1ve2s3], với [[K01E12Y23]3 k4ey5] mang đến âm thanh đặc biệt. Nó kéo dài [T1M213] giây và có nhịp điệu rõ rệt mặc dù không kết hợp [I1N2S3T4R5U6M7E8N9T0S1]. [[T01I12M23E34_45S56I67G78N89A90T01U12R23E34]4 t5im6e 7si8gn9at0ur1e2] được sử dụng, với [te0mp1o2] thoải mái truyền tải [E1M2O3T4I5O6N7]. Độ dài của bài hát xấp xỉ [[N01U12M23_34B45A56R67S78]8 b9ar0s1], khiến nó trở thành một tác phẩm được trau chuốt kỹ lưỡng, truyền tải thông điệp cảm xúc một cách hiệu quả thông qua việc sử dụng [ke0y1], cao độ, nhịp điệu, [te0mp1o2] và độ dài.</v>
      </c>
    </row>
    <row r="2969">
      <c r="A2969" s="1" t="s">
        <v>162</v>
      </c>
      <c r="B2969" s="1" t="s">
        <v>4615</v>
      </c>
      <c r="C2969" s="2" t="str">
        <f>IFERROR(__xludf.DUMMYFUNCTION("GoogleTranslate(B2969, ""en"", ""vi"")"),"Độ dài của bài hát này là [T1M213] giây, và mặc dù ngắn gọn nhưng nhịp điệu của nó vô cùng mạnh mẽ. [ti0me1 s2ig3na4tu5re6] trong bài hát này khác thường, làm tăng thêm sự độc đáo và khiến nó nổi bật so với các bài hát khác cùng thể loại. Nhìn chung, độ d"&amp;"ài, nhịp điệu và [ti0me1 s2ig3na4tu5re6] của bài hát này phối hợp với nhau để tạo ra trải nghiệm âm nhạc đáng nhớ và có tác động mạnh mẽ.")</f>
        <v>Độ dài của bài hát này là [T1M213] giây, và mặc dù ngắn gọn nhưng nhịp điệu của nó vô cùng mạnh mẽ. [ti0me1 s2ig3na4tu5re6] trong bài hát này khác thường, làm tăng thêm sự độc đáo và khiến nó nổi bật so với các bài hát khác cùng thể loại. Nhìn chung, độ dài, nhịp điệu và [ti0me1 s2ig3na4tu5re6] của bài hát này phối hợp với nhau để tạo ra trải nghiệm âm nhạc đáng nhớ và có tác động mạnh mẽ.</v>
      </c>
    </row>
    <row r="2970">
      <c r="A2970" s="1" t="s">
        <v>3659</v>
      </c>
      <c r="B2970" s="1" t="s">
        <v>4616</v>
      </c>
      <c r="C2970" s="2" t="str">
        <f>IFERROR(__xludf.DUMMYFUNCTION("GoogleTranslate(B2970, ""en"", ""vi"")"),"Phạm vi cao độ của bản nhạc này là [R1A2N3G4E5] [oc0ta1ve2s3] mang đến trải nghiệm nghe độc ​​đáo và đáng nhớ, trong khi [[K01E12Y23]3 k4ey5] mang lại hương vị độc đáo. Với thời lượng [T1M213] giây, bài hát thể hiện cảm giác [te0mp1o2] nhẹ nhàng và yên bì"&amp;"nh. Đáng chú ý là sự vắng mặt của [I1N2S3T4R5U6M7E8N9T0S1], cho phép đặc tính [G1E2N3R4E5] không thể nhầm lẫn của âm nhạc tỏa sáng. Nó có những điểm tương đồng với kiểu dáng của [A1R2T3I4S5T6] và có chiều dài khoảng [[N01U12M23_34B45A56R67S78]8 b9ar0s1].")</f>
        <v>Phạm vi cao độ của bản nhạc này là [R1A2N3G4E5] [oc0ta1ve2s3] mang đến trải nghiệm nghe độc ​​đáo và đáng nhớ, trong khi [[K01E12Y23]3 k4ey5] mang lại hương vị độc đáo. Với thời lượng [T1M213] giây, bài hát thể hiện cảm giác [te0mp1o2] nhẹ nhàng và yên bình. Đáng chú ý là sự vắng mặt của [I1N2S3T4R5U6M7E8N9T0S1], cho phép đặc tính [G1E2N3R4E5] không thể nhầm lẫn của âm nhạc tỏa sáng. Nó có những điểm tương đồng với kiểu dáng của [A1R2T3I4S5T6] và có chiều dài khoảng [[N01U12M23_34B45A56R67S78]8 b9ar0s1].</v>
      </c>
    </row>
    <row r="2971">
      <c r="A2971" s="1" t="s">
        <v>53</v>
      </c>
      <c r="B2971" s="1" t="s">
        <v>4617</v>
      </c>
      <c r="C2971" s="2" t="str">
        <f>IFERROR(__xludf.DUMMYFUNCTION("GoogleTranslate(B2971, ""en"", ""vi"")"),"Bố cục của bản nhạc trong [[K01E12Y23]3 k4ey5], với phạm vi cao độ giới hạn là [R1A2N3G4E5] [oc0ta1ve2s3], cho phép nhấn mạnh hơn vào các sắc thái của giai điệu và phân nhịp. Bằng cách hạn chế phạm vi các nốt có sẵn, nhà soạn nhạc đã tạo ra một bối cảnh â"&amp;"m nhạc nơi sự tinh tế trong giai điệu và cách diễn đạt trở nên nổi bật hơn. Điều này có thể nâng cao mức độ biểu cảm trong âm nhạc và có thể tạo ra trải nghiệm nghe độc ​​đáo và mạnh mẽ cho khán giả. Ngoài ra, việc sử dụng [key0y1] cụ thể có thể truyền đạ"&amp;"t những phẩm chất cảm xúc nhất định cho âm nhạc, nâng cao hơn nữa tác động của nó đối với người nghe.")</f>
        <v>Bố cục của bản nhạc trong [[K01E12Y23]3 k4ey5], với phạm vi cao độ giới hạn là [R1A2N3G4E5] [oc0ta1ve2s3], cho phép nhấn mạnh hơn vào các sắc thái của giai điệu và phân nhịp. Bằng cách hạn chế phạm vi các nốt có sẵn, nhà soạn nhạc đã tạo ra một bối cảnh âm nhạc nơi sự tinh tế trong giai điệu và cách diễn đạt trở nên nổi bật hơn. Điều này có thể nâng cao mức độ biểu cảm trong âm nhạc và có thể tạo ra trải nghiệm nghe độc ​​đáo và mạnh mẽ cho khán giả. Ngoài ra, việc sử dụng [key0y1] cụ thể có thể truyền đạt những phẩm chất cảm xúc nhất định cho âm nhạc, nâng cao hơn nữa tác động của nó đối với người nghe.</v>
      </c>
    </row>
    <row r="2972">
      <c r="A2972" s="1" t="s">
        <v>4618</v>
      </c>
      <c r="B2972" s="1" t="s">
        <v>4619</v>
      </c>
      <c r="C2972" s="2" t="str">
        <f>IFERROR(__xludf.DUMMYFUNCTION("GoogleTranslate(B2972, ""en"", ""vi"")"),"Với việc sử dụng [[K01E12Y23]3 k4ey5], bản nhạc này truyền tải âm thanh độc đáo và vang dội, đồng thời dài [T1M213] giây. Nó chinh phục người nghe bằng nhịp điệu thiền định được tạo nên bởi sự hòa quyện hài hòa của [I1N2S3T4R5U6M7E8N9T0S1]. Âm nhạc di chu"&amp;"yển nhanh chóng với tốc độ nhanh, cuốn khán giả theo hành trình nhịp nhàng của nó. Cấu trúc bài hát của nó bao gồm [[N01U12M23_34B45A56R67S78]8 b9ar0s1], nâng cao hơn nữa trải nghiệm tổng thể.")</f>
        <v>Với việc sử dụng [[K01E12Y23]3 k4ey5], bản nhạc này truyền tải âm thanh độc đáo và vang dội, đồng thời dài [T1M213] giây. Nó chinh phục người nghe bằng nhịp điệu thiền định được tạo nên bởi sự hòa quyện hài hòa của [I1N2S3T4R5U6M7E8N9T0S1]. Âm nhạc di chuyển nhanh chóng với tốc độ nhanh, cuốn khán giả theo hành trình nhịp nhàng của nó. Cấu trúc bài hát của nó bao gồm [[N01U12M23_34B45A56R67S78]8 b9ar0s1], nâng cao hơn nữa trải nghiệm tổng thể.</v>
      </c>
    </row>
    <row r="2973">
      <c r="A2973" s="1" t="s">
        <v>154</v>
      </c>
      <c r="B2973" s="1" t="s">
        <v>4620</v>
      </c>
      <c r="C2973" s="2" t="str">
        <f>IFERROR(__xludf.DUMMYFUNCTION("GoogleTranslate(B2973, ""en"", ""vi"")"),"Âm nhạc được làm phong phú bởi các nhạc cụ. Nhạc cụ là thành phần thiết yếu trong việc tạo ra trải nghiệm âm nhạc phong phú. Từ tiếng gảy đàn hạc tinh tế đến tiếng nổ vang như sấm của trống trầm, mỗi nhạc cụ đều mang đến âm thanh và đặc tính riêng cho một"&amp;" tác phẩm. Cho dù đó là màn trình diễn solo hay sự sắp xếp của dàn nhạc, các nhạc cụ đều mang đến độ sâu và độ phức tạp khiến âm nhạc trở nên quyến rũ. Nếu không có nhạc cụ, âm nhạc sẽ bị giới hạn ở giọng nói của con người và một số nhạc cụ gõ, dẫn đến âm"&amp;" thanh đơn giản hơn và ít sắc thái hơn nhiều.")</f>
        <v>Âm nhạc được làm phong phú bởi các nhạc cụ. Nhạc cụ là thành phần thiết yếu trong việc tạo ra trải nghiệm âm nhạc phong phú. Từ tiếng gảy đàn hạc tinh tế đến tiếng nổ vang như sấm của trống trầm, mỗi nhạc cụ đều mang đến âm thanh và đặc tính riêng cho một tác phẩm. Cho dù đó là màn trình diễn solo hay sự sắp xếp của dàn nhạc, các nhạc cụ đều mang đến độ sâu và độ phức tạp khiến âm nhạc trở nên quyến rũ. Nếu không có nhạc cụ, âm nhạc sẽ bị giới hạn ở giọng nói của con người và một số nhạc cụ gõ, dẫn đến âm thanh đơn giản hơn và ít sắc thái hơn nhiều.</v>
      </c>
    </row>
    <row r="2974">
      <c r="A2974" s="1" t="s">
        <v>4621</v>
      </c>
      <c r="B2974" s="1" t="s">
        <v>4622</v>
      </c>
      <c r="C2974" s="2" t="str">
        <f>IFERROR(__xludf.DUMMYFUNCTION("GoogleTranslate(B2974, ""en"", ""vi"")"),"Phạm vi cao độ của [R1A2N3G4E5] [oc0ta1ve2s3] mang đến cho bản nhạc này một nét đặc biệt nhấn mạnh chiều sâu cảm xúc của nó. Ngoài ra, việc sử dụng [[K01E12Y23]3 k4ey5] trong bài hát này còn mang đến âm thanh độc đáo và vang dội. Âm nhạc trở nên sống động"&amp;" hơn nhờ sử dụng [I1N2S3T4R5U6M7E8N9T0S1] và có thời gian chạy là [T1M213] giây. [te0mp1o2] của bài hát ở mức vừa phải và dễ chịu, với [ti0me1 s2ig3na4tu5re6 o7f 8[T91I02M13E24_35S46I57G68N79A80T91U02R13E24]3]. Mặc dù có [[N01U12M23_34B45A56R67S78]8 b9ar0"&amp;"s1], âm nhạc này không dễ dàng được nhận ra là thuộc về bất kỳ thể loại cụ thể nào.")</f>
        <v>Phạm vi cao độ của [R1A2N3G4E5] [oc0ta1ve2s3] mang đến cho bản nhạc này một nét đặc biệt nhấn mạnh chiều sâu cảm xúc của nó. Ngoài ra, việc sử dụng [[K01E12Y23]3 k4ey5] trong bài hát này còn mang đến âm thanh độc đáo và vang dội. Âm nhạc trở nên sống động hơn nhờ sử dụng [I1N2S3T4R5U6M7E8N9T0S1] và có thời gian chạy là [T1M213] giây. [te0mp1o2] của bài hát ở mức vừa phải và dễ chịu, với [ti0me1 s2ig3na4tu5re6 o7f 8[T91I02M13E24_35S46I57G68N79A80T91U02R13E24]3]. Mặc dù có [[N01U12M23_34B45A56R67S78]8 b9ar0s1], âm nhạc này không dễ dàng được nhận ra là thuộc về bất kỳ thể loại cụ thể nào.</v>
      </c>
    </row>
    <row r="2975">
      <c r="A2975" s="1" t="s">
        <v>4623</v>
      </c>
      <c r="B2975" s="1" t="s">
        <v>4624</v>
      </c>
      <c r="C2975" s="2" t="str">
        <f>IFERROR(__xludf.DUMMYFUNCTION("GoogleTranslate(B2975, ""en"", ""vi"")"),"Dải cao độ của [R1A2N3G4E5] [oc0ta1ve2s3] tạo thêm nét đặc biệt cho bản nhạc, nhấn mạnh chiều sâu cảm xúc của nó, trong khi độ dài của bài hát là [T1M213] giây. Với nhịp điệu rất mạnh mẽ và lôi cuốn, bài hát này khác biệt so với thông thường bằng cách sử "&amp;"dụng [ti0me1 s2ig3na4tu5re6 o7f 8[T91I02M13E24_35S46I57G68N79A80T91U02R13E24]3] ít phổ biến hơn. Ngoài ra, nó được trình diễn với tốc độ nhàn nhã, tạo ra trải nghiệm nghe độc ​​đáo và quyến rũ.")</f>
        <v>Dải cao độ của [R1A2N3G4E5] [oc0ta1ve2s3] tạo thêm nét đặc biệt cho bản nhạc, nhấn mạnh chiều sâu cảm xúc của nó, trong khi độ dài của bài hát là [T1M213] giây. Với nhịp điệu rất mạnh mẽ và lôi cuốn, bài hát này khác biệt so với thông thường bằng cách sử dụng [ti0me1 s2ig3na4tu5re6 o7f 8[T91I02M13E24_35S46I57G68N79A80T91U02R13E24]3] ít phổ biến hơn. Ngoài ra, nó được trình diễn với tốc độ nhàn nhã, tạo ra trải nghiệm nghe độc ​​đáo và quyến rũ.</v>
      </c>
    </row>
    <row r="2976">
      <c r="A2976" s="1" t="s">
        <v>4625</v>
      </c>
      <c r="B2976" s="1" t="s">
        <v>4626</v>
      </c>
      <c r="C2976" s="2" t="str">
        <f>IFERROR(__xludf.DUMMYFUNCTION("GoogleTranslate(B2976, ""en"", ""vi"")"),"Dải cao độ nhỏ gọn [R1A2N3G4E5] [oc0ta1ve2s3] được sử dụng trong bản nhạc này tạo ra màn trình diễn âm nhạc tập trung và có tác động mạnh mẽ. Thêm vào ấn tượng là việc sử dụng [[K01E12Y23]3 k4ey5], mang lại âm thanh mạnh mẽ và đáng nhớ. Mặc dù bài hát có "&amp;"thời lượng ngắn [T1M213] giây, [te0mp1o2] rất nhanh và [ti0me1 s2ig3na4tu5re6] được sử dụng không điển hình, là [T1I2M3E4_5S6I7G8N9A0T1U2R3E4]. Nhạc được phát ở tốc độ trung bình và có đặc điểm là [E1M2O3T4I5O6N7]. Nhìn chung, bản nhạc bao gồm [[N01U12M23"&amp;"_34B45A56R67S78]8 b9ar0s1], mang lại trải nghiệm âm nhạc sống động và biểu cảm.")</f>
        <v>Dải cao độ nhỏ gọn [R1A2N3G4E5] [oc0ta1ve2s3] được sử dụng trong bản nhạc này tạo ra màn trình diễn âm nhạc tập trung và có tác động mạnh mẽ. Thêm vào ấn tượng là việc sử dụng [[K01E12Y23]3 k4ey5], mang lại âm thanh mạnh mẽ và đáng nhớ. Mặc dù bài hát có thời lượng ngắn [T1M213] giây, [te0mp1o2] rất nhanh và [ti0me1 s2ig3na4tu5re6] được sử dụng không điển hình, là [T1I2M3E4_5S6I7G8N9A0T1U2R3E4]. Nhạc được phát ở tốc độ trung bình và có đặc điểm là [E1M2O3T4I5O6N7]. Nhìn chung, bản nhạc bao gồm [[N01U12M23_34B45A56R67S78]8 b9ar0s1], mang lại trải nghiệm âm nhạc sống động và biểu cảm.</v>
      </c>
    </row>
    <row r="2977">
      <c r="A2977" s="1" t="s">
        <v>4627</v>
      </c>
      <c r="B2977" s="1" t="s">
        <v>4628</v>
      </c>
      <c r="C2977" s="2" t="str">
        <f>IFERROR(__xludf.DUMMYFUNCTION("GoogleTranslate(B2977, ""en"", ""vi"")"),"Nhạc đang được phát ở tốc độ trung bình và kéo dài trong [T1M213] giây. Nó có [ti0me1 s2ig3na4tu5re6 o7f 8[T91I02M13E24_35S46I57G68N79A80T91U02R13E24]3], giúp xác định cấu trúc nhịp điệu và hướng dẫn các nhạc sĩ khi họ biểu diễn. Cho dù nghe bản nhạc hay "&amp;"chơi theo, việc hiểu [te0mp1o2] và [ti0me1 s2ig3na4tu5re6] có thể nâng cao khả năng cảm nhận và thưởng thức âm nhạc của một người.")</f>
        <v>Nhạc đang được phát ở tốc độ trung bình và kéo dài trong [T1M213] giây. Nó có [ti0me1 s2ig3na4tu5re6 o7f 8[T91I02M13E24_35S46I57G68N79A80T91U02R13E24]3], giúp xác định cấu trúc nhịp điệu và hướng dẫn các nhạc sĩ khi họ biểu diễn. Cho dù nghe bản nhạc hay chơi theo, việc hiểu [te0mp1o2] và [ti0me1 s2ig3na4tu5re6] có thể nâng cao khả năng cảm nhận và thưởng thức âm nhạc của một người.</v>
      </c>
    </row>
    <row r="2978">
      <c r="A2978" s="1" t="s">
        <v>4045</v>
      </c>
      <c r="B2978" s="1" t="s">
        <v>4629</v>
      </c>
      <c r="C2978" s="2" t="str">
        <f>IFERROR(__xludf.DUMMYFUNCTION("GoogleTranslate(B2978, ""en"", ""vi"")"),"Bản nhạc thể hiện phạm vi cao độ trong [R1A2N3G4E5] [oc0ta1ve2s3], mang lại trải nghiệm hấp dẫn và đáng nhớ nhờ lựa chọn [[K01E12Y23]3 k4ey5]. Nhịp điệu trong bài hát này rất hài hòa, sử dụng nhịp điệu không phổ biến [ti0me1 s2ig3na4tu5re6 o7f 8[T91I02M13"&amp;"E24_35S46I57G68N79A80T91U02R13E24]3]. Ngoài ra, bài hát này không có bất kỳ [I1N2S3T4R5U6M7E8N9T0S1] nào và có thời lượng [[N01U12M23_34B45A56R67S78]8 b9ar0s1].")</f>
        <v>Bản nhạc thể hiện phạm vi cao độ trong [R1A2N3G4E5] [oc0ta1ve2s3], mang lại trải nghiệm hấp dẫn và đáng nhớ nhờ lựa chọn [[K01E12Y23]3 k4ey5]. Nhịp điệu trong bài hát này rất hài hòa, sử dụng nhịp điệu không phổ biến [ti0me1 s2ig3na4tu5re6 o7f 8[T91I02M13E24_35S46I57G68N79A80T91U02R13E24]3]. Ngoài ra, bài hát này không có bất kỳ [I1N2S3T4R5U6M7E8N9T0S1] nào và có thời lượng [[N01U12M23_34B45A56R67S78]8 b9ar0s1].</v>
      </c>
    </row>
    <row r="2979">
      <c r="A2979" s="1" t="s">
        <v>3314</v>
      </c>
      <c r="B2979" s="1" t="s">
        <v>4630</v>
      </c>
      <c r="C2979" s="2" t="str">
        <f>IFERROR(__xludf.DUMMYFUNCTION("GoogleTranslate(B2979, ""en"", ""vi"")"),"Âm nhạc có thể được mô tả là [E1M2O3T4I5O6N7] và cấu trúc của nó được xác định bởi [ti0me1 s2ig3na4tu5re6 o7f 8[T91I02M13E24_35S46I57G68N79A80T91U02R13E24]3]. Chất lượng cảm xúc của âm nhạc và [ti0me1 s2ig3na4tu5re6] chi phối nhịp điệu của nó phối hợp với"&amp;" nhau để tạo ra trải nghiệm thính giác độc đáo. [ti0me1 s2ig3na4tu5re6] chỉ định số lượng nhịp trong mỗi ô nhịp và loại nốt nhận được một nhịp, đặt nhịp độ và cung cấp khuôn khổ cơ bản cho âm nhạc. Trong khi đó, những phẩm chất cảm xúc của âm nhạc, chẳng "&amp;"hạn như tâm trạng, giai điệu và bầu không khí, hình thành nên nhận thức và phản ứng cảm xúc của người nghe đối với âm nhạc. Cùng với nhau, [ti0me1 s2ig3na4tu5re6] và chất lượng cảm xúc của âm nhạc tạo nên trải nghiệm nghe phong phú và phức tạp.")</f>
        <v>Âm nhạc có thể được mô tả là [E1M2O3T4I5O6N7] và cấu trúc của nó được xác định bởi [ti0me1 s2ig3na4tu5re6 o7f 8[T91I02M13E24_35S46I57G68N79A80T91U02R13E24]3]. Chất lượng cảm xúc của âm nhạc và [ti0me1 s2ig3na4tu5re6] chi phối nhịp điệu của nó phối hợp với nhau để tạo ra trải nghiệm thính giác độc đáo. [ti0me1 s2ig3na4tu5re6] chỉ định số lượng nhịp trong mỗi ô nhịp và loại nốt nhận được một nhịp, đặt nhịp độ và cung cấp khuôn khổ cơ bản cho âm nhạc. Trong khi đó, những phẩm chất cảm xúc của âm nhạc, chẳng hạn như tâm trạng, giai điệu và bầu không khí, hình thành nên nhận thức và phản ứng cảm xúc của người nghe đối với âm nhạc. Cùng với nhau, [ti0me1 s2ig3na4tu5re6] và chất lượng cảm xúc của âm nhạc tạo nên trải nghiệm nghe phong phú và phức tạp.</v>
      </c>
    </row>
    <row r="2980">
      <c r="A2980" s="1" t="s">
        <v>4631</v>
      </c>
      <c r="B2980" s="1" t="s">
        <v>4632</v>
      </c>
      <c r="C2980" s="2" t="str">
        <f>IFERROR(__xludf.DUMMYFUNCTION("GoogleTranslate(B2980, ""en"", ""vi"")"),"Bài hát được sáng tác trong [[K01E12Y23]3 k4ey5] và bao gồm khoảng [[N01U12M23_34B45A56R67S78]8 b9ar0s1]. Nó có nhịp điệu nhất quán và vừa phải, với [[T01I12M23E34_45S56I67G78N89A90T01U12R23E34]4 t5im6e 7si8gn9at0ur1e2] được sử dụng xuyên suốt bản nhạc.")</f>
        <v>Bài hát được sáng tác trong [[K01E12Y23]3 k4ey5] và bao gồm khoảng [[N01U12M23_34B45A56R67S78]8 b9ar0s1]. Nó có nhịp điệu nhất quán và vừa phải, với [[T01I12M23E34_45S56I67G78N89A90T01U12R23E34]4 t5im6e 7si8gn9at0ur1e2] được sử dụng xuyên suốt bản nhạc.</v>
      </c>
    </row>
    <row r="2981">
      <c r="A2981" s="1" t="s">
        <v>402</v>
      </c>
      <c r="B2981" s="1" t="s">
        <v>4633</v>
      </c>
      <c r="C2981" s="2" t="str">
        <f>IFERROR(__xludf.DUMMYFUNCTION("GoogleTranslate(B2981, ""en"", ""vi"")"),"Việc lựa chọn [[K01E12Y23]3 k4ey5] trong bản nhạc này tạo ra trải nghiệm quyến rũ và đáng nhớ, cùng với [te0mp1o2] nhịp độ nhanh. Ngoài ra, thời lượng [T1M213] giây của bài hát càng làm tăng thêm tính năng động và tràn đầy năng lượng, để lại ấn tượng lâu "&amp;"dài cho người nghe.")</f>
        <v>Việc lựa chọn [[K01E12Y23]3 k4ey5] trong bản nhạc này tạo ra trải nghiệm quyến rũ và đáng nhớ, cùng với [te0mp1o2] nhịp độ nhanh. Ngoài ra, thời lượng [T1M213] giây của bài hát càng làm tăng thêm tính năng động và tràn đầy năng lượng, để lại ấn tượng lâu dài cho người nghe.</v>
      </c>
    </row>
    <row r="2982">
      <c r="A2982" s="1" t="s">
        <v>4634</v>
      </c>
      <c r="B2982" s="1" t="s">
        <v>4635</v>
      </c>
      <c r="C2982" s="2" t="str">
        <f>IFERROR(__xludf.DUMMYFUNCTION("GoogleTranslate(B2982, ""en"", ""vi"")"),"Ví dụ điển hình về âm thanh [G1E2N3R4E5] này có phạm vi cao độ trong [R1A2N3G4E5] [oc0ta1ve2s3] và sử dụng [[K01E12Y23]3 k4ey5] để tạo ra bảng âm thanh sống động và phong phú. Bài hát có thời lượng [T1M213] giây và có nhịp điệu cân bằng với [te0mp1o2] vừa"&amp;" phải.")</f>
        <v>Ví dụ điển hình về âm thanh [G1E2N3R4E5] này có phạm vi cao độ trong [R1A2N3G4E5] [oc0ta1ve2s3] và sử dụng [[K01E12Y23]3 k4ey5] để tạo ra bảng âm thanh sống động và phong phú. Bài hát có thời lượng [T1M213] giây và có nhịp điệu cân bằng với [te0mp1o2] vừa phải.</v>
      </c>
    </row>
    <row r="2983">
      <c r="A2983" s="1" t="s">
        <v>1009</v>
      </c>
      <c r="B2983" s="1" t="s">
        <v>4636</v>
      </c>
      <c r="C2983" s="2" t="str">
        <f>IFERROR(__xludf.DUMMYFUNCTION("GoogleTranslate(B2983, ""en"", ""vi"")"),"Bài hát này, bắt nguồn từ quy ước của âm nhạc [G1E2N3R4E5], có nhịp điệu rất mượt mà và thư giãn.")</f>
        <v>Bài hát này, bắt nguồn từ quy ước của âm nhạc [G1E2N3R4E5], có nhịp điệu rất mượt mà và thư giãn.</v>
      </c>
    </row>
    <row r="2984">
      <c r="A2984" s="1" t="s">
        <v>4637</v>
      </c>
      <c r="B2984" s="1" t="s">
        <v>4638</v>
      </c>
      <c r="C2984" s="2" t="str">
        <f>IFERROR(__xludf.DUMMYFUNCTION("GoogleTranslate(B2984, ""en"", ""vi"")"),"Bài hát này phát trong TM1 giây và có nhịp vừa phải. Âm nhạc tuân theo đồng hồ đo TIME_SIGNATURE, mang lại cảm giác nhịp nhàng nhất quán.")</f>
        <v>Bài hát này phát trong TM1 giây và có nhịp vừa phải. Âm nhạc tuân theo đồng hồ đo TIME_SIGNATURE, mang lại cảm giác nhịp nhàng nhất quán.</v>
      </c>
    </row>
    <row r="2985">
      <c r="A2985" s="1" t="s">
        <v>206</v>
      </c>
      <c r="B2985" s="1" t="s">
        <v>4639</v>
      </c>
      <c r="C2985" s="2" t="str">
        <f>IFERROR(__xludf.DUMMYFUNCTION("GoogleTranslate(B2985,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phát [T1M213] giây"&amp;", bài hát tạo nên nhịp điệu rất mượt mà và thư giãn. Sự vắng mặt đáng chú ý trong bố cục này là [I1N2S3T4R5U6M7E8N9T0S1], nâng cao đặc tính độc đáo của nó. Đặt ở nhịp [T1I2M3E4_5S6I7G8N9A0T1U2R3E4] và với [te0mp1o2] vừa phải, bài hát thể hiện đặc điểm của"&amp;" phong cách [G1E2N3R4E5].")</f>
        <v>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phát [T1M213] giây, bài hát tạo nên nhịp điệu rất mượt mà và thư giãn. Sự vắng mặt đáng chú ý trong bố cục này là [I1N2S3T4R5U6M7E8N9T0S1], nâng cao đặc tính độc đáo của nó. Đặt ở nhịp [T1I2M3E4_5S6I7G8N9A0T1U2R3E4] và với [te0mp1o2] vừa phải, bài hát thể hiện đặc điểm của phong cách [G1E2N3R4E5].</v>
      </c>
    </row>
    <row r="2986">
      <c r="A2986" s="1" t="s">
        <v>3515</v>
      </c>
      <c r="B2986" s="1" t="s">
        <v>4640</v>
      </c>
      <c r="C2986" s="2" t="str">
        <f>IFERROR(__xludf.DUMMYFUNCTION("GoogleTranslate(B2986, ""en"", ""vi"")"),"Dự án âm nhạc mang chất lượng cảm xúc đặc biệt được truyền tải thông qua việc sử dụng [[K01E12Y23]3 k4ey5]. Thời lượng của bài hát là [T1M213] giây. Trong một động thái độc đáo, bài hát này đã chọn không kết hợp [I1N2S3T4R5U6M7E8N9T0S1]. Mặc dù thiếu vắng"&amp;" các yếu tố âm nhạc truyền thống nhưng tác động cảm xúc của âm nhạc vẫn là nét nổi bật của dự án.")</f>
        <v>Dự án âm nhạc mang chất lượng cảm xúc đặc biệt được truyền tải thông qua việc sử dụng [[K01E12Y23]3 k4ey5]. Thời lượng của bài hát là [T1M213] giây. Trong một động thái độc đáo, bài hát này đã chọn không kết hợp [I1N2S3T4R5U6M7E8N9T0S1]. Mặc dù thiếu vắng các yếu tố âm nhạc truyền thống nhưng tác động cảm xúc của âm nhạc vẫn là nét nổi bật của dự án.</v>
      </c>
    </row>
    <row r="2987">
      <c r="A2987" s="1" t="s">
        <v>789</v>
      </c>
      <c r="B2987" s="1" t="s">
        <v>4641</v>
      </c>
      <c r="C2987" s="2" t="str">
        <f>IFERROR(__xludf.DUMMYFUNCTION("GoogleTranslate(B2987, ""en"", ""vi"")"),"Phạm vi cao độ của bản nhạc này là [R1A2N3G4E5] [oc0ta1ve2s3] mang đến trải nghiệm nghe độc ​​đáo và đáng nhớ, được phát ở tốc độ nhàn nhã và có thước đo [T1I2M3E4_5S6I7G8N9A0T1U2R3E4].")</f>
        <v>Phạm vi cao độ của bản nhạc này là [R1A2N3G4E5] [oc0ta1ve2s3] mang đến trải nghiệm nghe độc ​​đáo và đáng nhớ, được phát ở tốc độ nhàn nhã và có thước đo [T1I2M3E4_5S6I7G8N9A0T1U2R3E4].</v>
      </c>
    </row>
    <row r="2988">
      <c r="A2988" s="1" t="s">
        <v>4642</v>
      </c>
      <c r="B2988" s="1" t="s">
        <v>4643</v>
      </c>
      <c r="C2988" s="2" t="str">
        <f>IFERROR(__xludf.DUMMYFUNCTION("GoogleTranslate(B2988, ""en"", ""vi"")"),"Việc sử dụng [[K01E12Y23]3 k4ey5] trong bản nhạc này tạo ra một bảng âm thanh phong phú và sống động, được bổ sung bởi nhịp điệu vừa phải, thoải mái. Thời lượng của bài hát là [T1M213] giây và sử dụng [ti0me1 s2ig3na4tu5re6 o7f 8[T91I02M13E24_35S46I57G68N"&amp;"79A80T91U02R13E24]3 không chuẩn. Với [te0mp1o2] vừa phải, bài hát tuân theo cấu trúc [[N01U12M23_34B45A56R67S78]8 b9ar0s1]. Nhìn chung, những yếu tố này kết hợp với nhau để tạo nên trải nghiệm âm nhạc độc đáo và hấp dẫn.")</f>
        <v>Việc sử dụng [[K01E12Y23]3 k4ey5] trong bản nhạc này tạo ra một bảng âm thanh phong phú và sống động, được bổ sung bởi nhịp điệu vừa phải, thoải mái. Thời lượng của bài hát là [T1M213] giây và sử dụng [ti0me1 s2ig3na4tu5re6 o7f 8[T91I02M13E24_35S46I57G68N79A80T91U02R13E24]3 không chuẩn. Với [te0mp1o2] vừa phải, bài hát tuân theo cấu trúc [[N01U12M23_34B45A56R67S78]8 b9ar0s1]. Nhìn chung, những yếu tố này kết hợp với nhau để tạo nên trải nghiệm âm nhạc độc đáo và hấp dẫn.</v>
      </c>
    </row>
    <row r="2989">
      <c r="A2989" s="1" t="s">
        <v>4644</v>
      </c>
      <c r="B2989" s="1" t="s">
        <v>4645</v>
      </c>
      <c r="C2989" s="2" t="str">
        <f>IFERROR(__xludf.DUMMYFUNCTION("GoogleTranslate(B2989, ""en"", ""vi"")"),"Việc sử dụng dải cao độ nhỏ gọn trải dài [R1A2N3G4E5] [oc0ta1ve2s3] tạo ra màn trình diễn âm nhạc tập trung và có tác động mạnh mẽ trong bài hát này, được sáng tác trong [ke0y1] của [K1E2Y3]. Âm nhạc truyền tải âm thanh độc đáo và vang dội, đồng thời nhịp"&amp;" điệu thanh thản góp phần tạo nên tâm trạng chung. Với thời lượng [T1M213] giây và [ti0me1 s2ig3na4tu5re6 o7f 8[T91I02M13E24_35S46I57G68N79A80T91U02R13E24]3], bài hát được trình diễn ở tốc độ vừa phải, giúp người nghe có thể thưởng thức trọn vẹn yếu tố du"&amp;" dương và hài hòa của nó.")</f>
        <v>Việc sử dụng dải cao độ nhỏ gọn trải dài [R1A2N3G4E5] [oc0ta1ve2s3] tạo ra màn trình diễn âm nhạc tập trung và có tác động mạnh mẽ trong bài hát này, được sáng tác trong [ke0y1] của [K1E2Y3]. Âm nhạc truyền tải âm thanh độc đáo và vang dội, đồng thời nhịp điệu thanh thản góp phần tạo nên tâm trạng chung. Với thời lượng [T1M213] giây và [ti0me1 s2ig3na4tu5re6 o7f 8[T91I02M13E24_35S46I57G68N79A80T91U02R13E24]3], bài hát được trình diễn ở tốc độ vừa phải, giúp người nghe có thể thưởng thức trọn vẹn yếu tố du dương và hài hòa của nó.</v>
      </c>
    </row>
    <row r="2990">
      <c r="A2990" s="1" t="s">
        <v>1044</v>
      </c>
      <c r="B2990" s="1" t="s">
        <v>4646</v>
      </c>
      <c r="C2990" s="2" t="str">
        <f>IFERROR(__xludf.DUMMYFUNCTION("GoogleTranslate(B2990, ""en"", ""vi"")"),"Dải cao độ nhỏ gọn [R1A2N3G4E5]-[oc0ta1ve2] của bản nhạc dài một giây [T1M213] này tạo ra hiệu suất tập trung và có tác động mạnh mẽ, được nâng cao hơn nữa nhờ âm thanh mạnh mẽ và đáng nhớ của [[K01E12Y23]3 k4ey5]. Mặc dù không sử dụng bất kỳ [I1N2S3T4R5U"&amp;"6M7E8N9T0S1] nào trong phần sáng tác, nhịp điệu của bài hát này cực kỳ tràn đầy năng lượng, được khuếch đại hơn nữa bởi [T1I2M3E4_5S6I7G8N9A0T1U2R3E4] độc đáo của nó. [te0mp1o2] vừa phải của bài hát cũng làm tăng thêm nét độc đáo của nó, khiến nó nổi bật "&amp;"như một sự thể hiện không điển hình của âm thanh [G1E2N3R4E5] cổ điển.")</f>
        <v>Dải cao độ nhỏ gọn [R1A2N3G4E5]-[oc0ta1ve2] của bản nhạc dài một giây [T1M213] này tạo ra hiệu suất tập trung và có tác động mạnh mẽ, được nâng cao hơn nữa nhờ âm thanh mạnh mẽ và đáng nhớ của [[K01E12Y23]3 k4ey5]. Mặc dù không sử dụng bất kỳ [I1N2S3T4R5U6M7E8N9T0S1] nào trong phần sáng tác, nhịp điệu của bài hát này cực kỳ tràn đầy năng lượng, được khuếch đại hơn nữa bởi [T1I2M3E4_5S6I7G8N9A0T1U2R3E4] độc đáo của nó. [te0mp1o2] vừa phải của bài hát cũng làm tăng thêm nét độc đáo của nó, khiến nó nổi bật như một sự thể hiện không điển hình của âm thanh [G1E2N3R4E5] cổ điển.</v>
      </c>
    </row>
    <row r="2991">
      <c r="A2991" s="1" t="s">
        <v>1025</v>
      </c>
      <c r="B2991" s="1" t="s">
        <v>4647</v>
      </c>
      <c r="C2991" s="2" t="str">
        <f>IFERROR(__xludf.DUMMYFUNCTION("GoogleTranslate(B2991, ""en"", ""vi"")"),"Thời gian phát của bài hát là [T1M213] giây và nhịp điệu của nó rất êm dịu.")</f>
        <v>Thời gian phát của bài hát là [T1M213] giây và nhịp điệu của nó rất êm dịu.</v>
      </c>
    </row>
    <row r="2992">
      <c r="A2992" s="1" t="s">
        <v>1009</v>
      </c>
      <c r="B2992" s="1" t="s">
        <v>4648</v>
      </c>
      <c r="C2992" s="2" t="str">
        <f>IFERROR(__xludf.DUMMYFUNCTION("GoogleTranslate(B2992, ""en"", ""vi"")"),"Âm nhạc của bài hát này là một ví dụ điển hình của thể loại [G1E2N3R4E5] và có nhịp điệu rất thoải mái khiến người nghe cảm thấy thú vị.")</f>
        <v>Âm nhạc của bài hát này là một ví dụ điển hình của thể loại [G1E2N3R4E5] và có nhịp điệu rất thoải mái khiến người nghe cảm thấy thú vị.</v>
      </c>
    </row>
    <row r="2993">
      <c r="A2993" s="1" t="s">
        <v>603</v>
      </c>
      <c r="B2993" s="1" t="s">
        <v>4649</v>
      </c>
      <c r="C2993" s="2" t="str">
        <f>IFERROR(__xludf.DUMMYFUNCTION("GoogleTranslate(B2993, ""en"", ""vi"")"),"Bài hát này có độ dài trung bình [te0mp1o2] và thời lượng [T1M213] giây.")</f>
        <v>Bài hát này có độ dài trung bình [te0mp1o2] và thời lượng [T1M213] giây.</v>
      </c>
    </row>
    <row r="2994">
      <c r="A2994" s="1" t="s">
        <v>217</v>
      </c>
      <c r="B2994" s="1" t="s">
        <v>4650</v>
      </c>
      <c r="C2994" s="2" t="str">
        <f>IFERROR(__xludf.DUMMYFUNCTION("GoogleTranslate(B2994, ""en"", ""vi"")"),"
Việc lựa chọn [key0y1] trong bản nhạc này có nhiệm vụ tạo ra một trải nghiệm lôi cuốn và đáng nhớ.")</f>
        <v>
Việc lựa chọn [key0y1] trong bản nhạc này có nhiệm vụ tạo ra một trải nghiệm lôi cuốn và đáng nhớ.</v>
      </c>
    </row>
    <row r="2995">
      <c r="A2995" s="1" t="s">
        <v>371</v>
      </c>
      <c r="B2995" s="1" t="s">
        <v>4651</v>
      </c>
      <c r="C2995" s="2" t="str">
        <f>IFERROR(__xludf.DUMMYFUNCTION("GoogleTranslate(B2995, ""en"", ""vi"")"),"Bài hát này dài [T1M213] giây và có [ti0me1 s2ig3na4tu5re6] độc đáo, khiến nó trở nên khác biệt so với các sáng tác âm nhạc thông thường hơn. Bất chấp những yếu tố phi truyền thống, cấu trúc và phong cách độc đáo của bài hát có thể thu hút những thính giả"&amp;" đánh giá cao sự thử nghiệm và đổi mới trong âm nhạc. Dù được yêu thích vì độ phức tạp về mặt kỹ thuật hay tính độc đáo về mặt nghệ thuật, bài hát này đều mang đến trải nghiệm nghe đặc biệt, thách thức và mở rộng các quy ước âm nhạc truyền thống.")</f>
        <v>Bài hát này dài [T1M213] giây và có [ti0me1 s2ig3na4tu5re6] độc đáo, khiến nó trở nên khác biệt so với các sáng tác âm nhạc thông thường hơn. Bất chấp những yếu tố phi truyền thống, cấu trúc và phong cách độc đáo của bài hát có thể thu hút những thính giả đánh giá cao sự thử nghiệm và đổi mới trong âm nhạc. Dù được yêu thích vì độ phức tạp về mặt kỹ thuật hay tính độc đáo về mặt nghệ thuật, bài hát này đều mang đến trải nghiệm nghe đặc biệt, thách thức và mở rộng các quy ước âm nhạc truyền thống.</v>
      </c>
    </row>
    <row r="2996">
      <c r="A2996" s="1" t="s">
        <v>4652</v>
      </c>
      <c r="B2996" s="1" t="s">
        <v>4653</v>
      </c>
      <c r="C2996" s="2" t="str">
        <f>IFERROR(__xludf.DUMMYFUNCTION("GoogleTranslate(B2996, ""en"", ""vi"")"),"Âm nhạc được sáng tác trong [[K01E12Y23]3 k4ey5] có đặc điểm riêng biệt được nhấn mạnh bởi dải cao độ [R1A2N3G4E5] [oc0ta1ve2s3], điều này làm tăng thêm chiều sâu cảm xúc. Mặc dù dài [T1M213] giây nhưng nhịp điệu [te0mp1o2] của bài hát này chắc chắn sẽ kh"&amp;"iến bạn phải rung động. Ngoài ra, [ti0me1 s2ig3na4tu5re6] trong bài hát này khác với quy chuẩn, như được chỉ ra bởi [T1I2M3E4_5S6I7G8N9A0T1U2R3E4]. Xuyên suốt [[N01U12M23_34B45A56R67S78]8 b9ar0s1] của bài hát, âm nhạc truyền tải cảm giác mạnh mẽ về [E1M2O"&amp;"3T4I5O6N7].")</f>
        <v>Âm nhạc được sáng tác trong [[K01E12Y23]3 k4ey5] có đặc điểm riêng biệt được nhấn mạnh bởi dải cao độ [R1A2N3G4E5] [oc0ta1ve2s3], điều này làm tăng thêm chiều sâu cảm xúc. Mặc dù dài [T1M213] giây nhưng nhịp điệu [te0mp1o2] của bài hát này chắc chắn sẽ khiến bạn phải rung động. Ngoài ra, [ti0me1 s2ig3na4tu5re6] trong bài hát này khác với quy chuẩn, như được chỉ ra bởi [T1I2M3E4_5S6I7G8N9A0T1U2R3E4]. Xuyên suốt [[N01U12M23_34B45A56R67S78]8 b9ar0s1] của bài hát, âm nhạc truyền tải cảm giác mạnh mẽ về [E1M2O3T4I5O6N7].</v>
      </c>
    </row>
    <row r="2997">
      <c r="A2997" s="1" t="s">
        <v>4654</v>
      </c>
      <c r="B2997" s="1" t="s">
        <v>4655</v>
      </c>
      <c r="C2997" s="2" t="str">
        <f>IFERROR(__xludf.DUMMYFUNCTION("GoogleTranslate(B2997, ""en"", ""vi"")"),"Âm nhạc trong bài hát này được đặc trưng bởi sự kết hợp độc đáo của các yếu tố góp phần tạo nên chiều sâu cảm xúc và bầu không khí đặc biệt. Một yếu tố như vậy là phạm vi cao độ, trải dài [R1A2N3G4E5] [oc0ta1ve2s3] và thêm đặc tính riêng biệt vào âm nhạc."&amp;" Ngoài ra, việc sử dụng [[K01E12Y23]3 k4ey5] của bài hát cũng góp phần tạo nên bầu không khí chung cho bài hát. Bài hát có thời gian phát là [T1M213] giây và được dẫn dắt bởi nhịp điệu đặc biệt tràn đầy năng lượng, có [I1N2S3T4R5U6M7E8N9T0S1]. [ti0me1 s2i"&amp;"g3na4tu5re6] được sử dụng trong bài hát này rất độc đáo, làm tăng thêm sự khác biệt của nó. Mặc dù vậy, bài hát được trình diễn với nhịp độ nhàn nhã, thể hiện được chiều sâu cảm xúc và âm hưởng độc đáo của âm nhạc. Âm nhạc trong bài hát này không phải là "&amp;"điển hình của âm thanh [G1E2N3R4E5] cổ điển và [[N01U12M23_34B45A56R67S78]8 b9ar0s1] của bài hát nói chung đã góp phần tạo nên phong cách độc đáo của bài hát.")</f>
        <v>Âm nhạc trong bài hát này được đặc trưng bởi sự kết hợp độc đáo của các yếu tố góp phần tạo nên chiều sâu cảm xúc và bầu không khí đặc biệt. Một yếu tố như vậy là phạm vi cao độ, trải dài [R1A2N3G4E5] [oc0ta1ve2s3] và thêm đặc tính riêng biệt vào âm nhạc. Ngoài ra, việc sử dụng [[K01E12Y23]3 k4ey5] của bài hát cũng góp phần tạo nên bầu không khí chung cho bài hát. Bài hát có thời gian phát là [T1M213] giây và được dẫn dắt bởi nhịp điệu đặc biệt tràn đầy năng lượng, có [I1N2S3T4R5U6M7E8N9T0S1]. [ti0me1 s2ig3na4tu5re6] được sử dụng trong bài hát này rất độc đáo, làm tăng thêm sự khác biệt của nó. Mặc dù vậy, bài hát được trình diễn với nhịp độ nhàn nhã, thể hiện được chiều sâu cảm xúc và âm hưởng độc đáo của âm nhạc. Âm nhạc trong bài hát này không phải là điển hình của âm thanh [G1E2N3R4E5] cổ điển và [[N01U12M23_34B45A56R67S78]8 b9ar0s1] của bài hát nói chung đã góp phần tạo nên phong cách độc đáo của bài hát.</v>
      </c>
    </row>
    <row r="2998">
      <c r="A2998" s="1" t="s">
        <v>217</v>
      </c>
      <c r="B2998" s="1" t="s">
        <v>4656</v>
      </c>
      <c r="C2998" s="2" t="str">
        <f>IFERROR(__xludf.DUMMYFUNCTION("GoogleTranslate(B2998, ""en"", ""vi"")"),"Sự lựa chọn [[K01E12Y23]3 k4ey5] của bản nhạc này mang lại trải nghiệm quyến rũ và đáng nhớ.")</f>
        <v>Sự lựa chọn [[K01E12Y23]3 k4ey5] của bản nhạc này mang lại trải nghiệm quyến rũ và đáng nhớ.</v>
      </c>
    </row>
    <row r="2999">
      <c r="A2999" s="1" t="s">
        <v>2426</v>
      </c>
      <c r="B2999" s="1" t="s">
        <v>4657</v>
      </c>
      <c r="C2999" s="2" t="str">
        <f>IFERROR(__xludf.DUMMYFUNCTION("GoogleTranslate(B2999, ""en"", ""vi"")"),"Việc sử dụng dải cao độ cụ thể [R1A2N3G4E5] [oc0ta1ve2s3] tạo ra âm thanh gắn kết và thống nhất xuyên suốt bản nhạc, đồng thời việc sử dụng [[K01E12Y23]3 k4ey5] sẽ truyền tải âm thanh độc đáo và cộng hưởng. Với thời lượng [T1M213] giây, nhịp điệu êm dịu v"&amp;"à nhẹ nhàng của bài hát đi kèm với sự vắng mặt của [I1N2S3T4R5U6M7E8N9T0S1]. Theo nhịp [T1I2M3E4_5S6I7G8N9A0T1U2R3E4], màn trình diễn nhịp độ nhàn nhã của bản nhạc này thách thức cội nguồn vững chắc của thể loại [G1E2N3R4E5].")</f>
        <v>Việc sử dụng dải cao độ cụ thể [R1A2N3G4E5] [oc0ta1ve2s3] tạo ra âm thanh gắn kết và thống nhất xuyên suốt bản nhạc, đồng thời việc sử dụng [[K01E12Y23]3 k4ey5] sẽ truyền tải âm thanh độc đáo và cộng hưởng. Với thời lượng [T1M213] giây, nhịp điệu êm dịu và nhẹ nhàng của bài hát đi kèm với sự vắng mặt của [I1N2S3T4R5U6M7E8N9T0S1]. Theo nhịp [T1I2M3E4_5S6I7G8N9A0T1U2R3E4], màn trình diễn nhịp độ nhàn nhã của bản nhạc này thách thức cội nguồn vững chắc của thể loại [G1E2N3R4E5].</v>
      </c>
    </row>
    <row r="3000">
      <c r="A3000" s="1" t="s">
        <v>4658</v>
      </c>
      <c r="B3000" s="1" t="s">
        <v>4659</v>
      </c>
      <c r="C3000" s="2" t="str">
        <f>IFERROR(__xludf.DUMMYFUNCTION("GoogleTranslate(B3000, ""en"", ""vi"")"),"Bản nhạc kéo dài trong [T1M213] giây và có [ti0me1 s2ig3na4tu5re6] bất thường. Nhịp điệu của bài hát này không quá nhanh cũng không quá chậm. Bạn sẽ không tìm thấy bất kỳ [I1N2S3T4R5U6M7E8N9T0S1] nào trong bản nhạc này, bản nhạc này có [te0mp1o2] thoải má"&amp;"i. Tổng cộng, [[N01U12M23_34B45A56R67S78]8 b9ar0s1] tạo nên bài hát này.")</f>
        <v>Bản nhạc kéo dài trong [T1M213] giây và có [ti0me1 s2ig3na4tu5re6] bất thường. Nhịp điệu của bài hát này không quá nhanh cũng không quá chậm. Bạn sẽ không tìm thấy bất kỳ [I1N2S3T4R5U6M7E8N9T0S1] nào trong bản nhạc này, bản nhạc này có [te0mp1o2] thoải mái. Tổng cộng, [[N01U12M23_34B45A56R67S78]8 b9ar0s1] tạo nên bài hát này.</v>
      </c>
    </row>
    <row r="3001">
      <c r="A3001" s="1" t="s">
        <v>902</v>
      </c>
      <c r="B3001" s="1" t="s">
        <v>4660</v>
      </c>
      <c r="C3001" s="2" t="str">
        <f>IFERROR(__xludf.DUMMYFUNCTION("GoogleTranslate(B3001, ""en"", ""vi"")"),"[[K01E12Y23]3 k4ey5] trong bài hát thứ hai [T1M213] này mang đến âm thanh mạnh mẽ và đáng nhớ, âm thanh này trở nên sống động thông qua việc sử dụng [I1N2S3T4R5U6M7E8N9T0S1].")</f>
        <v>[[K01E12Y23]3 k4ey5] trong bài hát thứ hai [T1M213] này mang đến âm thanh mạnh mẽ và đáng nhớ, âm thanh này trở nên sống động thông qua việc sử dụng [I1N2S3T4R5U6M7E8N9T0S1].</v>
      </c>
    </row>
    <row r="3002">
      <c r="A3002" s="1" t="s">
        <v>4661</v>
      </c>
      <c r="B3002" s="1" t="s">
        <v>4662</v>
      </c>
      <c r="C3002" s="2" t="str">
        <f>IFERROR(__xludf.DUMMYFUNCTION("GoogleTranslate(B3002, ""en"", ""vi"")"),"Việc sử dụng dải cao độ cụ thể [R1A2N3G4E5] [oc0ta1ve2s3] tạo ra âm thanh gắn kết và thống nhất xuyên suốt bản nhạc, cùng với việc sử dụng [[K01E12Y23]3 k4ey5], âm thanh này sẽ truyền tải âm thanh cộng hưởng và độc đáo. Nhịp điệu thoải mái và vừa phải của"&amp;" bài hát dài một giây [T1M213] này không phản ánh những quy ước âm nhạc thông thường của phong cách [G1E2N3R4E5]. Tuy nhiên, âm thanh gắn kết và thống nhất từ ​​dải cao độ sẽ tạo ra trải nghiệm âm nhạc khác biệt và đáng nhớ.")</f>
        <v>Việc sử dụng dải cao độ cụ thể [R1A2N3G4E5] [oc0ta1ve2s3] tạo ra âm thanh gắn kết và thống nhất xuyên suốt bản nhạc, cùng với việc sử dụng [[K01E12Y23]3 k4ey5], âm thanh này sẽ truyền tải âm thanh cộng hưởng và độc đáo. Nhịp điệu thoải mái và vừa phải của bài hát dài một giây [T1M213] này không phản ánh những quy ước âm nhạc thông thường của phong cách [G1E2N3R4E5]. Tuy nhiên, âm thanh gắn kết và thống nhất từ ​​dải cao độ sẽ tạo ra trải nghiệm âm nhạc khác biệt và đáng nhớ.</v>
      </c>
    </row>
    <row r="3003">
      <c r="A3003" s="1" t="s">
        <v>4663</v>
      </c>
      <c r="B3003" s="1" t="s">
        <v>4664</v>
      </c>
      <c r="C3003" s="2" t="str">
        <f>IFERROR(__xludf.DUMMYFUNCTION("GoogleTranslate(B3003, ""en"", ""vi"")"),"Âm nhạc trong bài hát này nổi bật bởi bảng âm thanh phong phú và sống động, được tạo ra thông qua việc sử dụng [[K01E12Y23]3 k4ey5]. Nhịp điệu vừa phải rất dễ theo dõi và âm nhạc dựa trên [[T01I12M23E34_45S56I67G78N89A90T01U12R23E34]4 t5im6e 7si8gn9at0ur1"&amp;"e2], tạo nên cấu trúc nhịp điệu riêng biệt. Được chơi với nhịp độ nhàn nhã, bài hát mang lại cảm giác [E1M2O3T4I5O6N7] được truyền tải qua các yếu tố âm nhạc được trau chuốt kỹ lưỡng. Bài hát được chia thành [[N01U12M23_34B45A56R67S78]8 b9ar0s1], mỗi phần"&amp;" đều góp phần tạo nên dòng chảy tổng thể và tác động cảm xúc của âm nhạc.")</f>
        <v>Âm nhạc trong bài hát này nổi bật bởi bảng âm thanh phong phú và sống động, được tạo ra thông qua việc sử dụng [[K01E12Y23]3 k4ey5]. Nhịp điệu vừa phải rất dễ theo dõi và âm nhạc dựa trên [[T01I12M23E34_45S56I67G78N89A90T01U12R23E34]4 t5im6e 7si8gn9at0ur1e2], tạo nên cấu trúc nhịp điệu riêng biệt. Được chơi với nhịp độ nhàn nhã, bài hát mang lại cảm giác [E1M2O3T4I5O6N7] được truyền tải qua các yếu tố âm nhạc được trau chuốt kỹ lưỡng. Bài hát được chia thành [[N01U12M23_34B45A56R67S78]8 b9ar0s1], mỗi phần đều góp phần tạo nên dòng chảy tổng thể và tác động cảm xúc của âm nhạc.</v>
      </c>
    </row>
    <row r="3004">
      <c r="A3004" s="1" t="s">
        <v>713</v>
      </c>
      <c r="B3004" s="1" t="s">
        <v>4665</v>
      </c>
      <c r="C3004" s="2" t="str">
        <f>IFERROR(__xludf.DUMMYFUNCTION("GoogleTranslate(B3004, ""en"", ""vi"")"),"Loại nhạc này mang đến trải nghiệm nghe đa dạng và sống động, với dải cao độ trải dài [R1A2N3G4E5] [oc0ta1ve2s3] và lựa chọn quyến rũ [[K01E12Y23]3 k4ey5]. Bài hát dài [T1M213] giây và có nhịp điệu rất êm dịu và nhẹ nhàng. [I1N2S3T4R5U6M7E8N9T0S1] đóng va"&amp;"i trò quan trọng trong việc tạo ra âm thanh tổng thể, trong khi [[T01I12M23E34_45S56I67G78N89A90T01U12R23E34]4 t5im6e 7si8gn9at0ur1e2] độc đáo của bài hát càng làm tăng thêm sự độc đáo của nó. Âm nhạc có mức độ [te0mp1o2] vừa phải và gợi lên cảm xúc [E1M2"&amp;"O3T4I5O6N7] cho người nghe.")</f>
        <v>Loại nhạc này mang đến trải nghiệm nghe đa dạng và sống động, với dải cao độ trải dài [R1A2N3G4E5] [oc0ta1ve2s3] và lựa chọn quyến rũ [[K01E12Y23]3 k4ey5]. Bài hát dài [T1M213] giây và có nhịp điệu rất êm dịu và nhẹ nhàng. [I1N2S3T4R5U6M7E8N9T0S1] đóng vai trò quan trọng trong việc tạo ra âm thanh tổng thể, trong khi [[T01I12M23E34_45S56I67G78N89A90T01U12R23E34]4 t5im6e 7si8gn9at0ur1e2] độc đáo của bài hát càng làm tăng thêm sự độc đáo của nó. Âm nhạc có mức độ [te0mp1o2] vừa phải và gợi lên cảm xúc [E1M2O3T4I5O6N7] cho người nghe.</v>
      </c>
    </row>
    <row r="3005">
      <c r="A3005" s="1" t="s">
        <v>4666</v>
      </c>
      <c r="B3005" s="1" t="s">
        <v>4667</v>
      </c>
      <c r="C3005" s="2" t="str">
        <f>IFERROR(__xludf.DUMMYFUNCTION("GoogleTranslate(B3005, ""en"", ""vi"")"),"Việc sử dụng dải cao độ cụ thể [R1A2N3G4E5] [oc0ta1ve2s3] tạo ra âm thanh gắn kết và thống nhất xuyên suốt [[N01U12M23_34B45A56R67S78]8 b9ar0s1] của bản nhạc này, được phát trong [T1I2M3E4_5S6I7G8N9A0T1U2R3E4] và ở mức [te0mp1o2 vừa phải] ]. Với việc sử d"&amp;"ụng [[K01E12Y23]3 k4ey5], bản nhạc này truyền tải âm thanh độc đáo và vang dội chứa đầy [E1M2O3T4I5O6N7]. Màn trình diễn sử dụng [I1N2S3T4R5U6M7E8N9T0S1] và có thời gian chạy là [T1M213] giây, cho phép người nghe hoàn toàn đắm mình vào chiều sâu cảm xúc c"&amp;"ủa âm nhạc.")</f>
        <v>Việc sử dụng dải cao độ cụ thể [R1A2N3G4E5] [oc0ta1ve2s3] tạo ra âm thanh gắn kết và thống nhất xuyên suốt [[N01U12M23_34B45A56R67S78]8 b9ar0s1] của bản nhạc này, được phát trong [T1I2M3E4_5S6I7G8N9A0T1U2R3E4] và ở mức [te0mp1o2 vừa phải] ]. Với việc sử dụng [[K01E12Y23]3 k4ey5], bản nhạc này truyền tải âm thanh độc đáo và vang dội chứa đầy [E1M2O3T4I5O6N7]. Màn trình diễn sử dụng [I1N2S3T4R5U6M7E8N9T0S1] và có thời gian chạy là [T1M213] giây, cho phép người nghe hoàn toàn đắm mình vào chiều sâu cảm xúc của âm nhạc.</v>
      </c>
    </row>
    <row r="3006">
      <c r="A3006" s="1" t="s">
        <v>1243</v>
      </c>
      <c r="B3006" s="1" t="s">
        <v>4668</v>
      </c>
      <c r="C3006" s="2" t="str">
        <f>IFERROR(__xludf.DUMMYFUNCTION("GoogleTranslate(B3006, ""en"", ""vi"")"),"Việc sử dụng dải cao độ cụ thể [R1A2N3G4E5] [oc0ta1ve2s3] tạo ra âm thanh gắn kết và thống nhất xuyên suốt bản nhạc, trong khi lựa chọn [[K01E12Y23]3 k4ey5] sẽ bổ sung vào bảng màu âm thanh phong phú và sống động. Với độ dài [T1M213] giây, [te0mp1o2] của "&amp;"bài hát này được cố tình làm chậm và thư giãn. Hơn nữa, sự sắp xếp của nó cố tình bỏ qua việc sử dụng [I1N2S3T4R5U6M7E8N9T0S1] và tuân theo [[T01I12M23E34_45S56I67G78N89A90T01U12R23E34]4 t5im6e 7si8gn9at0ur1e2]. Mặc dù có [te0mp1o2] nhanh, nhưng bản nhạc "&amp;"này khác với âm thanh điển hình liên quan đến [G1E2N3R4E5].")</f>
        <v>Việc sử dụng dải cao độ cụ thể [R1A2N3G4E5] [oc0ta1ve2s3] tạo ra âm thanh gắn kết và thống nhất xuyên suốt bản nhạc, trong khi lựa chọn [[K01E12Y23]3 k4ey5] sẽ bổ sung vào bảng màu âm thanh phong phú và sống động. Với độ dài [T1M213] giây, [te0mp1o2] của bài hát này được cố tình làm chậm và thư giãn. Hơn nữa, sự sắp xếp của nó cố tình bỏ qua việc sử dụng [I1N2S3T4R5U6M7E8N9T0S1] và tuân theo [[T01I12M23E34_45S56I67G78N89A90T01U12R23E34]4 t5im6e 7si8gn9at0ur1e2]. Mặc dù có [te0mp1o2] nhanh, nhưng bản nhạc này khác với âm thanh điển hình liên quan đến [G1E2N3R4E5].</v>
      </c>
    </row>
    <row r="3007">
      <c r="A3007" s="1" t="s">
        <v>1304</v>
      </c>
      <c r="B3007" s="1" t="s">
        <v>4669</v>
      </c>
      <c r="C3007" s="2" t="str">
        <f>IFERROR(__xludf.DUMMYFUNCTION("GoogleTranslate(B3007, ""en"", ""vi"")"),"Việc sử dụng dải cao độ cụ thể [R1A2N3G4E5] [oc0ta1ve2s3] tạo ra âm thanh gắn kết và thống nhất xuyên suốt bản nhạc, được bổ sung bằng cách sử dụng [[K01E12Y23]3 k4ey5], truyền tải âm thanh độc đáo và cộng hưởng. Bản nhạc kéo dài trong [T1M213] giây, có n"&amp;"hịp điệu thanh thản và được nâng cao bằng cách thêm [I1N2S3T4R5U6M7E8N9T0S1] vào bố cục. Với [ti0me1 s2ig3na4tu5re6 o7f 8[T91I02M13E24_35S46I57G68N79A80T91U02R13E24]3], âm nhạc duy trì tốc độ vừa phải trong khi gợi lên [E1M2O3T4I5O6N7] một cách tự nhiên.")</f>
        <v>Việc sử dụng dải cao độ cụ thể [R1A2N3G4E5] [oc0ta1ve2s3] tạo ra âm thanh gắn kết và thống nhất xuyên suốt bản nhạc, được bổ sung bằng cách sử dụng [[K01E12Y23]3 k4ey5], truyền tải âm thanh độc đáo và cộng hưởng. Bản nhạc kéo dài trong [T1M213] giây, có nhịp điệu thanh thản và được nâng cao bằng cách thêm [I1N2S3T4R5U6M7E8N9T0S1] vào bố cục. Với [ti0me1 s2ig3na4tu5re6 o7f 8[T91I02M13E24_35S46I57G68N79A80T91U02R13E24]3], âm nhạc duy trì tốc độ vừa phải trong khi gợi lên [E1M2O3T4I5O6N7] một cách tự nhiên.</v>
      </c>
    </row>
    <row r="3008">
      <c r="A3008" s="1" t="s">
        <v>4670</v>
      </c>
      <c r="B3008" s="1" t="s">
        <v>4671</v>
      </c>
      <c r="C3008" s="2" t="str">
        <f>IFERROR(__xludf.DUMMYFUNCTION("GoogleTranslate(B3008, ""en"", ""vi"")"),"Việc sử dụng phạm vi cao độ cụ thể của [R1A2N3G4E5] [oc0ta1ve2s3] tạo ra âm thanh gắn kết và thống nhất xuyên suốt bản nhạc theo phong cách [T1M213]-giây [G1E2N3R4E5] này, được đặt ở nhịp điệu rất lạc quan [te0mp1o2]. Âm nhạc mang đậm phong cách [G1E2N3R4"&amp;"E5] truyền thống và dải cao độ được chọn giúp tạo ra cảm giác liên tục và mạch lạc, góp phần tạo nên sự thống nhất tổng thể của sáng tác.")</f>
        <v>Việc sử dụng phạm vi cao độ cụ thể của [R1A2N3G4E5] [oc0ta1ve2s3] tạo ra âm thanh gắn kết và thống nhất xuyên suốt bản nhạc theo phong cách [T1M213]-giây [G1E2N3R4E5] này, được đặt ở nhịp điệu rất lạc quan [te0mp1o2]. Âm nhạc mang đậm phong cách [G1E2N3R4E5] truyền thống và dải cao độ được chọn giúp tạo ra cảm giác liên tục và mạch lạc, góp phần tạo nên sự thống nhất tổng thể của sáng tác.</v>
      </c>
    </row>
    <row r="3009">
      <c r="A3009" s="1" t="s">
        <v>1025</v>
      </c>
      <c r="B3009" s="1" t="s">
        <v>4672</v>
      </c>
      <c r="C3009" s="2" t="str">
        <f>IFERROR(__xludf.DUMMYFUNCTION("GoogleTranslate(B3009, ""en"", ""vi"")"),"Bài hát dài [T1M213] giây và có nhịp rất ru.")</f>
        <v>Bài hát dài [T1M213] giây và có nhịp rất ru.</v>
      </c>
    </row>
    <row r="3010">
      <c r="A3010" s="1" t="s">
        <v>541</v>
      </c>
      <c r="B3010" s="1" t="s">
        <v>4673</v>
      </c>
      <c r="C3010" s="2" t="str">
        <f>IFERROR(__xludf.DUMMYFUNCTION("GoogleTranslate(B3010, ""en"", ""vi"")"),"Âm nhạc có [te0mp1o2] nhanh và tuân theo nhịp [T1I2M3E4_5S6I7G8N9A0T1U2R3E4]. [te0mp1o2] nhanh đặt nhịp độ nhanh cho bản nhạc, trong khi đồng hồ đo [T1I2M3E4_5S6I7G8N9A0T1U2R3E4] cung cấp cấu trúc nhịp điệu cho âm nhạc theo sau. Cùng với nhau, những yếu t"&amp;"ố này tạo ra cảm giác tràn đầy năng lượng và động lực trong âm nhạc, khuyến khích người nghe gõ nhịp và chuyển động theo nhịp điệu. Cho dù đó là một giai điệu dance sôi động hay một bài hát nhạc pop sôi động, sự kết hợp giữa nhịp [te0mp1o2] và [T1I2M3E4_5"&amp;"S6I7G8N9A0T1U2R3E4] nhanh có thể mang lại trải nghiệm nghe thú vị và hấp dẫn.")</f>
        <v>Âm nhạc có [te0mp1o2] nhanh và tuân theo nhịp [T1I2M3E4_5S6I7G8N9A0T1U2R3E4]. [te0mp1o2] nhanh đặt nhịp độ nhanh cho bản nhạc, trong khi đồng hồ đo [T1I2M3E4_5S6I7G8N9A0T1U2R3E4] cung cấp cấu trúc nhịp điệu cho âm nhạc theo sau. Cùng với nhau, những yếu tố này tạo ra cảm giác tràn đầy năng lượng và động lực trong âm nhạc, khuyến khích người nghe gõ nhịp và chuyển động theo nhịp điệu. Cho dù đó là một giai điệu dance sôi động hay một bài hát nhạc pop sôi động, sự kết hợp giữa nhịp [te0mp1o2] và [T1I2M3E4_5S6I7G8N9A0T1U2R3E4] nhanh có thể mang lại trải nghiệm nghe thú vị và hấp dẫn.</v>
      </c>
    </row>
    <row r="3011">
      <c r="A3011" s="1" t="s">
        <v>395</v>
      </c>
      <c r="B3011" s="1" t="s">
        <v>4674</v>
      </c>
      <c r="C3011" s="2" t="str">
        <f>IFERROR(__xludf.DUMMYFUNCTION("GoogleTranslate(B3011, ""en"", ""vi"")"),"Phạm vi cao độ của bản nhạc này là [R1A2N3G4E5] [oc0ta1ve2s3] mang đến trải nghiệm nghe độc ​​đáo và đáng nhớ, đồng thời việc sử dụng [[K01E12Y23]3 k4ey5] tạo ra bầu không khí khác biệt. Chạy trong [T1M213] giây, bài hát duy trì [te0mp1o2] ở dải giữa và c"&amp;"ố tình loại trừ [I1N2S3T4R5U6M7E8N9T0S1]. Với [ti0me1 s2ig3na4tu5re6 o7f 8[T91I02M13E24_35S46I57G68N79A80T91U02R13E24]3], âm nhạc được phát ở tốc độ nhàn nhã, thể hiện một ví dụ tinh túy của âm thanh [G1E2N3R4E5].")</f>
        <v>Phạm vi cao độ của bản nhạc này là [R1A2N3G4E5] [oc0ta1ve2s3] mang đến trải nghiệm nghe độc ​​đáo và đáng nhớ, đồng thời việc sử dụng [[K01E12Y23]3 k4ey5] tạo ra bầu không khí khác biệt. Chạy trong [T1M213] giây, bài hát duy trì [te0mp1o2] ở dải giữa và cố tình loại trừ [I1N2S3T4R5U6M7E8N9T0S1]. Với [ti0me1 s2ig3na4tu5re6 o7f 8[T91I02M13E24_35S46I57G68N79A80T91U02R13E24]3], âm nhạc được phát ở tốc độ nhàn nhã, thể hiện một ví dụ tinh túy của âm thanh [G1E2N3R4E5].</v>
      </c>
    </row>
    <row r="3012">
      <c r="A3012" s="1" t="s">
        <v>4675</v>
      </c>
      <c r="B3012" s="1" t="s">
        <v>4676</v>
      </c>
      <c r="C3012" s="2" t="str">
        <f>IFERROR(__xludf.DUMMYFUNCTION("GoogleTranslate(B3012, ""en"", ""vi"")"),"Nhịp [te0mp1o2] nhanh của bản nhạc này đi kèm với một cảm xúc riêng biệt, được đặc trưng bởi [E1M2O3T4I5O6N7]. Âm thanh của âm nhạc đạt được thông qua việc sử dụng [I1N2S3T4R5U6M7E8N9T0S1]. Cùng với nhau, những yếu tố này tạo nên một trải nghiệm âm nhạc đ"&amp;"ộc đáo, vừa sống động vừa biểu cảm. Dù bạn nghe lần đầu hay đã là fan lâu năm thì năng lượng và cảm xúc của dòng nhạc này chắc chắn sẽ để lại ấn tượng lâu dài.")</f>
        <v>Nhịp [te0mp1o2] nhanh của bản nhạc này đi kèm với một cảm xúc riêng biệt, được đặc trưng bởi [E1M2O3T4I5O6N7]. Âm thanh của âm nhạc đạt được thông qua việc sử dụng [I1N2S3T4R5U6M7E8N9T0S1]. Cùng với nhau, những yếu tố này tạo nên một trải nghiệm âm nhạc độc đáo, vừa sống động vừa biểu cảm. Dù bạn nghe lần đầu hay đã là fan lâu năm thì năng lượng và cảm xúc của dòng nhạc này chắc chắn sẽ để lại ấn tượng lâu dài.</v>
      </c>
    </row>
    <row r="3013">
      <c r="A3013" s="1" t="s">
        <v>4677</v>
      </c>
      <c r="B3013" s="1" t="s">
        <v>4678</v>
      </c>
      <c r="C3013" s="2" t="str">
        <f>IFERROR(__xludf.DUMMYFUNCTION("GoogleTranslate(B3013, ""en"", ""vi"")"),"[[K01E12Y23]3 k4ey5] thêm hương vị độc đáo cho bản nhạc này, với nhịp điệu rất yên bình đi kèm với [I1N2S3T4R5U6M7E8N9T0S1] giúp nâng cao bố cục âm nhạc. Bài hát [te0mp1o2] thấp này kéo dài toàn bộ [[N01U12M23_34B45A56R67S78]8 b9ar0s1].")</f>
        <v>[[K01E12Y23]3 k4ey5] thêm hương vị độc đáo cho bản nhạc này, với nhịp điệu rất yên bình đi kèm với [I1N2S3T4R5U6M7E8N9T0S1] giúp nâng cao bố cục âm nhạc. Bài hát [te0mp1o2] thấp này kéo dài toàn bộ [[N01U12M23_34B45A56R67S78]8 b9ar0s1].</v>
      </c>
    </row>
    <row r="3014">
      <c r="A3014" s="1" t="s">
        <v>316</v>
      </c>
      <c r="B3014" s="1" t="s">
        <v>4679</v>
      </c>
      <c r="C3014" s="2" t="str">
        <f>IFERROR(__xludf.DUMMYFUNCTION("GoogleTranslate(B3014, ""en"", ""vi"")"),"Âm nhạc là ví dụ điển hình cho phong cách [G1E2N3R4E5]. Thể loại này được đặc trưng bởi [ĐẶC ĐIỂM CỤ THỂ], chẳng hạn như [VÍ DỤ VỀ ĐẶC ĐIỂM CỤ THỂ]. Ngoài ra, phong cách [G1E2N3R4E5] đã có ảnh hưởng đáng kể đến [NGƯỜI NGHỆ SĨ/ THỂ LOẠI/XU HƯỚNG NGÀNH CÓ L"&amp;"IÊN QUAN] và tiếp tục phổ biến trong [ĐỐI TƯỢNG MỤC TIÊU/CỘNG ĐỒNG]. Nhìn chung, âm nhạc thể hiện những đặc điểm và sự đóng góp độc đáo của [G1E2N3R4E5] cho bối cảnh âm nhạc rộng lớn hơn.")</f>
        <v>Âm nhạc là ví dụ điển hình cho phong cách [G1E2N3R4E5]. Thể loại này được đặc trưng bởi [ĐẶC ĐIỂM CỤ THỂ], chẳng hạn như [VÍ DỤ VỀ ĐẶC ĐIỂM CỤ THỂ]. Ngoài ra, phong cách [G1E2N3R4E5] đã có ảnh hưởng đáng kể đến [NGƯỜI NGHỆ SĨ/ THỂ LOẠI/XU HƯỚNG NGÀNH CÓ LIÊN QUAN] và tiếp tục phổ biến trong [ĐỐI TƯỢNG MỤC TIÊU/CỘNG ĐỒNG]. Nhìn chung, âm nhạc thể hiện những đặc điểm và sự đóng góp độc đáo của [G1E2N3R4E5] cho bối cảnh âm nhạc rộng lớn hơn.</v>
      </c>
    </row>
    <row r="3015">
      <c r="A3015" s="1" t="s">
        <v>481</v>
      </c>
      <c r="B3015" s="1" t="s">
        <v>4680</v>
      </c>
      <c r="C3015" s="2" t="str">
        <f>IFERROR(__xludf.DUMMYFUNCTION("GoogleTranslate(B3015, ""en"", ""vi"")"),"Bài hát thể hiện đặc trưng của phong cách [G1E2N3R4E5] với nhịp điệu [te0mp1o2] chậm rãi. Phạm vi cao độ của nó nằm trong [R1A2N3G4E5] [oc0ta1ve2s3] và [[K01E12Y23]3 k4ey5] mang lại cho bản nhạc này một chất lượng cảm xúc đặc biệt. Thời lượng chạy của bài"&amp;" hát là [T1M213] giây và nhịp điệu trong bài hát này rất tràn đầy năng lượng. [I1N2S3T4R5U6M7E8N9T0S1] được sử dụng trong biểu diễn âm nhạc, trong khi [T1I2M3E4_5S6I7G8N9A0T1U2R3E4] là thước đo của âm nhạc.")</f>
        <v>Bài hát thể hiện đặc trưng của phong cách [G1E2N3R4E5] với nhịp điệu [te0mp1o2] chậm rãi. Phạm vi cao độ của nó nằm trong [R1A2N3G4E5] [oc0ta1ve2s3] và [[K01E12Y23]3 k4ey5] mang lại cho bản nhạc này một chất lượng cảm xúc đặc biệt. Thời lượng chạy của bài hát là [T1M213] giây và nhịp điệu trong bài hát này rất tràn đầy năng lượng. [I1N2S3T4R5U6M7E8N9T0S1] được sử dụng trong biểu diễn âm nhạc, trong khi [T1I2M3E4_5S6I7G8N9A0T1U2R3E4] là thước đo của âm nhạc.</v>
      </c>
    </row>
    <row r="3016">
      <c r="A3016" s="1" t="s">
        <v>4681</v>
      </c>
      <c r="B3016" s="1" t="s">
        <v>4682</v>
      </c>
      <c r="C3016" s="2" t="str">
        <f>IFERROR(__xludf.DUMMYFUNCTION("GoogleTranslate(B3016, ""en"", ""vi"")"),"Âm thanh đặc trưng của bản giai điệu được tạo bởi [I1N2S3T4R5U6M7E8N9T0], mang đến trải nghiệm nghe đa dạng và sống động với dải cao độ trải dài [R1A2N3G4E5] [oc0ta1ve2s3].")</f>
        <v>Âm thanh đặc trưng của bản giai điệu được tạo bởi [I1N2S3T4R5U6M7E8N9T0], mang đến trải nghiệm nghe đa dạng và sống động với dải cao độ trải dài [R1A2N3G4E5] [oc0ta1ve2s3].</v>
      </c>
    </row>
    <row r="3017">
      <c r="A3017" s="1" t="s">
        <v>797</v>
      </c>
      <c r="B3017" s="1" t="s">
        <v>4683</v>
      </c>
      <c r="C3017" s="2" t="str">
        <f>IFERROR(__xludf.DUMMYFUNCTION("GoogleTranslate(B3017, ""en"", ""vi"")"),"Mỗi ô nhịp chứa một số nhịp cụ thể, được xác định bởi [ti0me1 s2ig3na4tu5re6] của bài hát. Độ dài của bài hát cũng có thể được tính bằng cách nhân số ô nhịp với thời lượng của mỗi ô nhịp. Nhìn chung, cấu trúc của một bài hát thường được xác định bởi số lư"&amp;"ợng ô nhịp và cách sắp xếp các ô nhịp đó trong các đoạn của bài hát.")</f>
        <v>Mỗi ô nhịp chứa một số nhịp cụ thể, được xác định bởi [ti0me1 s2ig3na4tu5re6] của bài hát. Độ dài của bài hát cũng có thể được tính bằng cách nhân số ô nhịp với thời lượng của mỗi ô nhịp. Nhìn chung, cấu trúc của một bài hát thường được xác định bởi số lượng ô nhịp và cách sắp xếp các ô nhịp đó trong các đoạn của bài hát.</v>
      </c>
    </row>
    <row r="3018">
      <c r="A3018" s="1" t="s">
        <v>4684</v>
      </c>
      <c r="B3018" s="1" t="s">
        <v>4685</v>
      </c>
      <c r="C3018" s="2" t="str">
        <f>IFERROR(__xludf.DUMMYFUNCTION("GoogleTranslate(B3018, ""en"", ""vi"")"),"[I1N2S3T4R5U6M7E8N9T0] chơi giai điệu chính trong bản nhạc này, trong khi việc sử dụng [[K01E12Y23]3 k4ey5] sẽ tạo thêm hương vị độc đáo cho âm nhạc. Ngoài ra, nhịp điệu của bài hát cũng cân bằng, không quá nhanh cũng không quá chậm. Cùng với nhau, những "&amp;"yếu tố này tạo ra trải nghiệm nghe gắn kết và thú vị cho khán giả.")</f>
        <v>[I1N2S3T4R5U6M7E8N9T0] chơi giai điệu chính trong bản nhạc này, trong khi việc sử dụng [[K01E12Y23]3 k4ey5] sẽ tạo thêm hương vị độc đáo cho âm nhạc. Ngoài ra, nhịp điệu của bài hát cũng cân bằng, không quá nhanh cũng không quá chậm. Cùng với nhau, những yếu tố này tạo ra trải nghiệm nghe gắn kết và thú vị cho khán giả.</v>
      </c>
    </row>
    <row r="3019">
      <c r="A3019" s="1" t="s">
        <v>2829</v>
      </c>
      <c r="B3019" s="1" t="s">
        <v>4686</v>
      </c>
      <c r="C3019" s="2" t="str">
        <f>IFERROR(__xludf.DUMMYFUNCTION("GoogleTranslate(B3019, ""en"", ""vi"")"),"Âm nhạc thể hiện [E1M2O3T4I5O6N7] với nhịp điệu nhẹ nhàng và [ti0me1 s2ig3na4tu5re6] độc đáo.")</f>
        <v>Âm nhạc thể hiện [E1M2O3T4I5O6N7] với nhịp điệu nhẹ nhàng và [ti0me1 s2ig3na4tu5re6] độc đáo.</v>
      </c>
    </row>
    <row r="3020">
      <c r="A3020" s="1" t="s">
        <v>4687</v>
      </c>
      <c r="B3020" s="1" t="s">
        <v>4688</v>
      </c>
      <c r="C3020" s="2" t="str">
        <f>IFERROR(__xludf.DUMMYFUNCTION("GoogleTranslate(B3020, ""en"", ""vi"")"),"Âm nhạc trong bài hát này có dải cao độ [R1A2N3G4E5] [oc0ta1ve2s3] và có nhịp [te0mp1o2] nhanh, đồng thời duy trì nhịp điệu cân bằng. Bất chấp những phẩm chất này, bài hát không phù hợp với phong cách tinh túy của [G1E2N3R4E5].")</f>
        <v>Âm nhạc trong bài hát này có dải cao độ [R1A2N3G4E5] [oc0ta1ve2s3] và có nhịp [te0mp1o2] nhanh, đồng thời duy trì nhịp điệu cân bằng. Bất chấp những phẩm chất này, bài hát không phù hợp với phong cách tinh túy của [G1E2N3R4E5].</v>
      </c>
    </row>
    <row r="3021">
      <c r="A3021" s="1" t="s">
        <v>1983</v>
      </c>
      <c r="B3021" s="1" t="s">
        <v>4689</v>
      </c>
      <c r="C3021" s="2" t="str">
        <f>IFERROR(__xludf.DUMMYFUNCTION("GoogleTranslate(B3021, ""en"", ""vi"")"),"Sự lựa chọn [[K01E12Y23]3 k4ey5] trong bản nhạc này tạo nên một trải nghiệm lôi cuốn và đáng nhớ. Bài hát bao gồm [[N01U12M23_34B45A56R67S78]8 b9ar0s1] và thời lượng của bản nhạc là [T1M213] giây. Cùng với nhau, những yếu tố này góp phần tạo nên cấu trúc "&amp;"và cảm giác tổng thể của bản nhạc, với lựa chọn [ke0y1] ảnh hưởng đến tâm trạng và tác động cảm xúc của âm nhạc, số ô nhịp mang lại cảm giác về cấu trúc và tiến trình cũng như thời lượng của bản nhạc cho phép. để khám phá đầy đủ những ý tưởng âm nhạc chứa"&amp;" đựng bên trong.")</f>
        <v>Sự lựa chọn [[K01E12Y23]3 k4ey5] trong bản nhạc này tạo nên một trải nghiệm lôi cuốn và đáng nhớ. Bài hát bao gồm [[N01U12M23_34B45A56R67S78]8 b9ar0s1] và thời lượng của bản nhạc là [T1M213] giây. Cùng với nhau, những yếu tố này góp phần tạo nên cấu trúc và cảm giác tổng thể của bản nhạc, với lựa chọn [ke0y1] ảnh hưởng đến tâm trạng và tác động cảm xúc của âm nhạc, số ô nhịp mang lại cảm giác về cấu trúc và tiến trình cũng như thời lượng của bản nhạc cho phép. để khám phá đầy đủ những ý tưởng âm nhạc chứa đựng bên trong.</v>
      </c>
    </row>
    <row r="3022">
      <c r="A3022" s="1" t="s">
        <v>4690</v>
      </c>
      <c r="B3022" s="1" t="s">
        <v>4691</v>
      </c>
      <c r="C3022" s="2" t="str">
        <f>IFERROR(__xludf.DUMMYFUNCTION("GoogleTranslate(B3022, ""en"", ""vi"")"),"Bài hát này mang đến trải nghiệm nghe đa dạng và sống động với dải cao độ trải dài [R1A2N3G4E5] [oc0ta1ve2s3]. Nó có thời gian chạy [T1M213] giây và [te0mp1o2] nhịp độ nhanh, tuy nhiên bố cục không liên quan đến việc sử dụng [I1N2S3T4R5U6M7E8N9T0S1]. Mặc "&amp;"dù có [te0mp1o2] nhanh nhưng tổng thể [te0mp1o2] của bài hát ở mức vừa phải.")</f>
        <v>Bài hát này mang đến trải nghiệm nghe đa dạng và sống động với dải cao độ trải dài [R1A2N3G4E5] [oc0ta1ve2s3]. Nó có thời gian chạy [T1M213] giây và [te0mp1o2] nhịp độ nhanh, tuy nhiên bố cục không liên quan đến việc sử dụng [I1N2S3T4R5U6M7E8N9T0S1]. Mặc dù có [te0mp1o2] nhanh nhưng tổng thể [te0mp1o2] của bài hát ở mức vừa phải.</v>
      </c>
    </row>
    <row r="3023">
      <c r="A3023" s="1" t="s">
        <v>2431</v>
      </c>
      <c r="B3023" s="1" t="s">
        <v>4692</v>
      </c>
      <c r="C3023" s="2" t="str">
        <f>IFERROR(__xludf.DUMMYFUNCTION("GoogleTranslate(B3023, ""en"", ""vi"")"),"Bài hát này có tiết tấu nhanh, rất dễ nghe.")</f>
        <v>Bài hát này có tiết tấu nhanh, rất dễ nghe.</v>
      </c>
    </row>
    <row r="3024">
      <c r="A3024" s="1" t="s">
        <v>4693</v>
      </c>
      <c r="B3024" s="1" t="s">
        <v>4694</v>
      </c>
      <c r="C3024" s="2" t="str">
        <f>IFERROR(__xludf.DUMMYFUNCTION("GoogleTranslate(B3024, ""en"", ""vi"")"),"Phần trình diễn âm nhạc của bài hát này vừa tập trung vừa có tác động mạnh nhờ dải cao độ nhỏ gọn [R1A2N3G4E5] [oc0ta1ve2s3]. Bài hát có thời gian phát là [T1M213] giây và có nhịp điệu yên tĩnh và thanh bình, cùng với [ti0me1 s2ig3na4tu5re6 o7f 8[T91I02M1"&amp;"3E24_35S46I57G68N79A80T91U02R13E24]3 độc đáo. [I1N2S3T4R5U6M7E8N9T0S1] được sử dụng trong màn trình diễn, góp phần tạo nên âm thanh độc đáo. Mặc dù [te0mp1o2] nhanh nhưng bài hát lại khác với âm thanh đặc trưng của [G1E2N3R4E5], khiến nó trở thành một bản"&amp;" nhạc thú vị và đặc biệt.")</f>
        <v>Phần trình diễn âm nhạc của bài hát này vừa tập trung vừa có tác động mạnh nhờ dải cao độ nhỏ gọn [R1A2N3G4E5] [oc0ta1ve2s3]. Bài hát có thời gian phát là [T1M213] giây và có nhịp điệu yên tĩnh và thanh bình, cùng với [ti0me1 s2ig3na4tu5re6 o7f 8[T91I02M13E24_35S46I57G68N79A80T91U02R13E24]3 độc đáo. [I1N2S3T4R5U6M7E8N9T0S1] được sử dụng trong màn trình diễn, góp phần tạo nên âm thanh độc đáo. Mặc dù [te0mp1o2] nhanh nhưng bài hát lại khác với âm thanh đặc trưng của [G1E2N3R4E5], khiến nó trở thành một bản nhạc thú vị và đặc biệt.</v>
      </c>
    </row>
    <row r="3025">
      <c r="A3025" s="1" t="s">
        <v>3262</v>
      </c>
      <c r="B3025" s="1" t="s">
        <v>4695</v>
      </c>
      <c r="C3025" s="2" t="str">
        <f>IFERROR(__xludf.DUMMYFUNCTION("GoogleTranslate(B3025, ""en"", ""vi"")"),"Bản nhạc được đề cập thể hiện phạm vi cao độ trong [R1A2N3G4E5] [oc0ta1ve2s3], với lựa chọn [[K01E12Y23]3 k4ey5] mang lại trải nghiệm quyến rũ và đáng nhớ cho người nghe. Bản thân âm nhạc vốn đã có bản chất [E1M2O3T4I5O6N7], khơi gợi phản ứng cảm xúc cụ t"&amp;"hể từ những người nghe nó. Ngoài ra, [ti0me1 s2ig3na4tu5re6] của bài hát không được sử dụng phổ biến, điều này càng làm tăng thêm tính độc đáo và khác biệt của nó trong thể loại này. Nhìn chung, tác phẩm âm nhạc này mang lại trải nghiệm hấp dẫn và độc đáo"&amp;", khiến nó trở nên khác biệt so với các tác phẩm khác cùng thể loại.")</f>
        <v>Bản nhạc được đề cập thể hiện phạm vi cao độ trong [R1A2N3G4E5] [oc0ta1ve2s3], với lựa chọn [[K01E12Y23]3 k4ey5] mang lại trải nghiệm quyến rũ và đáng nhớ cho người nghe. Bản thân âm nhạc vốn đã có bản chất [E1M2O3T4I5O6N7], khơi gợi phản ứng cảm xúc cụ thể từ những người nghe nó. Ngoài ra, [ti0me1 s2ig3na4tu5re6] của bài hát không được sử dụng phổ biến, điều này càng làm tăng thêm tính độc đáo và khác biệt của nó trong thể loại này. Nhìn chung, tác phẩm âm nhạc này mang lại trải nghiệm hấp dẫn và độc đáo, khiến nó trở nên khác biệt so với các tác phẩm khác cùng thể loại.</v>
      </c>
    </row>
    <row r="3026">
      <c r="A3026" s="1" t="s">
        <v>4696</v>
      </c>
      <c r="B3026" s="1" t="s">
        <v>4697</v>
      </c>
      <c r="C3026" s="2" t="str">
        <f>IFERROR(__xludf.DUMMYFUNCTION("GoogleTranslate(B3026, ""en"", ""vi"")"),"Dải cao độ của [R1A2N3G4E5] [oc0ta1ve2s3] góp phần tạo nên nét đặc biệt của âm nhạc, nhấn mạnh chiều sâu cảm xúc của nó. Điều này được bổ sung bởi thước đo [T1I2M3E4_5S6I7G8N9A0T1U2R3E4] của bản nhạc, thiết lập khuôn khổ nhịp điệu cho âm nhạc. Điều thú vị"&amp;" là bạn sẽ không nghe thấy bất kỳ [I1N2S3T4R5U6M7E8N9T0S1] nào trong bài hát cụ thể này, nhưng nó vẫn thu hút khán giả bằng nội dung âm nhạc vừa phải [te0mp1o2] và [[N01U12M23_34B45A56R67S78]8 b9ar0s1]. Nhìn chung, những yếu tố này kết hợp với nhau để tạo"&amp;" ra trải nghiệm âm nhạc độc đáo và hấp dẫn.")</f>
        <v>Dải cao độ của [R1A2N3G4E5] [oc0ta1ve2s3] góp phần tạo nên nét đặc biệt của âm nhạc, nhấn mạnh chiều sâu cảm xúc của nó. Điều này được bổ sung bởi thước đo [T1I2M3E4_5S6I7G8N9A0T1U2R3E4] của bản nhạc, thiết lập khuôn khổ nhịp điệu cho âm nhạc. Điều thú vị là bạn sẽ không nghe thấy bất kỳ [I1N2S3T4R5U6M7E8N9T0S1] nào trong bài hát cụ thể này, nhưng nó vẫn thu hút khán giả bằng nội dung âm nhạc vừa phải [te0mp1o2] và [[N01U12M23_34B45A56R67S78]8 b9ar0s1]. Nhìn chung, những yếu tố này kết hợp với nhau để tạo ra trải nghiệm âm nhạc độc đáo và hấp dẫn.</v>
      </c>
    </row>
    <row r="3027">
      <c r="A3027" s="1" t="s">
        <v>1102</v>
      </c>
      <c r="B3027" s="1" t="s">
        <v>4698</v>
      </c>
      <c r="C3027" s="2" t="str">
        <f>IFERROR(__xludf.DUMMYFUNCTION("GoogleTranslate(B3027, ""en"", ""vi"")"),"Nhịp điệu của bài hát có nhịp độ nhanh và được sáng tác theo [[K01E12Y23]3 k4ey5], gợi lên cảm giác [E1M2O3T4I5O6N7]. Bản nhạc này kéo dài [T1M213] giây, mang đến trải nghiệm âm nhạc tràn đầy năng lượng và cảm xúc.")</f>
        <v>Nhịp điệu của bài hát có nhịp độ nhanh và được sáng tác theo [[K01E12Y23]3 k4ey5], gợi lên cảm giác [E1M2O3T4I5O6N7]. Bản nhạc này kéo dài [T1M213] giây, mang đến trải nghiệm âm nhạc tràn đầy năng lượng và cảm xúc.</v>
      </c>
    </row>
    <row r="3028">
      <c r="A3028" s="1" t="s">
        <v>4699</v>
      </c>
      <c r="B3028" s="1" t="s">
        <v>4700</v>
      </c>
      <c r="C3028" s="2" t="str">
        <f>IFERROR(__xludf.DUMMYFUNCTION("GoogleTranslate(B3028, ""en"", ""vi"")"),"Loại nhạc này mang đến trải nghiệm nghe đa dạng và sống động với dải cao độ trải dài [R1A2N3G4E5] [oc0ta1ve2s3]. Nó tạo ra một bầu không khí khác biệt bằng cách sử dụng [[K01E12Y23]3 k4ey5]. Bài hát chạy trong [T1M213] giây và có [I1N2S3T4R5U6M7E8N9T0S1]."&amp;" Âm nhạc ở mức [te0mp1o2] vừa phải, giúp nâng cao hơn nữa trải nghiệm nghe tổng thể.")</f>
        <v>Loại nhạc này mang đến trải nghiệm nghe đa dạng và sống động với dải cao độ trải dài [R1A2N3G4E5] [oc0ta1ve2s3]. Nó tạo ra một bầu không khí khác biệt bằng cách sử dụng [[K01E12Y23]3 k4ey5]. Bài hát chạy trong [T1M213] giây và có [I1N2S3T4R5U6M7E8N9T0S1]. Âm nhạc ở mức [te0mp1o2] vừa phải, giúp nâng cao hơn nữa trải nghiệm nghe tổng thể.</v>
      </c>
    </row>
    <row r="3029">
      <c r="A3029" s="1" t="s">
        <v>4701</v>
      </c>
      <c r="B3029" s="1" t="s">
        <v>4702</v>
      </c>
      <c r="C3029" s="2" t="str">
        <f>IFERROR(__xludf.DUMMYFUNCTION("GoogleTranslate(B3029, ""en"", ""vi"")"),"Bản nhạc thể hiện phạm vi cao độ trong [R1A2N3G4E5] [oc0ta1ve2s3] và có [te0mp1o2] nhẹ nhàng và yên bình. Sáng tác của bài hát không liên quan đến việc sử dụng [I1N2S3T4R5U6M7E8N9T0S1], vì [I1N2S3T4R5U6M7E8N9T0] không phải là nhạc cụ chính được sử dụng để"&amp;" tạo giai điệu trong bản nhạc này. Với độ dài [[N01U12M23_34B45A56R67S78]8 b9ar0s1], bài hát này mang đến trải nghiệm nghe độc ​​đáo làm nổi bật dải cao độ và êm dịu [te0mp1o2].")</f>
        <v>Bản nhạc thể hiện phạm vi cao độ trong [R1A2N3G4E5] [oc0ta1ve2s3] và có [te0mp1o2] nhẹ nhàng và yên bình. Sáng tác của bài hát không liên quan đến việc sử dụng [I1N2S3T4R5U6M7E8N9T0S1], vì [I1N2S3T4R5U6M7E8N9T0] không phải là nhạc cụ chính được sử dụng để tạo giai điệu trong bản nhạc này. Với độ dài [[N01U12M23_34B45A56R67S78]8 b9ar0s1], bài hát này mang đến trải nghiệm nghe độc ​​đáo làm nổi bật dải cao độ và êm dịu [te0mp1o2].</v>
      </c>
    </row>
    <row r="3030">
      <c r="A3030" s="1" t="s">
        <v>834</v>
      </c>
      <c r="B3030" s="1" t="s">
        <v>4703</v>
      </c>
      <c r="C3030" s="2" t="str">
        <f>IFERROR(__xludf.DUMMYFUNCTION("GoogleTranslate(B3030, ""en"", ""vi"")"),"[ti0me1 s2ig3na4tu5re6] được chọn cho bài hát này không phổ biến và âm nhạc không tuân theo các mẫu âm thanh [G1E2N3R4E5] thông thường. Bản phối phải có [I1N2S3T4R5U6M7E8N9T0S1] để tạo ra âm thanh độc đáo và khác biệt, nổi bật so với các bài hát khác cùng"&amp;" thể loại. [ti0me1 s2ig3na4tu5re6] độc đáo bổ sung thêm yếu tố thú vị vào âm nhạc, có thể thu hút người nghe đang tìm kiếm điều gì đó khác biệt. Dù không tuân theo âm hưởng đặc trưng của thể loại này nhưng dòng nhạc này có khả năng thu hút sự chú ý và gây"&amp;" được tiếng vang với những ai đề cao sự đổi mới, sáng tạo.")</f>
        <v>[ti0me1 s2ig3na4tu5re6] được chọn cho bài hát này không phổ biến và âm nhạc không tuân theo các mẫu âm thanh [G1E2N3R4E5] thông thường. Bản phối phải có [I1N2S3T4R5U6M7E8N9T0S1] để tạo ra âm thanh độc đáo và khác biệt, nổi bật so với các bài hát khác cùng thể loại. [ti0me1 s2ig3na4tu5re6] độc đáo bổ sung thêm yếu tố thú vị vào âm nhạc, có thể thu hút người nghe đang tìm kiếm điều gì đó khác biệt. Dù không tuân theo âm hưởng đặc trưng của thể loại này nhưng dòng nhạc này có khả năng thu hút sự chú ý và gây được tiếng vang với những ai đề cao sự đổi mới, sáng tạo.</v>
      </c>
    </row>
    <row r="3031">
      <c r="A3031" s="1" t="s">
        <v>164</v>
      </c>
      <c r="B3031" s="1" t="s">
        <v>4704</v>
      </c>
      <c r="C3031" s="2" t="str">
        <f>IFERROR(__xludf.DUMMYFUNCTION("GoogleTranslate(B3031, ""en"", ""vi"")"),"Phạm vi cao độ nhỏ gọn của [R1A2N3G4E5] [oc0ta1ve2s3] mang lại màn trình diễn âm nhạc tập trung và có tác động mạnh mẽ, truyền tải âm thanh độc đáo và cộng hưởng thông qua việc sử dụng [[K01E12Y23]3 k4ey5]. Bản nhạc này có thời lượng [T1M213] giây, với nh"&amp;"ịp điệu mượt mà và thư giãn được chơi ở tốc độ cân bằng. Mặc dù không có [I1N2S3T4R5U6M7E8N9T0S1], âm nhạc được đặc trưng bởi [[T01I12M23E34_45S56I ]. Nhìn chung, bài hát này tạo ra một trải nghiệm âm nhạc mạnh mẽ và đắm chìm, thể hiện sự sáng tạo và kỹ n"&amp;"ăng của người sáng tác.")</f>
        <v>Phạm vi cao độ nhỏ gọn của [R1A2N3G4E5] [oc0ta1ve2s3] mang lại màn trình diễn âm nhạc tập trung và có tác động mạnh mẽ, truyền tải âm thanh độc đáo và cộng hưởng thông qua việc sử dụng [[K01E12Y23]3 k4ey5]. Bản nhạc này có thời lượng [T1M213] giây, với nhịp điệu mượt mà và thư giãn được chơi ở tốc độ cân bằng. Mặc dù không có [I1N2S3T4R5U6M7E8N9T0S1], âm nhạc được đặc trưng bởi [[T01I12M23E34_45S56I ]. Nhìn chung, bài hát này tạo ra một trải nghiệm âm nhạc mạnh mẽ và đắm chìm, thể hiện sự sáng tạo và kỹ năng của người sáng tác.</v>
      </c>
    </row>
    <row r="3032">
      <c r="A3032" s="1" t="s">
        <v>2190</v>
      </c>
      <c r="B3032" s="1" t="s">
        <v>4705</v>
      </c>
      <c r="C3032" s="2" t="str">
        <f>IFERROR(__xludf.DUMMYFUNCTION("GoogleTranslate(B3032, ""en"", ""vi"")"),"Nhịp điệu của bài hát này vừa phải và dễ theo, mặc dù nó có phần khác thường [ti0me1 s2ig3na4tu5re6]. [ti0me1 s2ig3na4tu5re6] của bài hát khiến nó trở nên khác biệt so với những bài hát thông thường và tạo thêm chiều hướng thú vị cho âm nhạc. Tuy nhiên, n"&amp;"gay cả với [ti0me1 s2ig3na4tu5re6] độc đáo, nhịp điệu của bài hát vẫn ở mức vừa phải, khiến người nghe dễ tiếp cận và thích thú. Nhìn chung, sự kết hợp giữa [ti0me1 s2ig3na4tu5re6] độc đáo với nhịp điệu vừa phải sẽ tạo ra trải nghiệm âm nhạc độc đáo và hấ"&amp;"p dẫn.")</f>
        <v>Nhịp điệu của bài hát này vừa phải và dễ theo, mặc dù nó có phần khác thường [ti0me1 s2ig3na4tu5re6]. [ti0me1 s2ig3na4tu5re6] của bài hát khiến nó trở nên khác biệt so với những bài hát thông thường và tạo thêm chiều hướng thú vị cho âm nhạc. Tuy nhiên, ngay cả với [ti0me1 s2ig3na4tu5re6] độc đáo, nhịp điệu của bài hát vẫn ở mức vừa phải, khiến người nghe dễ tiếp cận và thích thú. Nhìn chung, sự kết hợp giữa [ti0me1 s2ig3na4tu5re6] độc đáo với nhịp điệu vừa phải sẽ tạo ra trải nghiệm âm nhạc độc đáo và hấp dẫn.</v>
      </c>
    </row>
    <row r="3033">
      <c r="A3033" s="1" t="s">
        <v>773</v>
      </c>
      <c r="B3033" s="1" t="s">
        <v>4706</v>
      </c>
      <c r="C3033" s="2" t="str">
        <f>IFERROR(__xludf.DUMMYFUNCTION("GoogleTranslate(B3033, ""en"", ""vi"")"),"Phạm vi cao độ giới hạn của âm nhạc là [R1A2N3G4E5] [oc0ta1ve2s3] cho phép nhấn mạnh hơn vào các sắc thái của giai điệu và nhịp điệu, trong khi việc sử dụng [[K01E12Y23]3 k4ey5] sẽ tạo ra âm thanh mạnh mẽ và đáng nhớ. Bài hát này phát trong [T1M213] giây,"&amp;" có nhịp điệu mượt mà và ổn định và sử dụng [I1N2S3T4R5U6M7E8N9T0S1] cho phần trình diễn âm nhạc. Một [ti0me1 s2ig3na4tu5re6], [T1I2M3E4_5S6I7G8N9A0T1U2R3E4] khác thường, làm tăng thêm sự thú vị cho bài hát. Với giai điệu chậm rãi [te0mp1o2] và [E1M2O3T4I"&amp;"5O6N7], bản nhạc này gợi lên phản ứng cảm xúc mạnh mẽ ở người nghe, khiến nó trở thành một trải nghiệm thực sự quyến rũ.")</f>
        <v>Phạm vi cao độ giới hạn của âm nhạc là [R1A2N3G4E5] [oc0ta1ve2s3] cho phép nhấn mạnh hơn vào các sắc thái của giai điệu và nhịp điệu, trong khi việc sử dụng [[K01E12Y23]3 k4ey5] sẽ tạo ra âm thanh mạnh mẽ và đáng nhớ. Bài hát này phát trong [T1M213] giây, có nhịp điệu mượt mà và ổn định và sử dụng [I1N2S3T4R5U6M7E8N9T0S1] cho phần trình diễn âm nhạc. Một [ti0me1 s2ig3na4tu5re6], [T1I2M3E4_5S6I7G8N9A0T1U2R3E4] khác thường, làm tăng thêm sự thú vị cho bài hát. Với giai điệu chậm rãi [te0mp1o2] và [E1M2O3T4I5O6N7], bản nhạc này gợi lên phản ứng cảm xúc mạnh mẽ ở người nghe, khiến nó trở thành một trải nghiệm thực sự quyến rũ.</v>
      </c>
    </row>
    <row r="3034">
      <c r="A3034" s="1" t="s">
        <v>4707</v>
      </c>
      <c r="B3034" s="1" t="s">
        <v>4708</v>
      </c>
      <c r="C3034" s="2" t="str">
        <f>IFERROR(__xludf.DUMMYFUNCTION("GoogleTranslate(B3034, ""en"", ""vi"")"),"Việc sử dụng [[K01E12Y23]3 k4ey5] trong bản nhạc này tạo ra một bầu không khí khác biệt được bổ sung bởi [te0mp1o2] mãnh liệt của bài hát. Với độ dài [T1M213] giây, âm nhạc được phát ra bằng cách sử dụng [I1N2S3T4R5U6M7E8N9T0S1].")</f>
        <v>Việc sử dụng [[K01E12Y23]3 k4ey5] trong bản nhạc này tạo ra một bầu không khí khác biệt được bổ sung bởi [te0mp1o2] mãnh liệt của bài hát. Với độ dài [T1M213] giây, âm nhạc được phát ra bằng cách sử dụng [I1N2S3T4R5U6M7E8N9T0S1].</v>
      </c>
    </row>
    <row r="3035">
      <c r="A3035" s="1" t="s">
        <v>1956</v>
      </c>
      <c r="B3035" s="1" t="s">
        <v>4709</v>
      </c>
      <c r="C3035" s="2" t="str">
        <f>IFERROR(__xludf.DUMMYFUNCTION("GoogleTranslate(B3035, ""en"", ""vi"")"),"Bản nhạc có thời lượng [T1M213] giây và phạm vi cao độ của nó nằm trong [R1A2N3G4E5] [oc0ta1ve2s3]. [T1I2M3E4_5S6I7G8N9A0T1U2R3E4] là [ti0me1 s2ig3na4tu5re6] của âm nhạc và [I1N2S3T4R5U6M7E8N9T0S1] đóng một vai trò quan trọng trong âm nhạc. Nhịp điệu của "&amp;"bài hát có nhịp độ nhanh và bài hát này được chia thành [[N01U12M23_34B45A56R67S78]8 b9ar0s1].")</f>
        <v>Bản nhạc có thời lượng [T1M213] giây và phạm vi cao độ của nó nằm trong [R1A2N3G4E5] [oc0ta1ve2s3]. [T1I2M3E4_5S6I7G8N9A0T1U2R3E4] là [ti0me1 s2ig3na4tu5re6] của âm nhạc và [I1N2S3T4R5U6M7E8N9T0S1] đóng một vai trò quan trọng trong âm nhạc. Nhịp điệu của bài hát có nhịp độ nhanh và bài hát này được chia thành [[N01U12M23_34B45A56R67S78]8 b9ar0s1].</v>
      </c>
    </row>
    <row r="3036">
      <c r="A3036" s="1" t="s">
        <v>371</v>
      </c>
      <c r="B3036" s="1" t="s">
        <v>4710</v>
      </c>
      <c r="C3036" s="2" t="str">
        <f>IFERROR(__xludf.DUMMYFUNCTION("GoogleTranslate(B3036, ""en"", ""vi"")"),"Độ dài của bản nhạc là [T1M213] giây và bài hát này sử dụng [ti0me1 s2ig3na4tu5re6] không chuẩn. Mặc dù khác với [ti0me1 s2ig3na4tu5re6] thông thường thường được sử dụng trong âm nhạc, bài hát vẫn duy trì được tính nhạc và nhịp điệu, thể hiện tài năng sán"&amp;"g tạo của nhà soạn nhạc. [ti0me1 s2ig3na4tu5re6] độc đáo tạo thêm lớp thú vị cho bài hát, khiến người nghe bị cuốn hút và tò mò xuyên suốt. Nhìn chung, độ dài và [ti0me1 s2ig3na4tu5re6] độc đáo của bài hát góp phần tạo nên âm thanh đặc biệt và khiến bài h"&amp;"át nổi bật so với các bài hát khác cùng thể loại.")</f>
        <v>Độ dài của bản nhạc là [T1M213] giây và bài hát này sử dụng [ti0me1 s2ig3na4tu5re6] không chuẩn. Mặc dù khác với [ti0me1 s2ig3na4tu5re6] thông thường thường được sử dụng trong âm nhạc, bài hát vẫn duy trì được tính nhạc và nhịp điệu, thể hiện tài năng sáng tạo của nhà soạn nhạc. [ti0me1 s2ig3na4tu5re6] độc đáo tạo thêm lớp thú vị cho bài hát, khiến người nghe bị cuốn hút và tò mò xuyên suốt. Nhìn chung, độ dài và [ti0me1 s2ig3na4tu5re6] độc đáo của bài hát góp phần tạo nên âm thanh đặc biệt và khiến bài hát nổi bật so với các bài hát khác cùng thể loại.</v>
      </c>
    </row>
    <row r="3037">
      <c r="A3037" s="1" t="s">
        <v>4711</v>
      </c>
      <c r="B3037" s="1" t="s">
        <v>4712</v>
      </c>
      <c r="C3037" s="2" t="str">
        <f>IFERROR(__xludf.DUMMYFUNCTION("GoogleTranslate(B3037, ""en"", ""vi"")"),"Với dải cao độ trải dài [R1A2N3G4E5] [oc0ta1ve2s3], bản nhạc [[K01E12Y23]3 k4ey5] này mang đến trải nghiệm nghe đa dạng và sống động, mang đến âm thanh mạnh mẽ và đáng nhớ. Kéo dài [T1M213] giây, nhịp điệu chậm của bài hát nâng cao bố cục được xác định [E"&amp;"1M2O3T4I5O6N7] của nó.")</f>
        <v>Với dải cao độ trải dài [R1A2N3G4E5] [oc0ta1ve2s3], bản nhạc [[K01E12Y23]3 k4ey5] này mang đến trải nghiệm nghe đa dạng và sống động, mang đến âm thanh mạnh mẽ và đáng nhớ. Kéo dài [T1M213] giây, nhịp điệu chậm của bài hát nâng cao bố cục được xác định [E1M2O3T4I5O6N7] của nó.</v>
      </c>
    </row>
    <row r="3038">
      <c r="A3038" s="1" t="s">
        <v>4713</v>
      </c>
      <c r="B3038" s="1" t="s">
        <v>4714</v>
      </c>
      <c r="C3038" s="2" t="str">
        <f>IFERROR(__xludf.DUMMYFUNCTION("GoogleTranslate(B3038, ""en"", ""vi"")"),"Phạm vi cao độ của bài hát nằm trong [R1A2N3G4E5] [oc0ta1ve2s3] và có nhịp cân bằng. Mặc dù không phải là một ví dụ tinh túy của phong cách [G1E2N3R4E5] nhưng nó vẫn giữ được âm thanh độc đáo. Một đặc điểm đáng chú ý của bài hát này là sự vắng mặt của [I1"&amp;"N2S3T4R5U6M7E8N9T0S1], điều này khiến nó trở nên khác biệt so với các sáng tác điển hình trong thể loại này.")</f>
        <v>Phạm vi cao độ của bài hát nằm trong [R1A2N3G4E5] [oc0ta1ve2s3] và có nhịp cân bằng. Mặc dù không phải là một ví dụ tinh túy của phong cách [G1E2N3R4E5] nhưng nó vẫn giữ được âm thanh độc đáo. Một đặc điểm đáng chú ý của bài hát này là sự vắng mặt của [I1N2S3T4R5U6M7E8N9T0S1], điều này khiến nó trở nên khác biệt so với các sáng tác điển hình trong thể loại này.</v>
      </c>
    </row>
    <row r="3039">
      <c r="A3039" s="1" t="s">
        <v>120</v>
      </c>
      <c r="B3039" s="1" t="s">
        <v>4715</v>
      </c>
      <c r="C3039" s="2" t="str">
        <f>IFERROR(__xludf.DUMMYFUNCTION("GoogleTranslate(B3039, ""en"", ""vi"")"),"[te0mp1o2] của bài hát này vừa phải và thú vị, nhưng cách sắp xếp đã bỏ qua việc sử dụng [I1N2S3T4R5U6M7E8N9T0S1]. Mặc dù không có những nhạc cụ đó nhưng bài hát vẫn giữ được chất lượng dễ chịu và thú vị. Sự sắp xếp thể hiện vẻ đẹp của sự đơn giản và chứn"&amp;"g minh rằng đôi khi, ít lại là nhiều. [te0mp1o2] vừa phải cũng làm tăng thêm sức hấp dẫn tổng thể của bài hát, giúp bạn dễ nghe và đánh giá cao.")</f>
        <v>[te0mp1o2] của bài hát này vừa phải và thú vị, nhưng cách sắp xếp đã bỏ qua việc sử dụng [I1N2S3T4R5U6M7E8N9T0S1]. Mặc dù không có những nhạc cụ đó nhưng bài hát vẫn giữ được chất lượng dễ chịu và thú vị. Sự sắp xếp thể hiện vẻ đẹp của sự đơn giản và chứng minh rằng đôi khi, ít lại là nhiều. [te0mp1o2] vừa phải cũng làm tăng thêm sức hấp dẫn tổng thể của bài hát, giúp bạn dễ nghe và đánh giá cao.</v>
      </c>
    </row>
    <row r="3040">
      <c r="A3040" s="1" t="s">
        <v>3011</v>
      </c>
      <c r="B3040" s="1" t="s">
        <v>4716</v>
      </c>
      <c r="C3040" s="2" t="str">
        <f>IFERROR(__xludf.DUMMYFUNCTION("GoogleTranslate(B3040, ""en"", ""vi"")"),"Tác phẩm âm nhạc này là một tác phẩm quyến rũ thể hiện phạm vi cao độ trải dài [R1A2N3G4E5] [oc0ta1ve2s3] và sử dụng [[K01E12Y23]3 k4ey5] để tạo ra bảng âm thanh phong phú và sống động. Việc cố tình loại trừ một số nhạc cụ nhất định đã làm tăng thêm nét đ"&amp;"ộc đáo của bản nhạc, chơi trong [T1M213] giây ở tốc độ vừa phải. Nhìn chung, âm nhạc mang lại trải nghiệm nghe hấp dẫn kết hợp dải cao độ rộng, cách sử dụng [ke0y1] một cách sáng tạo, lựa chọn nhạc cụ có chủ ý và [te0mp1o2] được lựa chọn kỹ càng.")</f>
        <v>Tác phẩm âm nhạc này là một tác phẩm quyến rũ thể hiện phạm vi cao độ trải dài [R1A2N3G4E5] [oc0ta1ve2s3] và sử dụng [[K01E12Y23]3 k4ey5] để tạo ra bảng âm thanh phong phú và sống động. Việc cố tình loại trừ một số nhạc cụ nhất định đã làm tăng thêm nét độc đáo của bản nhạc, chơi trong [T1M213] giây ở tốc độ vừa phải. Nhìn chung, âm nhạc mang lại trải nghiệm nghe hấp dẫn kết hợp dải cao độ rộng, cách sử dụng [ke0y1] một cách sáng tạo, lựa chọn nhạc cụ có chủ ý và [te0mp1o2] được lựa chọn kỹ càng.</v>
      </c>
    </row>
    <row r="3041">
      <c r="A3041" s="1" t="s">
        <v>4717</v>
      </c>
      <c r="B3041" s="1" t="s">
        <v>4718</v>
      </c>
      <c r="C3041" s="2" t="str">
        <f>IFERROR(__xludf.DUMMYFUNCTION("GoogleTranslate(B3041, ""en"", ""vi"")"),"Âm nhạc trở nên sống động hơn nhờ sử dụng [I1N2S3T4R5U6M7E8N9T0S1] và dải cao độ [R1A2N3G4E5] [oc0ta1ve2s3] tạo thêm nét đặc biệt, nhấn mạnh chiều sâu cảm xúc. Âm nhạc này chuyển động nhanh chóng với nhịp điệu rất mạnh mẽ và lôi cuốn, tạo ra một bầu không"&amp;" khí tổng thể tràn đầy năng lượng và năng động.")</f>
        <v>Âm nhạc trở nên sống động hơn nhờ sử dụng [I1N2S3T4R5U6M7E8N9T0S1] và dải cao độ [R1A2N3G4E5] [oc0ta1ve2s3] tạo thêm nét đặc biệt, nhấn mạnh chiều sâu cảm xúc. Âm nhạc này chuyển động nhanh chóng với nhịp điệu rất mạnh mẽ và lôi cuốn, tạo ra một bầu không khí tổng thể tràn đầy năng lượng và năng động.</v>
      </c>
    </row>
    <row r="3042">
      <c r="A3042" s="1" t="s">
        <v>4385</v>
      </c>
      <c r="B3042" s="1" t="s">
        <v>4719</v>
      </c>
      <c r="C3042" s="2" t="str">
        <f>IFERROR(__xludf.DUMMYFUNCTION("GoogleTranslate(B3042, ""en"", ""vi"")"),"Loại nhạc này mang lại trải nghiệm nghe độc ​​đáo và đáng nhớ với dải cao độ [R1A2N3G4E5] [oc0ta1ve2s3]. Nó truyền tải âm thanh độc đáo và cộng hưởng thông qua việc sử dụng [[K01E12Y23]3 k4ey5]. Chạy trong [T1M213] giây, bài hát duy trì nhịp độ nhanh [te0"&amp;"mp1o2]. Âm nhạc trở nên sống động nhờ việc sử dụng khéo léo [I1N2S3T4R5U6M7E8N9T0S1]. Với nhịp [T1I2M3E4_5S6I7G8N9A0T1U2R3E4], bài hát mở ra với tốc độ chậm, gợi lên cảm giác [E1M2O3T4I5O6N7]. Thành phần của nó bao gồm [[N01U12M23_34B45A56R67S78]8 b9ar0s1"&amp;"], tạo nên một hành trình âm nhạc đầy lôi cuốn.")</f>
        <v>Loại nhạc này mang lại trải nghiệm nghe độc ​​đáo và đáng nhớ với dải cao độ [R1A2N3G4E5] [oc0ta1ve2s3]. Nó truyền tải âm thanh độc đáo và cộng hưởng thông qua việc sử dụng [[K01E12Y23]3 k4ey5]. Chạy trong [T1M213] giây, bài hát duy trì nhịp độ nhanh [te0mp1o2]. Âm nhạc trở nên sống động nhờ việc sử dụng khéo léo [I1N2S3T4R5U6M7E8N9T0S1]. Với nhịp [T1I2M3E4_5S6I7G8N9A0T1U2R3E4], bài hát mở ra với tốc độ chậm, gợi lên cảm giác [E1M2O3T4I5O6N7]. Thành phần của nó bao gồm [[N01U12M23_34B45A56R67S78]8 b9ar0s1], tạo nên một hành trình âm nhạc đầy lôi cuốn.</v>
      </c>
    </row>
    <row r="3043">
      <c r="A3043" s="1" t="s">
        <v>1241</v>
      </c>
      <c r="B3043" s="1" t="s">
        <v>4720</v>
      </c>
      <c r="C3043" s="2" t="str">
        <f>IFERROR(__xludf.DUMMYFUNCTION("GoogleTranslate(B3043, ""en"", ""vi"")"),"Phạm vi cao độ giới hạn của bản nhạc là [R1A2N3G4E5] [oc0ta1ve2s3] cho phép nhấn mạnh hơn vào các sắc thái của giai điệu và nhịp điệu, trong khi [[K01E12Y23]3 k4ey5] trong bản nhạc này mang lại âm thanh mạnh mẽ và đáng nhớ. Với thời lượng [T1M213] giây, b"&amp;"ài hát duy trì nhịp điệu mượt mà và đều đặn, không có bất kỳ nhạc cụ đặc trưng nào. [[T01I12M23E34_45S56I67G78N89A90T01U12R23E34]4 t5im6e 7si8gn9at0ur1e2] của nó góp phần tạo nên tính chất [te0mp1o2] cao của nó. Không thể nhầm lẫn về phong cách [G1E2N3R4E"&amp;"5], bài hát bao gồm khoảng [[N01U12M23_34B45A56R67S78]8 b9ar0s1].")</f>
        <v>Phạm vi cao độ giới hạn của bản nhạc là [R1A2N3G4E5] [oc0ta1ve2s3] cho phép nhấn mạnh hơn vào các sắc thái của giai điệu và nhịp điệu, trong khi [[K01E12Y23]3 k4ey5] trong bản nhạc này mang lại âm thanh mạnh mẽ và đáng nhớ. Với thời lượng [T1M213] giây, bài hát duy trì nhịp điệu mượt mà và đều đặn, không có bất kỳ nhạc cụ đặc trưng nào. [[T01I12M23E34_45S56I67G78N89A90T01U12R23E34]4 t5im6e 7si8gn9at0ur1e2] của nó góp phần tạo nên tính chất [te0mp1o2] cao của nó. Không thể nhầm lẫn về phong cách [G1E2N3R4E5], bài hát bao gồm khoảng [[N01U12M23_34B45A56R67S78]8 b9ar0s1].</v>
      </c>
    </row>
    <row r="3044">
      <c r="A3044" s="1" t="s">
        <v>410</v>
      </c>
      <c r="B3044" s="1" t="s">
        <v>4721</v>
      </c>
      <c r="C3044" s="2" t="str">
        <f>IFERROR(__xludf.DUMMYFUNCTION("GoogleTranslate(B3044, ""en"", ""vi"")"),"Phạm vi cao độ giới hạn của âm nhạc là [R1A2N3G4E5] [oc0ta1ve2s3] cho phép nhấn mạnh hơn vào các sắc thái của giai điệu và phân nhịp, trong khi việc sử dụng [[K01E12Y23]3 k4ey5] tạo ra một bảng âm thanh phong phú và sống động. Chạy trong [T1M213] giây, bả"&amp;"n nhạc này thể hiện nhịp điệu rõ rệt và dựa trên [[T01I12M23E34_45S56I67G78N89A90T01U12R23E34]4 t5im6e 7si8gn9at0ur1e2]. [I1N2S3T4R5U6M7E8N9T0S1] đóng vai trò quan trọng trong âm nhạc, góp phần tạo nên âm thanh tổng thể của nó. Bất chấp những yếu tố này, "&amp;"bài hát không sở hữu những đặc điểm nổi bật của phong cách [G1E2N3R4E5].")</f>
        <v>Phạm vi cao độ giới hạn của âm nhạc là [R1A2N3G4E5] [oc0ta1ve2s3] cho phép nhấn mạnh hơn vào các sắc thái của giai điệu và phân nhịp, trong khi việc sử dụng [[K01E12Y23]3 k4ey5] tạo ra một bảng âm thanh phong phú và sống động. Chạy trong [T1M213] giây, bản nhạc này thể hiện nhịp điệu rõ rệt và dựa trên [[T01I12M23E34_45S56I67G78N89A90T01U12R23E34]4 t5im6e 7si8gn9at0ur1e2]. [I1N2S3T4R5U6M7E8N9T0S1] đóng vai trò quan trọng trong âm nhạc, góp phần tạo nên âm thanh tổng thể của nó. Bất chấp những yếu tố này, bài hát không sở hữu những đặc điểm nổi bật của phong cách [G1E2N3R4E5].</v>
      </c>
    </row>
    <row r="3045">
      <c r="A3045" s="1" t="s">
        <v>2333</v>
      </c>
      <c r="B3045" s="1" t="s">
        <v>4722</v>
      </c>
      <c r="C3045" s="2" t="str">
        <f>IFERROR(__xludf.DUMMYFUNCTION("GoogleTranslate(B3045, ""en"", ""vi"")"),"Dải cao độ [R1A2N3G4E5] [oc0ta1ve2s3] của bản nhạc này mang đến trải nghiệm nghe độc ​​đáo và đáng nhớ, được bổ sung bởi âm thanh mạnh mẽ và đáng nhớ trong [[K01E12Y23]3 k4ey5]. Với thời lượng [T1M213] giây, bài hát gây ấn tượng với nhịp điệu dễ nghe và t"&amp;"hiếu rõ ràng [I1N2S3T4R5U6M7E8N9T0S1]. Phá vỡ chuẩn mực, [ti0me1 s2ig3na4tu5re6] của bài hát khác thường nhưng vẫn duy trì nhịp độ cân bằng xuyên suốt. Gợi lên âm thanh [G1E2N3R4E5] cổ điển, bản nhạc này bao gồm [[N01U12M23_34B45A56R67S78]8 b9ar0s1], tạo "&amp;"nên một bản nhạc hấp dẫn và đắm chìm.")</f>
        <v>Dải cao độ [R1A2N3G4E5] [oc0ta1ve2s3] của bản nhạc này mang đến trải nghiệm nghe độc ​​đáo và đáng nhớ, được bổ sung bởi âm thanh mạnh mẽ và đáng nhớ trong [[K01E12Y23]3 k4ey5]. Với thời lượng [T1M213] giây, bài hát gây ấn tượng với nhịp điệu dễ nghe và thiếu rõ ràng [I1N2S3T4R5U6M7E8N9T0S1]. Phá vỡ chuẩn mực, [ti0me1 s2ig3na4tu5re6] của bài hát khác thường nhưng vẫn duy trì nhịp độ cân bằng xuyên suốt. Gợi lên âm thanh [G1E2N3R4E5] cổ điển, bản nhạc này bao gồm [[N01U12M23_34B45A56R67S78]8 b9ar0s1], tạo nên một bản nhạc hấp dẫn và đắm chìm.</v>
      </c>
    </row>
    <row r="3046">
      <c r="A3046" s="1" t="s">
        <v>4723</v>
      </c>
      <c r="B3046" s="1" t="s">
        <v>4724</v>
      </c>
      <c r="C3046" s="2" t="str">
        <f>IFERROR(__xludf.DUMMYFUNCTION("GoogleTranslate(B3046, ""en"", ""vi"")"),"Nhịp điệu của bài hát có nhịp độ nhanh và được cấu trúc bằng [[N01U12M23_34B45A56R67S78]8 b9ar0s1] xuyên suốt. Âm nhạc tuân theo nhịp điệu [T1I2M3E4_5S6I7G8N9A0T1U2R3E4], làm tăng thêm độ phức tạp về nhịp điệu và góp phần tạo nên cảm giác tổng thể. Cho dù"&amp;" nhảy theo điệu nhạc [te0mp1o2] hay thưởng thức bố cục phức tạp của nó, nhịp điệu và nhịp điệu của bài hát đều mang lại cho nó một năng lượng và đặc điểm độc đáo.")</f>
        <v>Nhịp điệu của bài hát có nhịp độ nhanh và được cấu trúc bằng [[N01U12M23_34B45A56R67S78]8 b9ar0s1] xuyên suốt. Âm nhạc tuân theo nhịp điệu [T1I2M3E4_5S6I7G8N9A0T1U2R3E4], làm tăng thêm độ phức tạp về nhịp điệu và góp phần tạo nên cảm giác tổng thể. Cho dù nhảy theo điệu nhạc [te0mp1o2] hay thưởng thức bố cục phức tạp của nó, nhịp điệu và nhịp điệu của bài hát đều mang lại cho nó một năng lượng và đặc điểm độc đáo.</v>
      </c>
    </row>
    <row r="3047">
      <c r="A3047" s="1" t="s">
        <v>1112</v>
      </c>
      <c r="B3047" s="1" t="s">
        <v>4725</v>
      </c>
      <c r="C3047" s="2" t="str">
        <f>IFERROR(__xludf.DUMMYFUNCTION("GoogleTranslate(B3047, ""en"", ""vi"")"),"Phạm vi cao độ của âm nhạc được giới hạn ở [R1A2N3G4E5] [oc0ta1ve2s3], cho phép nhấn mạnh hơn vào các sắc thái của giai điệu và nhịp điệu. Ngoài ra, [te0mp1o2] của bài hát này rất êm dịu và yên bình, chuyển động ở nhịp độ cân bằng. Mặc dù phạm vi cao độ h"&amp;"ạn chế, âm nhạc vẫn chứa đầy [E1M2O3T4I5O6N7] và phát triển trên [[N01U12M23_34B45A56R67S78]8 b9ar0s1]. Nhìn chung, điều này tạo ra một trải nghiệm âm nhạc đầy sắc thái và cảm xúc, vừa nhẹ nhàng vừa biểu cảm.")</f>
        <v>Phạm vi cao độ của âm nhạc được giới hạn ở [R1A2N3G4E5] [oc0ta1ve2s3], cho phép nhấn mạnh hơn vào các sắc thái của giai điệu và nhịp điệu. Ngoài ra, [te0mp1o2] của bài hát này rất êm dịu và yên bình, chuyển động ở nhịp độ cân bằng. Mặc dù phạm vi cao độ hạn chế, âm nhạc vẫn chứa đầy [E1M2O3T4I5O6N7] và phát triển trên [[N01U12M23_34B45A56R67S78]8 b9ar0s1]. Nhìn chung, điều này tạo ra một trải nghiệm âm nhạc đầy sắc thái và cảm xúc, vừa nhẹ nhàng vừa biểu cảm.</v>
      </c>
    </row>
    <row r="3048">
      <c r="A3048" s="1" t="s">
        <v>808</v>
      </c>
      <c r="B3048" s="1" t="s">
        <v>4726</v>
      </c>
      <c r="C3048" s="2" t="str">
        <f>IFERROR(__xludf.DUMMYFUNCTION("GoogleTranslate(B3048, ""en"", ""vi"")"),"Bản nhạc này là sự thể hiện chính của phong cách [G1E2N3R4E5] với phạm vi cao độ trong [R1A2N3G4E5] [oc0ta1ve2s3] và được sáng tác trong [[K01E12Y23]3 k4ey5]. Thời lượng phát của bài hát là [T1M213] giây và có [te0mp1o2] vừa phải, nhưng bạn sẽ không nghe "&amp;"thấy bất kỳ [I1N2S3T4R5U6M7E8N9T0S1] nào. Ngoài ra, [ti0me1 s2ig3na4tu5re6] của bài hát này không đều đặn nhưng vẫn duy trì tốc độ vừa phải xuyên suốt.")</f>
        <v>Bản nhạc này là sự thể hiện chính của phong cách [G1E2N3R4E5] với phạm vi cao độ trong [R1A2N3G4E5] [oc0ta1ve2s3] và được sáng tác trong [[K01E12Y23]3 k4ey5]. Thời lượng phát của bài hát là [T1M213] giây và có [te0mp1o2] vừa phải, nhưng bạn sẽ không nghe thấy bất kỳ [I1N2S3T4R5U6M7E8N9T0S1] nào. Ngoài ra, [ti0me1 s2ig3na4tu5re6] của bài hát này không đều đặn nhưng vẫn duy trì tốc độ vừa phải xuyên suốt.</v>
      </c>
    </row>
    <row r="3049">
      <c r="A3049" s="1" t="s">
        <v>2478</v>
      </c>
      <c r="B3049" s="1" t="s">
        <v>4727</v>
      </c>
      <c r="C3049" s="2" t="str">
        <f>IFERROR(__xludf.DUMMYFUNCTION("GoogleTranslate(B3049, ""en"", ""vi"")"),"Loại nhạc này mang lại trải nghiệm nghe độc ​​đáo và đáng nhớ với dải cao độ [R1A2N3G4E5] [oc0ta1ve2s3]. Nó được cấu thành trong [[K01E12Y23]3 k4ey5] và có độ dài [T1M213] giây, với [te0mp1o2] có nhịp độ vừa phải. Bài hát có độ dài khoảng [[N01U12M23_34B4"&amp;"5A56R67S78]8 b9ar0s1], mang đến cho người nghe trải nghiệm âm nhạc gắn kết và được trau chuốt kỹ lưỡng.")</f>
        <v>Loại nhạc này mang lại trải nghiệm nghe độc ​​đáo và đáng nhớ với dải cao độ [R1A2N3G4E5] [oc0ta1ve2s3]. Nó được cấu thành trong [[K01E12Y23]3 k4ey5] và có độ dài [T1M213] giây, với [te0mp1o2] có nhịp độ vừa phải. Bài hát có độ dài khoảng [[N01U12M23_34B45A56R67S78]8 b9ar0s1], mang đến cho người nghe trải nghiệm âm nhạc gắn kết và được trau chuốt kỹ lưỡng.</v>
      </c>
    </row>
    <row r="3050">
      <c r="A3050" s="1" t="s">
        <v>4728</v>
      </c>
      <c r="B3050" s="1" t="s">
        <v>4729</v>
      </c>
      <c r="C3050" s="2" t="str">
        <f>IFERROR(__xludf.DUMMYFUNCTION("GoogleTranslate(B3050, ""en"", ""vi"")"),"Âm nhạc được đề cập có đặc điểm độc đáo nhờ dải cao độ đặc biệt trải dài [R1A2N3G4E5] [oc0ta1ve2s3], nhấn mạnh chiều sâu cảm xúc của nó. Âm nhạc còn được hưởng lợi nhiều hơn từ sự phong phú và sống động nhờ sử dụng [[K01E12Y23]3 k4ey5], tạo ra một bảng âm"&amp;" thanh giúp nâng cao trải nghiệm nghe tổng thể. Với thời lượng [T1M213] giây, bản nhạc này phải có các nhạc cụ cụ thể để đạt được hiệu quả mong muốn. [ti0me1 s2ig3na4tu5re6 o7f 8[T91I02M13E24_35S46I57G68N79A80T91U02R13E24]3] độc đáo của nó chỉ làm tăng th"&amp;"êm sức hấp dẫn của nó, trong khi [te0mp1o2] vừa phải bổ sung cho phong cách tổng thể, thách thức các đặc điểm điển hình của thể loại [G1E2N3R4E5]. Bao gồm [[N01U12M23_34B45A56R67S78]8 b9ar0s1], bản nhạc này là một kiệt tác hấp dẫn thể hiện sự sáng tạo và "&amp;"kỹ năng của người sáng tạo.")</f>
        <v>Âm nhạc được đề cập có đặc điểm độc đáo nhờ dải cao độ đặc biệt trải dài [R1A2N3G4E5] [oc0ta1ve2s3], nhấn mạnh chiều sâu cảm xúc của nó. Âm nhạc còn được hưởng lợi nhiều hơn từ sự phong phú và sống động nhờ sử dụng [[K01E12Y23]3 k4ey5], tạo ra một bảng âm thanh giúp nâng cao trải nghiệm nghe tổng thể. Với thời lượng [T1M213] giây, bản nhạc này phải có các nhạc cụ cụ thể để đạt được hiệu quả mong muốn. [ti0me1 s2ig3na4tu5re6 o7f 8[T91I02M13E24_35S46I57G68N79A80T91U02R13E24]3] độc đáo của nó chỉ làm tăng thêm sức hấp dẫn của nó, trong khi [te0mp1o2] vừa phải bổ sung cho phong cách tổng thể, thách thức các đặc điểm điển hình của thể loại [G1E2N3R4E5]. Bao gồm [[N01U12M23_34B45A56R67S78]8 b9ar0s1], bản nhạc này là một kiệt tác hấp dẫn thể hiện sự sáng tạo và kỹ năng của người sáng tạo.</v>
      </c>
    </row>
    <row r="3051">
      <c r="A3051" s="1" t="s">
        <v>408</v>
      </c>
      <c r="B3051" s="1" t="s">
        <v>4730</v>
      </c>
      <c r="C3051" s="2" t="str">
        <f>IFERROR(__xludf.DUMMYFUNCTION("GoogleTranslate(B3051, ""en"", ""vi"")"),"Bài hát này có tổng cộng [[N01U12M23_34B45A56R67S78]8 b9ar0s1]. Điều thú vị là [I1N2S3T4R5U6M7E8N9T0S1] vắng mặt đáng kể trong toàn bộ bài hát.")</f>
        <v>Bài hát này có tổng cộng [[N01U12M23_34B45A56R67S78]8 b9ar0s1]. Điều thú vị là [I1N2S3T4R5U6M7E8N9T0S1] vắng mặt đáng kể trong toàn bộ bài hát.</v>
      </c>
    </row>
    <row r="3052">
      <c r="A3052" s="1" t="s">
        <v>981</v>
      </c>
      <c r="B3052" s="1" t="s">
        <v>4731</v>
      </c>
      <c r="C3052" s="2" t="str">
        <f>IFERROR(__xludf.DUMMYFUNCTION("GoogleTranslate(B3052, ""en"", ""vi"")"),"Phạm vi cao độ của bản nhạc này nằm trong [R1A2N3G4E5] [oc0ta1ve2s3] và việc sử dụng [[K01E12Y23]3 k4ey5] của nó tạo ra một bảng âm thanh phong phú và sống động. Với độ dài [T1M213] giây, bài hát này chinh phục người nghe bằng nhịp điệu tràn đầy năng lượn"&amp;"g đặc biệt. Sự sắp xếp của nó cố tình bỏ qua việc sử dụng [I1N2S3T4R5U6M7E8N9T0S1], tạo ra âm thanh độc đáo. Lấy bối cảnh [T1I2M3E4_5S6I7G8N9A0T1U2R3E4] và có đặc điểm là [te0mp1o2] vừa phải, âm nhạc thấm nhuần [E1M2O3T4I5O6N7].")</f>
        <v>Phạm vi cao độ của bản nhạc này nằm trong [R1A2N3G4E5] [oc0ta1ve2s3] và việc sử dụng [[K01E12Y23]3 k4ey5] của nó tạo ra một bảng âm thanh phong phú và sống động. Với độ dài [T1M213] giây, bài hát này chinh phục người nghe bằng nhịp điệu tràn đầy năng lượng đặc biệt. Sự sắp xếp của nó cố tình bỏ qua việc sử dụng [I1N2S3T4R5U6M7E8N9T0S1], tạo ra âm thanh độc đáo. Lấy bối cảnh [T1I2M3E4_5S6I7G8N9A0T1U2R3E4] và có đặc điểm là [te0mp1o2] vừa phải, âm nhạc thấm nhuần [E1M2O3T4I5O6N7].</v>
      </c>
    </row>
    <row r="3053">
      <c r="A3053" s="1" t="s">
        <v>483</v>
      </c>
      <c r="B3053" s="1" t="s">
        <v>4732</v>
      </c>
      <c r="C3053" s="2" t="str">
        <f>IFERROR(__xludf.DUMMYFUNCTION("GoogleTranslate(B3053, ""en"", ""vi"")"),"Phạm vi cao độ nhỏ gọn của [R1A2N3G4E5] [oc0ta1ve2s3] mang lại màn trình diễn âm nhạc tập trung và có tác động mạnh mẽ, trong khi [[K01E12Y23]3 k4ey5] mang đến cho bản nhạc này chất lượng cảm xúc đặc biệt. Kéo dài [T1M213] giây, nhịp điệu mạnh mẽ của bài "&amp;"hát mang lại năng lượng cho nó. Chọn không kết hợp [I1N2S3T4R5U6M7E8N9T0S1], âm nhạc tuân theo nhịp [T1I2M3E4_5S6I7G8N9A0T1U2R3E4] và được phát ở tốc độ nhàn nhã, xác định phong cách của nó với ảnh hưởng của [G1E2N3R4E5].")</f>
        <v>Phạm vi cao độ nhỏ gọn của [R1A2N3G4E5] [oc0ta1ve2s3] mang lại màn trình diễn âm nhạc tập trung và có tác động mạnh mẽ, trong khi [[K01E12Y23]3 k4ey5] mang đến cho bản nhạc này chất lượng cảm xúc đặc biệt. Kéo dài [T1M213] giây, nhịp điệu mạnh mẽ của bài hát mang lại năng lượng cho nó. Chọn không kết hợp [I1N2S3T4R5U6M7E8N9T0S1], âm nhạc tuân theo nhịp [T1I2M3E4_5S6I7G8N9A0T1U2R3E4] và được phát ở tốc độ nhàn nhã, xác định phong cách của nó với ảnh hưởng của [G1E2N3R4E5].</v>
      </c>
    </row>
    <row r="3054">
      <c r="A3054" s="1" t="s">
        <v>452</v>
      </c>
      <c r="B3054" s="1" t="s">
        <v>4733</v>
      </c>
      <c r="C3054" s="2" t="str">
        <f>IFERROR(__xludf.DUMMYFUNCTION("GoogleTranslate(B3054, ""en"", ""vi"")"),"Âm nhạc được chơi chậm rãi.")</f>
        <v>Âm nhạc được chơi chậm rãi.</v>
      </c>
    </row>
    <row r="3055">
      <c r="A3055" s="1" t="s">
        <v>4734</v>
      </c>
      <c r="B3055" s="1" t="s">
        <v>4735</v>
      </c>
      <c r="C3055" s="2" t="str">
        <f>IFERROR(__xludf.DUMMYFUNCTION("GoogleTranslate(B3055, ""en"", ""vi"")"),"Trong bản nhạc này, giai điệu không được tạo bằng [I1N2S3T4R5U6M7E8N9T0]. Đoạn nhạc có phạm vi cao độ kéo dài [R1A2N3G4E5] [oc0ta1ve2s3] và có thời lượng [T1M213] giây.")</f>
        <v>Trong bản nhạc này, giai điệu không được tạo bằng [I1N2S3T4R5U6M7E8N9T0]. Đoạn nhạc có phạm vi cao độ kéo dài [R1A2N3G4E5] [oc0ta1ve2s3] và có thời lượng [T1M213] giây.</v>
      </c>
    </row>
    <row r="3056">
      <c r="A3056" s="1" t="s">
        <v>4736</v>
      </c>
      <c r="B3056" s="1" t="s">
        <v>4737</v>
      </c>
      <c r="C3056" s="2" t="str">
        <f>IFERROR(__xludf.DUMMYFUNCTION("GoogleTranslate(B3056, ""en"", ""vi"")"),"Bài hát này có thời lượng chạy là [T1M213] giây và bao gồm [[N01U12M23_34B45A56R67S78]8 b9ar0s1]. Âm nhạc của nó tỏa ra [E1M2O3T4I5O6N7] và tiết tấu không quá nhanh cũng không quá chậm.")</f>
        <v>Bài hát này có thời lượng chạy là [T1M213] giây và bao gồm [[N01U12M23_34B45A56R67S78]8 b9ar0s1]. Âm nhạc của nó tỏa ra [E1M2O3T4I5O6N7] và tiết tấu không quá nhanh cũng không quá chậm.</v>
      </c>
    </row>
    <row r="3057">
      <c r="A3057" s="1" t="s">
        <v>3582</v>
      </c>
      <c r="B3057" s="1" t="s">
        <v>4738</v>
      </c>
      <c r="C3057" s="2" t="str">
        <f>IFERROR(__xludf.DUMMYFUNCTION("GoogleTranslate(B3057, ""en"", ""vi"")"),"Âm nhạc được đề cập không có nền tảng vững chắc theo truyền thống của thể loại [G1E2N3R4E5]. Tuy nhiên, nó có nhịp điệu thoải mái và vừa phải. Ngoài ra, âm nhạc dự kiến ​​​​sẽ giới thiệu việc sử dụng [I1N2S3T4R5U6M7E8N9T0S1] cụ thể.")</f>
        <v>Âm nhạc được đề cập không có nền tảng vững chắc theo truyền thống của thể loại [G1E2N3R4E5]. Tuy nhiên, nó có nhịp điệu thoải mái và vừa phải. Ngoài ra, âm nhạc dự kiến ​​​​sẽ giới thiệu việc sử dụng [I1N2S3T4R5U6M7E8N9T0S1] cụ thể.</v>
      </c>
    </row>
    <row r="3058">
      <c r="A3058" s="1" t="s">
        <v>4739</v>
      </c>
      <c r="B3058" s="1" t="s">
        <v>4740</v>
      </c>
      <c r="C3058" s="2" t="str">
        <f>IFERROR(__xludf.DUMMYFUNCTION("GoogleTranslate(B3058, ""en"", ""vi"")"),"Âm nhạc này được đặc trưng bởi phạm vi cao độ trải dài [R1A2N3G4E5] [oc0ta1ve2s3] và việc sử dụng [[K01E12Y23]3 k4ey5] tạo ra một bảng âm thanh phong phú và sống động. Bản nhạc có độ dài [T1M213] giây và được sáng tác theo kiểu [[T01I12M23E34_45S56I67G78N"&amp;"89A90T01U12R23E34]4 t5im6e 7si8gn9at0ur1e2] khác thường, góp phần tạo nên âm thanh độc đáo. [te0mp1o2] ở mức vừa phải và bạn có thể nghe thấy [[N01U12M23_34B45A56R67S78]8 b9ar0s1] xuyên suốt bài hát, khiến bài hát trở thành một bản nhạc được trau chuốt kỹ"&amp;" lưỡng và được sáng tác chu đáo.")</f>
        <v>Âm nhạc này được đặc trưng bởi phạm vi cao độ trải dài [R1A2N3G4E5] [oc0ta1ve2s3] và việc sử dụng [[K01E12Y23]3 k4ey5] tạo ra một bảng âm thanh phong phú và sống động. Bản nhạc có độ dài [T1M213] giây và được sáng tác theo kiểu [[T01I12M23E34_45S56I67G78N89A90T01U12R23E34]4 t5im6e 7si8gn9at0ur1e2] khác thường, góp phần tạo nên âm thanh độc đáo. [te0mp1o2] ở mức vừa phải và bạn có thể nghe thấy [[N01U12M23_34B45A56R67S78]8 b9ar0s1] xuyên suốt bài hát, khiến bài hát trở thành một bản nhạc được trau chuốt kỹ lưỡng và được sáng tác chu đáo.</v>
      </c>
    </row>
    <row r="3059">
      <c r="A3059" s="1" t="s">
        <v>4741</v>
      </c>
      <c r="B3059" s="1" t="s">
        <v>4742</v>
      </c>
      <c r="C3059" s="2" t="str">
        <f>IFERROR(__xludf.DUMMYFUNCTION("GoogleTranslate(B3059, ""en"", ""vi"")"),"Bản nhạc tiếp thêm sinh lực này được sáng tác trong [[K01E12Y23]3 k4ey5] và phát trong [T1M213] giây. Nó có [ti0me1 s2ig3na4tu5re6 o7f 8[T91I02M13E24_35S46I57G68N79A80T91U02R13E24]3] và bao gồm [[N01U12M23_34B45A56R67S78]8 b9ar0s1]. Tuy nhiên, nó không tu"&amp;"ân theo truyền thống của phong cách [G1E2N3R4E5] mà mang đến âm thanh độc đáo và mới mẻ. Mặc dù khác xa với những chuẩn mực truyền thống nhưng nhịp điệu trong bài hát này vẫn có tính kích thích và hấp dẫn cao.")</f>
        <v>Bản nhạc tiếp thêm sinh lực này được sáng tác trong [[K01E12Y23]3 k4ey5] và phát trong [T1M213] giây. Nó có [ti0me1 s2ig3na4tu5re6 o7f 8[T91I02M13E24_35S46I57G68N79A80T91U02R13E24]3] và bao gồm [[N01U12M23_34B45A56R67S78]8 b9ar0s1]. Tuy nhiên, nó không tuân theo truyền thống của phong cách [G1E2N3R4E5] mà mang đến âm thanh độc đáo và mới mẻ. Mặc dù khác xa với những chuẩn mực truyền thống nhưng nhịp điệu trong bài hát này vẫn có tính kích thích và hấp dẫn cao.</v>
      </c>
    </row>
    <row r="3060">
      <c r="A3060" s="1" t="s">
        <v>4743</v>
      </c>
      <c r="B3060" s="1" t="s">
        <v>4744</v>
      </c>
      <c r="C3060" s="2" t="str">
        <f>IFERROR(__xludf.DUMMYFUNCTION("GoogleTranslate(B3060, ""en"", ""vi"")"),"Âm nhạc trong bài hát này có âm thanh độc đáo và vang dội, được truyền tải thông qua việc sử dụng [[K01E12Y23]3 k4ey5] và đặc tính đặc biệt được thêm vào bởi dải cao độ [R1A2N3G4E5]-[oc0ta1ve2]. Mặc dù đặc biệt vắng mặt [I1N2S3T4R5U6M7E8N9T0S1], bản nhạc "&amp;"này vẫn lấp đầy người nghe bằng [E1M2O3T4I5O6N7], được nhấn mạnh bởi nhịp điệu đặc biệt tràn đầy năng lượng. Di chuyển với tốc độ cân bằng, âm nhạc ở mức [T1I2M3E4_5S6I7G8N9A0T1U2R3E4], điều này càng góp phần tạo nên chiều sâu cảm xúc của nó.")</f>
        <v>Âm nhạc trong bài hát này có âm thanh độc đáo và vang dội, được truyền tải thông qua việc sử dụng [[K01E12Y23]3 k4ey5] và đặc tính đặc biệt được thêm vào bởi dải cao độ [R1A2N3G4E5]-[oc0ta1ve2]. Mặc dù đặc biệt vắng mặt [I1N2S3T4R5U6M7E8N9T0S1], bản nhạc này vẫn lấp đầy người nghe bằng [E1M2O3T4I5O6N7], được nhấn mạnh bởi nhịp điệu đặc biệt tràn đầy năng lượng. Di chuyển với tốc độ cân bằng, âm nhạc ở mức [T1I2M3E4_5S6I7G8N9A0T1U2R3E4], điều này càng góp phần tạo nên chiều sâu cảm xúc của nó.</v>
      </c>
    </row>
    <row r="3061">
      <c r="A3061" s="1" t="s">
        <v>4745</v>
      </c>
      <c r="B3061" s="1" t="s">
        <v>4746</v>
      </c>
      <c r="C3061" s="2" t="str">
        <f>IFERROR(__xludf.DUMMYFUNCTION("GoogleTranslate(B3061, ""en"", ""vi"")"),"Âm nhạc trong bài hát này mang lại trải nghiệm lôi cuốn và đáng nhớ, một phần nhờ vào sự lựa chọn [ke0y1]. Nhịp điệu yên bình và dễ dàng của nó tạo ra bầu không khí thanh bình, trong khi [ti0me1 s2ig3na4tu5re6 o7f 8[T91I02M13E24_35S46I57G68N79A80T91U02R13"&amp;"E24]3] giữ nhịp độ ổn định. Việc sử dụng [I1N2S3T4R5U6M7E8N9T0S1] rất quan trọng đối với âm nhạc, góp phần tạo nên tác động cảm xúc tổng thể của nó. Với âm lượng [te0mp1o2] vừa phải, bài hát mang đến cảm giác [E1M2O3T4I5O6N7] vang dội trong người nghe và "&amp;"làm tăng thêm sức mạnh tổng thể của bản nhạc.")</f>
        <v>Âm nhạc trong bài hát này mang lại trải nghiệm lôi cuốn và đáng nhớ, một phần nhờ vào sự lựa chọn [ke0y1]. Nhịp điệu yên bình và dễ dàng của nó tạo ra bầu không khí thanh bình, trong khi [ti0me1 s2ig3na4tu5re6 o7f 8[T91I02M13E24_35S46I57G68N79A80T91U02R13E24]3] giữ nhịp độ ổn định. Việc sử dụng [I1N2S3T4R5U6M7E8N9T0S1] rất quan trọng đối với âm nhạc, góp phần tạo nên tác động cảm xúc tổng thể của nó. Với âm lượng [te0mp1o2] vừa phải, bài hát mang đến cảm giác [E1M2O3T4I5O6N7] vang dội trong người nghe và làm tăng thêm sức mạnh tổng thể của bản nhạc.</v>
      </c>
    </row>
    <row r="3062">
      <c r="A3062" s="1" t="s">
        <v>4747</v>
      </c>
      <c r="B3062" s="1" t="s">
        <v>4748</v>
      </c>
      <c r="C3062" s="2" t="str">
        <f>IFERROR(__xludf.DUMMYFUNCTION("GoogleTranslate(B3062, ""en"", ""vi"")"),"Âm thanh độc đáo và vang dội của bản nhạc này được truyền tải thông qua việc sử dụng [[K01E12Y23]3 k4ey5]. Với thời lượng [T1M213] giây và nhịp nhanh, bài hát bao gồm [[N01U12M23_34B45A56R67S78]8 b9ar0s1] và không kết hợp [I1N2S3T4R5U6M7E8N9T0S1] trong ph"&amp;"ần nhạc cụ của nó.")</f>
        <v>Âm thanh độc đáo và vang dội của bản nhạc này được truyền tải thông qua việc sử dụng [[K01E12Y23]3 k4ey5]. Với thời lượng [T1M213] giây và nhịp nhanh, bài hát bao gồm [[N01U12M23_34B45A56R67S78]8 b9ar0s1] và không kết hợp [I1N2S3T4R5U6M7E8N9T0S1] trong phần nhạc cụ của nó.</v>
      </c>
    </row>
    <row r="3063">
      <c r="A3063" s="1" t="s">
        <v>4749</v>
      </c>
      <c r="B3063" s="1" t="s">
        <v>4750</v>
      </c>
      <c r="C3063" s="2" t="str">
        <f>IFERROR(__xludf.DUMMYFUNCTION("GoogleTranslate(B3063, ""en"", ""vi"")"),"Bài hát có cao độ [R1A2N3G4E5] [oc0ta1ve2s3] và tuân theo nhịp [T1I2M3E4_5S6I7G8N9A0T1U2R3E4]. [te0mp1o2] của nó ở mức vừa phải và tăng dần lên [[N01U12M23_34B45A56R67S78]8 b9ar0s1]. Mặc dù [I1N2S3T4R5U6M7E8N9T0] được sử dụng trong bản nhạc giai điệu nhưn"&amp;"g đó không phải là âm thanh chủ yếu được nghe.")</f>
        <v>Bài hát có cao độ [R1A2N3G4E5] [oc0ta1ve2s3] và tuân theo nhịp [T1I2M3E4_5S6I7G8N9A0T1U2R3E4]. [te0mp1o2] của nó ở mức vừa phải và tăng dần lên [[N01U12M23_34B45A56R67S78]8 b9ar0s1]. Mặc dù [I1N2S3T4R5U6M7E8N9T0] được sử dụng trong bản nhạc giai điệu nhưng đó không phải là âm thanh chủ yếu được nghe.</v>
      </c>
    </row>
    <row r="3064">
      <c r="A3064" s="1" t="s">
        <v>3015</v>
      </c>
      <c r="B3064" s="1" t="s">
        <v>4751</v>
      </c>
      <c r="C3064" s="2" t="str">
        <f>IFERROR(__xludf.DUMMYFUNCTION("GoogleTranslate(B3064, ""en"", ""vi"")"),"Với dải cao độ trải dài [R1A2N3G4E5] [oc0ta1ve2s3], bản nhạc này mang đến trải nghiệm nghe đa dạng và sống động, đồng thời việc sử dụng [[K01E12Y23]3 k4ey5] truyền tải âm thanh cộng hưởng và độc đáo. Thời lượng của bài hát là [T1M213] giây và [ti0me1 s2ig"&amp;"3na4tu5re6] của nó khác thường, khác với tiêu chuẩn thông thường của thể loại [G1E2N3R4E5].")</f>
        <v>Với dải cao độ trải dài [R1A2N3G4E5] [oc0ta1ve2s3], bản nhạc này mang đến trải nghiệm nghe đa dạng và sống động, đồng thời việc sử dụng [[K01E12Y23]3 k4ey5] truyền tải âm thanh cộng hưởng và độc đáo. Thời lượng của bài hát là [T1M213] giây và [ti0me1 s2ig3na4tu5re6] của nó khác thường, khác với tiêu chuẩn thông thường của thể loại [G1E2N3R4E5].</v>
      </c>
    </row>
    <row r="3065">
      <c r="A3065" s="1" t="s">
        <v>3200</v>
      </c>
      <c r="B3065" s="1" t="s">
        <v>4752</v>
      </c>
      <c r="C3065" s="2" t="str">
        <f>IFERROR(__xludf.DUMMYFUNCTION("GoogleTranslate(B3065, ""en"", ""vi"")"),"Bài hát này được tạo thành từ [[N01U12M23_34B45A56R67S78]8 b9ar0s1] và nằm ngoài ranh giới điển hình của thể loại [G1E2N3R4E5].")</f>
        <v>Bài hát này được tạo thành từ [[N01U12M23_34B45A56R67S78]8 b9ar0s1] và nằm ngoài ranh giới điển hình của thể loại [G1E2N3R4E5].</v>
      </c>
    </row>
    <row r="3066">
      <c r="A3066" s="1" t="s">
        <v>4753</v>
      </c>
      <c r="B3066" s="1" t="s">
        <v>4754</v>
      </c>
      <c r="C3066" s="2" t="str">
        <f>IFERROR(__xludf.DUMMYFUNCTION("GoogleTranslate(B3066, ""en"", ""vi"")"),"Việc sử dụng dải cao độ cụ thể [R1A2N3G4E5] [oc0ta1ve2s3] tạo ra âm thanh gắn kết và thống nhất xuyên suốt bản nhạc. Ngoài ra, nhịp điệu trong bài hát này vô cùng sôi động, nổi bật với [ti0me1 s2ig3na4tu5re6 o7f 8[T91I02M13E24_35S46I57G68N79A80T91U02R13E2"&amp;"4]3 độc đáo. Âm nhạc nên có [I1N2S3T4R5U6M7E8N9T0S1] để bổ sung cho chuyển động mạnh mẽ và nhịp độ nhanh của bài hát. Nhìn chung, bài hát chuyển động nhanh chóng, với tổng số [[N01U12M23_34B45A56R67S78]8 b9ar0s1] có thể được tính khi nó tiếp tục.")</f>
        <v>Việc sử dụng dải cao độ cụ thể [R1A2N3G4E5] [oc0ta1ve2s3] tạo ra âm thanh gắn kết và thống nhất xuyên suốt bản nhạc. Ngoài ra, nhịp điệu trong bài hát này vô cùng sôi động, nổi bật với [ti0me1 s2ig3na4tu5re6 o7f 8[T91I02M13E24_35S46I57G68N79A80T91U02R13E24]3 độc đáo. Âm nhạc nên có [I1N2S3T4R5U6M7E8N9T0S1] để bổ sung cho chuyển động mạnh mẽ và nhịp độ nhanh của bài hát. Nhìn chung, bài hát chuyển động nhanh chóng, với tổng số [[N01U12M23_34B45A56R67S78]8 b9ar0s1] có thể được tính khi nó tiếp tục.</v>
      </c>
    </row>
    <row r="3067">
      <c r="A3067" s="1" t="s">
        <v>4755</v>
      </c>
      <c r="B3067" s="1" t="s">
        <v>4756</v>
      </c>
      <c r="C3067" s="2" t="str">
        <f>IFERROR(__xludf.DUMMYFUNCTION("GoogleTranslate(B3067, ""en"", ""vi"")"),"Bản nhạc có nhịp độ vừa phải và thể hiện phạm vi cao độ trong [R1A2N3G4E5] [oc0ta1ve2s3]. Tuy nhiên, phần sắp xếp của bài hát đã bỏ qua việc sử dụng [I1N2S3T4R5U6M7E8N9T0S1].")</f>
        <v>Bản nhạc có nhịp độ vừa phải và thể hiện phạm vi cao độ trong [R1A2N3G4E5] [oc0ta1ve2s3]. Tuy nhiên, phần sắp xếp của bài hát đã bỏ qua việc sử dụng [I1N2S3T4R5U6M7E8N9T0S1].</v>
      </c>
    </row>
    <row r="3068">
      <c r="A3068" s="1" t="s">
        <v>273</v>
      </c>
      <c r="B3068" s="1" t="s">
        <v>4757</v>
      </c>
      <c r="C3068" s="2" t="str">
        <f>IFERROR(__xludf.DUMMYFUNCTION("GoogleTranslate(B3068, ""en"", ""vi"")"),"Âm nhạc dựa trên một [ti0me1 s2ig3na4tu5re6] cụ thể, cho biết số nhịp trên mỗi ô nhịp hoặc ô nhịp. [ti0me1 s2ig3na4tu5re6] đóng vai trò là khuôn khổ nhịp điệu cho âm nhạc và xác định cảm giác cũng như nhịp điệu tổng thể của nó. Nó thường được viết dưới dạ"&amp;"ng phân số, với số trên cùng biểu thị số nhịp trong mỗi ô nhịp và số dưới biểu thị loại nốt nhận được một nhịp. Một số [ti0me1 s2ig3na4tu5re6] phổ biến bao gồm 4/4, 3/4, 6/8 và 12/8, mỗi nhịp tạo ra một mẫu nhịp điệu riêng biệt và có thể tìm thấy trong nh"&amp;"iều phong cách âm nhạc khác nhau.")</f>
        <v>Âm nhạc dựa trên một [ti0me1 s2ig3na4tu5re6] cụ thể, cho biết số nhịp trên mỗi ô nhịp hoặc ô nhịp. [ti0me1 s2ig3na4tu5re6] đóng vai trò là khuôn khổ nhịp điệu cho âm nhạc và xác định cảm giác cũng như nhịp điệu tổng thể của nó. Nó thường được viết dưới dạng phân số, với số trên cùng biểu thị số nhịp trong mỗi ô nhịp và số dưới biểu thị loại nốt nhận được một nhịp. Một số [ti0me1 s2ig3na4tu5re6] phổ biến bao gồm 4/4, 3/4, 6/8 và 12/8, mỗi nhịp tạo ra một mẫu nhịp điệu riêng biệt và có thể tìm thấy trong nhiều phong cách âm nhạc khác nhau.</v>
      </c>
    </row>
    <row r="3069">
      <c r="A3069" s="1" t="s">
        <v>398</v>
      </c>
      <c r="B3069" s="1" t="s">
        <v>4758</v>
      </c>
      <c r="C3069" s="2" t="str">
        <f>IFERROR(__xludf.DUMMYFUNCTION("GoogleTranslate(B3069, ""en"", ""vi"")"),"Bài hát này có thời lượng [T1M213] giây và đồng hồ đo của nó là [T1I2M3E4_5S6I7G8N9A0T1U2R3E4].")</f>
        <v>Bài hát này có thời lượng [T1M213] giây và đồng hồ đo của nó là [T1I2M3E4_5S6I7G8N9A0T1U2R3E4].</v>
      </c>
    </row>
    <row r="3070">
      <c r="A3070" s="1" t="s">
        <v>4137</v>
      </c>
      <c r="B3070" s="1" t="s">
        <v>4759</v>
      </c>
      <c r="C3070" s="2" t="str">
        <f>IFERROR(__xludf.DUMMYFUNCTION("GoogleTranslate(B3070, ""en"", ""vi"")"),"Âm nhạc có phạm vi cao độ trong [R1A2N3G4E5] [oc0ta1ve2s3] và [[K01E12Y23]3 k4ey5] mang lại cho nó chất lượng cảm xúc đặc biệt. Nó có [te0mp1o2] chậm rãi và thư giãn và độ dài của nó là [T1M213] giây. Sự sắp xếp của bài hát bỏ qua việc sử dụng [I1N2S3T4R5"&amp;"U6M7E8N9T0S1] và [ti0me1 s2ig3na4tu5re6] được sử dụng là không phổ biến, là [T1I2M3E4_5S6I7G8N9A0T1U2R3E4]. Âm nhạc được phát với nhịp độ nhàn nhã và không gợi lên âm thanh [G1E2N3R4E5] cổ điển. Tổng cộng, nó có [[N01U12M23_34B45A56R67S78]8 b9ar0s1].")</f>
        <v>Âm nhạc có phạm vi cao độ trong [R1A2N3G4E5] [oc0ta1ve2s3] và [[K01E12Y23]3 k4ey5] mang lại cho nó chất lượng cảm xúc đặc biệt. Nó có [te0mp1o2] chậm rãi và thư giãn và độ dài của nó là [T1M213] giây. Sự sắp xếp của bài hát bỏ qua việc sử dụng [I1N2S3T4R5U6M7E8N9T0S1] và [ti0me1 s2ig3na4tu5re6] được sử dụng là không phổ biến, là [T1I2M3E4_5S6I7G8N9A0T1U2R3E4]. Âm nhạc được phát với nhịp độ nhàn nhã và không gợi lên âm thanh [G1E2N3R4E5] cổ điển. Tổng cộng, nó có [[N01U12M23_34B45A56R67S78]8 b9ar0s1].</v>
      </c>
    </row>
    <row r="3071">
      <c r="A3071" s="1" t="s">
        <v>4760</v>
      </c>
      <c r="B3071" s="1" t="s">
        <v>4761</v>
      </c>
      <c r="C3071" s="2" t="str">
        <f>IFERROR(__xludf.DUMMYFUNCTION("GoogleTranslate(B3071, ""en"", ""vi"")"),"Âm nhạc có [te0mp1o2] nhẹ nhàng và bản nhạc giai điệu được tạo ra mà không cần sử dụng nhạc cụ. Việc sử dụng [[K01E12Y23]3 k4ey5] mang đến cho bản nhạc này một chất lượng cảm xúc đặc biệt, truyền tải [E1M2O3T4I5O6N7] đến người nghe.")</f>
        <v>Âm nhạc có [te0mp1o2] nhẹ nhàng và bản nhạc giai điệu được tạo ra mà không cần sử dụng nhạc cụ. Việc sử dụng [[K01E12Y23]3 k4ey5] mang đến cho bản nhạc này một chất lượng cảm xúc đặc biệt, truyền tải [E1M2O3T4I5O6N7] đến người nghe.</v>
      </c>
    </row>
    <row r="3072">
      <c r="A3072" s="1" t="s">
        <v>1132</v>
      </c>
      <c r="B3072" s="1" t="s">
        <v>4762</v>
      </c>
      <c r="C3072" s="2" t="str">
        <f>IFERROR(__xludf.DUMMYFUNCTION("GoogleTranslate(B3072, ""en"", ""vi"")"),"Âm nhạc được đề cập có phạm vi cao độ [R1A2N3G4E5] [oc0ta1ve2s3], góp phần mang lại trải nghiệm nghe độc ​​đáo và đáng nhớ. Ngoài ra, bài hát có độ dài [T1M213] giây. Bất chấp những khía cạnh kỹ thuật này, phong cách của bài hát không phản ánh những nét đ"&amp;"ặc trưng điển hình của thể loại [G1E2N3R4E5]. Kết hợp lại với nhau, những yếu tố này tạo nên một sản phẩm âm nhạc hấp dẫn và đặc biệt.")</f>
        <v>Âm nhạc được đề cập có phạm vi cao độ [R1A2N3G4E5] [oc0ta1ve2s3], góp phần mang lại trải nghiệm nghe độc ​​đáo và đáng nhớ. Ngoài ra, bài hát có độ dài [T1M213] giây. Bất chấp những khía cạnh kỹ thuật này, phong cách của bài hát không phản ánh những nét đặc trưng điển hình của thể loại [G1E2N3R4E5]. Kết hợp lại với nhau, những yếu tố này tạo nên một sản phẩm âm nhạc hấp dẫn và đặc biệt.</v>
      </c>
    </row>
    <row r="3073">
      <c r="A3073" s="1" t="s">
        <v>4763</v>
      </c>
      <c r="B3073" s="1" t="s">
        <v>4764</v>
      </c>
      <c r="C3073" s="2" t="str">
        <f>IFERROR(__xludf.DUMMYFUNCTION("GoogleTranslate(B3073, ""en"", ""vi"")"),"[E1M2O3T4I5O6N7] tỏa ra từ âm nhạc khi nó di chuyển ở tốc độ cân bằng được xác định bởi độ dài [[N01U12M23_34B45A56R67S78]8 b9ar0s1].")</f>
        <v>[E1M2O3T4I5O6N7] tỏa ra từ âm nhạc khi nó di chuyển ở tốc độ cân bằng được xác định bởi độ dài [[N01U12M23_34B45A56R67S78]8 b9ar0s1].</v>
      </c>
    </row>
    <row r="3074">
      <c r="A3074" s="1" t="s">
        <v>4765</v>
      </c>
      <c r="B3074" s="1" t="s">
        <v>4766</v>
      </c>
      <c r="C3074" s="2" t="str">
        <f>IFERROR(__xludf.DUMMYFUNCTION("GoogleTranslate(B3074, ""en"", ""vi"")"),"Bài hát [T1M213]-giây này có đặc điểm là sử dụng dải cao độ cụ thể là [R1A2N3G4E5] [oc0ta1ve2s3], tạo ra âm thanh gắn kết và thống nhất xuyên suốt bản nhạc. Nhịp điệu trong bài hát này thực sự mang tính điện khí hóa, nâng cao hơn nữa tác động tổng thể của"&amp;" nó. Nhạc được phát ở [T1I2M3E4_5S6I7G8N9A0T1U2R3E4] và ở tốc độ trung bình, góp phần tạo nên tính chất hấp dẫn và lạc quan của nó. Cùng với nhau, những yếu tố này phối hợp hài hòa để tạo ra một tác phẩm âm nhạc sôi động và đáng nhớ.")</f>
        <v>Bài hát [T1M213]-giây này có đặc điểm là sử dụng dải cao độ cụ thể là [R1A2N3G4E5] [oc0ta1ve2s3], tạo ra âm thanh gắn kết và thống nhất xuyên suốt bản nhạc. Nhịp điệu trong bài hát này thực sự mang tính điện khí hóa, nâng cao hơn nữa tác động tổng thể của nó. Nhạc được phát ở [T1I2M3E4_5S6I7G8N9A0T1U2R3E4] và ở tốc độ trung bình, góp phần tạo nên tính chất hấp dẫn và lạc quan của nó. Cùng với nhau, những yếu tố này phối hợp hài hòa để tạo ra một tác phẩm âm nhạc sôi động và đáng nhớ.</v>
      </c>
    </row>
    <row r="3075">
      <c r="A3075" s="1" t="s">
        <v>1705</v>
      </c>
      <c r="B3075" s="1" t="s">
        <v>4767</v>
      </c>
      <c r="C3075" s="2" t="str">
        <f>IFERROR(__xludf.DUMMYFUNCTION("GoogleTranslate(B3075, ""en"", ""vi"")"),"Phạm vi cao độ giới hạn của âm nhạc là [R1A2N3G4E5] [oc0ta1ve2s3] cho phép nhấn mạnh hơn vào các sắc thái của giai điệu và nhịp điệu, trong khi bản nhạc kéo dài trong [T1M213] giây có nhịp nặng.")</f>
        <v>Phạm vi cao độ giới hạn của âm nhạc là [R1A2N3G4E5] [oc0ta1ve2s3] cho phép nhấn mạnh hơn vào các sắc thái của giai điệu và nhịp điệu, trong khi bản nhạc kéo dài trong [T1M213] giây có nhịp nặng.</v>
      </c>
    </row>
    <row r="3076">
      <c r="A3076" s="1" t="s">
        <v>1457</v>
      </c>
      <c r="B3076" s="1" t="s">
        <v>4768</v>
      </c>
      <c r="C3076" s="2" t="str">
        <f>IFERROR(__xludf.DUMMYFUNCTION("GoogleTranslate(B3076, ""en"", ""vi"")"),"Loại nhạc này mang lại trải nghiệm nghe độc ​​đáo và đáng nhớ với dải cao độ [R1A2N3G4E5] [oc0ta1ve2s3]. Nó được sáng tác trong [[K01E12Y23]3 k4ey5], điều này làm tăng thêm đặc tính riêng biệt của nó. Ngoài ra, [ti0me1 s2ig3na4tu5re6] của bài hát không ch"&amp;"uẩn, bao gồm [T1I2M3E4_5S6I7G8N9A0T1U2R3E4]. Nhìn chung, những yếu tố này kết hợp với nhau để tạo nên một bản nhạc thực sự đáng chú ý và đặc biệt.")</f>
        <v>Loại nhạc này mang lại trải nghiệm nghe độc ​​đáo và đáng nhớ với dải cao độ [R1A2N3G4E5] [oc0ta1ve2s3]. Nó được sáng tác trong [[K01E12Y23]3 k4ey5], điều này làm tăng thêm đặc tính riêng biệt của nó. Ngoài ra, [ti0me1 s2ig3na4tu5re6] của bài hát không chuẩn, bao gồm [T1I2M3E4_5S6I7G8N9A0T1U2R3E4]. Nhìn chung, những yếu tố này kết hợp với nhau để tạo nên một bản nhạc thực sự đáng chú ý và đặc biệt.</v>
      </c>
    </row>
    <row r="3077">
      <c r="A3077" s="1" t="s">
        <v>452</v>
      </c>
      <c r="B3077" s="1" t="s">
        <v>4769</v>
      </c>
      <c r="C3077" s="2" t="str">
        <f>IFERROR(__xludf.DUMMYFUNCTION("GoogleTranslate(B3077, ""en"", ""vi"")"),"Nó tạo ra một bầu không khí thoải mái và êm dịu. Nhịp điệu chậm rãi của âm nhạc giúp người nghe thư giãn và giải tỏa mọi căng thẳng, áp lực. Những giai điệu nhẹ nhàng và nhịp điệu êm dịu có tác dụng xoa dịu tâm trí và cơ thể. Nhìn chung, âm lượng [te0mp1o"&amp;"2] thấp của dòng nhạc này rất phù hợp để thư giãn và tạo ra bầu không khí yên bình.")</f>
        <v>Nó tạo ra một bầu không khí thoải mái và êm dịu. Nhịp điệu chậm rãi của âm nhạc giúp người nghe thư giãn và giải tỏa mọi căng thẳng, áp lực. Những giai điệu nhẹ nhàng và nhịp điệu êm dịu có tác dụng xoa dịu tâm trí và cơ thể. Nhìn chung, âm lượng [te0mp1o2] thấp của dòng nhạc này rất phù hợp để thư giãn và tạo ra bầu không khí yên bình.</v>
      </c>
    </row>
    <row r="3078">
      <c r="A3078" s="1" t="s">
        <v>1488</v>
      </c>
      <c r="B3078" s="1" t="s">
        <v>4770</v>
      </c>
      <c r="C3078" s="2" t="str">
        <f>IFERROR(__xludf.DUMMYFUNCTION("GoogleTranslate(B3078, ""en"", ""vi"")"),"Với dải cao độ trải dài [R1A2N3G4E5] [oc0ta1ve2s3], bản nhạc này mang đến trải nghiệm nghe đa dạng và sống động trong [[K01E12Y23]3 k4ey5], mang đến âm thanh mạnh mẽ và đáng nhớ. Nó phát trong [T1M213] giây với nhịp điệu sống động và phải có tính năng [I1"&amp;"N2S3T4R5U6M7E8N9T0S1]. [ti0me1 s2ig3na4tu5re6] của bài hát không bình thường, được đặt thành [T1I2M3E4_5S6I7G8N9A0T1U2R3E4], trong khi được phát ở tốc độ vừa phải. Nhìn chung, âm nhạc được xác định bởi [E1M2O3T4I5O6N7].")</f>
        <v>Với dải cao độ trải dài [R1A2N3G4E5] [oc0ta1ve2s3], bản nhạc này mang đến trải nghiệm nghe đa dạng và sống động trong [[K01E12Y23]3 k4ey5], mang đến âm thanh mạnh mẽ và đáng nhớ. Nó phát trong [T1M213] giây với nhịp điệu sống động và phải có tính năng [I1N2S3T4R5U6M7E8N9T0S1]. [ti0me1 s2ig3na4tu5re6] của bài hát không bình thường, được đặt thành [T1I2M3E4_5S6I7G8N9A0T1U2R3E4], trong khi được phát ở tốc độ vừa phải. Nhìn chung, âm nhạc được xác định bởi [E1M2O3T4I5O6N7].</v>
      </c>
    </row>
    <row r="3079">
      <c r="A3079" s="1" t="s">
        <v>4771</v>
      </c>
      <c r="B3079" s="1" t="s">
        <v>4772</v>
      </c>
      <c r="C3079" s="2" t="str">
        <f>IFERROR(__xludf.DUMMYFUNCTION("GoogleTranslate(B3079, ""en"", ""vi"")"),"Đoạn giai điệu trong bài hát này không sử dụng [I1N2S3T4R5U6M7E8N9T0], nhưng nó có nhịp nhanh và nhịp điệu rất dễ nghe trên tai. Trên thực tế, sáng tác của bài hát này hoàn toàn không liên quan đến việc sử dụng [I1N2S3T4R5U6M7E8N9T0S1].")</f>
        <v>Đoạn giai điệu trong bài hát này không sử dụng [I1N2S3T4R5U6M7E8N9T0], nhưng nó có nhịp nhanh và nhịp điệu rất dễ nghe trên tai. Trên thực tế, sáng tác của bài hát này hoàn toàn không liên quan đến việc sử dụng [I1N2S3T4R5U6M7E8N9T0S1].</v>
      </c>
    </row>
    <row r="3080">
      <c r="A3080" s="1" t="s">
        <v>4773</v>
      </c>
      <c r="B3080" s="1" t="s">
        <v>4774</v>
      </c>
      <c r="C3080" s="2" t="str">
        <f>IFERROR(__xludf.DUMMYFUNCTION("GoogleTranslate(B3080, ""en"", ""vi"")"),"Trong bản nhạc này, việc sử dụng dải cao độ cụ thể [R1A2N3G4E5] [oc0ta1ve2s3] tạo ra âm thanh gắn kết và thống nhất, âm thanh này càng được nâng cao nhờ hương vị độc đáo được thêm vào bởi [[K01E12Y23]3 k4ey5]. Nhịp điệu trong bài hát này đặc biệt yên tĩnh"&amp;", mang lại cảm giác êm dịu cho tổng thể âm thanh. Điều thú vị là, [ti0me1 s2ig3na4tu5re6] được chọn cho bài hát này không phải là phổ biến, mang lại cho nó một chất lượng đặc biệt và có lẽ mang tính thử nghiệm.")</f>
        <v>Trong bản nhạc này, việc sử dụng dải cao độ cụ thể [R1A2N3G4E5] [oc0ta1ve2s3] tạo ra âm thanh gắn kết và thống nhất, âm thanh này càng được nâng cao nhờ hương vị độc đáo được thêm vào bởi [[K01E12Y23]3 k4ey5]. Nhịp điệu trong bài hát này đặc biệt yên tĩnh, mang lại cảm giác êm dịu cho tổng thể âm thanh. Điều thú vị là, [ti0me1 s2ig3na4tu5re6] được chọn cho bài hát này không phải là phổ biến, mang lại cho nó một chất lượng đặc biệt và có lẽ mang tính thử nghiệm.</v>
      </c>
    </row>
    <row r="3081">
      <c r="A3081" s="1" t="s">
        <v>1555</v>
      </c>
      <c r="B3081" s="1" t="s">
        <v>4775</v>
      </c>
      <c r="C3081" s="2" t="str">
        <f>IFERROR(__xludf.DUMMYFUNCTION("GoogleTranslate(B3081, ""en"", ""vi"")"),"Bài hát có giai điệu [te0mp1o2] nhẹ nhàng và thời lượng phát là [T1M213] giây.")</f>
        <v>Bài hát có giai điệu [te0mp1o2] nhẹ nhàng và thời lượng phát là [T1M213] giây.</v>
      </c>
    </row>
    <row r="3082">
      <c r="A3082" s="1" t="s">
        <v>4776</v>
      </c>
      <c r="B3082" s="1" t="s">
        <v>4777</v>
      </c>
      <c r="C3082" s="2" t="str">
        <f>IFERROR(__xludf.DUMMYFUNCTION("GoogleTranslate(B3082, ""en"", ""vi"")"),"Bản nhạc quyến rũ và đáng nhớ này được sáng tác trong [[K01E12Y23]3 k4ey5] và kéo dài [T1M213] giây. Nó được thực hiện ở tốc độ vừa phải và không liên quan đến việc sử dụng [I1N2S3T4R5U6M7E8N9T0S1]. Tuy nhiên, phần sáng tác của bài hát này khác với phong "&amp;"cách thông thường của [A1R2T3I4S5T6], khiến nó nổi bật so với các tác phẩm khác của họ.")</f>
        <v>Bản nhạc quyến rũ và đáng nhớ này được sáng tác trong [[K01E12Y23]3 k4ey5] và kéo dài [T1M213] giây. Nó được thực hiện ở tốc độ vừa phải và không liên quan đến việc sử dụng [I1N2S3T4R5U6M7E8N9T0S1]. Tuy nhiên, phần sáng tác của bài hát này khác với phong cách thông thường của [A1R2T3I4S5T6], khiến nó nổi bật so với các tác phẩm khác của họ.</v>
      </c>
    </row>
    <row r="3083">
      <c r="A3083" s="1" t="s">
        <v>3710</v>
      </c>
      <c r="B3083" s="1" t="s">
        <v>4778</v>
      </c>
      <c r="C3083" s="2" t="str">
        <f>IFERROR(__xludf.DUMMYFUNCTION("GoogleTranslate(B3083, ""en"", ""vi"")"),"Loại nhạc này mang lại trải nghiệm nghe độc ​​đáo và đáng nhớ với dải cao độ [R1A2N3G4E5] [oc0ta1ve2s3]. Nó truyền tải âm thanh độc đáo và cộng hưởng thông qua việc sử dụng [[K01E12Y23]3 k4ey5]. Với thời lượng chạy là [T1M213] giây, bài hát thể hiện nhịp "&amp;"điệu rất êm dịu và loại trừ [I1N2S3T4R5U6M7E8N9T0S1] khỏi phần nhạc cụ của nó. [ti0me1 s2ig3na4tu5re6] của nó là duy nhất, được xác định bởi [T1I2M3E4_5S6I7G8N9A0T1U2R3E4], trong khi vẫn duy trì tốc độ nhanh [te0mp1o2]. Mặc dù không mang những nét đặc trư"&amp;"ng của phong cách [G1E2N3R4E5] nhưng bài hát này vẫn nổi bật theo cách riêng của nó.")</f>
        <v>Loại nhạc này mang lại trải nghiệm nghe độc ​​đáo và đáng nhớ với dải cao độ [R1A2N3G4E5] [oc0ta1ve2s3]. Nó truyền tải âm thanh độc đáo và cộng hưởng thông qua việc sử dụng [[K01E12Y23]3 k4ey5]. Với thời lượng chạy là [T1M213] giây, bài hát thể hiện nhịp điệu rất êm dịu và loại trừ [I1N2S3T4R5U6M7E8N9T0S1] khỏi phần nhạc cụ của nó. [ti0me1 s2ig3na4tu5re6] của nó là duy nhất, được xác định bởi [T1I2M3E4_5S6I7G8N9A0T1U2R3E4], trong khi vẫn duy trì tốc độ nhanh [te0mp1o2]. Mặc dù không mang những nét đặc trưng của phong cách [G1E2N3R4E5] nhưng bài hát này vẫn nổi bật theo cách riêng của nó.</v>
      </c>
    </row>
    <row r="3084">
      <c r="A3084" s="1" t="s">
        <v>1243</v>
      </c>
      <c r="B3084" s="1" t="s">
        <v>4779</v>
      </c>
      <c r="C3084" s="2" t="str">
        <f>IFERROR(__xludf.DUMMYFUNCTION("GoogleTranslate(B3084, ""en"", ""vi"")"),"Với dải cao độ trải dài [R1A2N3G4E5] [oc0ta1ve2s3], bản nhạc này mang đến trải nghiệm nghe đa dạng và sống động, trong khi [[K01E12Y23]3 k4ey5] mang lại hương vị độc đáo. Bài hát có độ dài [T1M213] giây, kèm theo nhịp điệu thư giãn, tĩnh lặng. Trong bài h"&amp;"át này, bạn sẽ không nghe thấy bất kỳ [I1N2S3T4R5U6M7E8N9T0S1] nào và nhịp điệu của âm nhạc tuân theo [T1I2M3E4_5S6I7G8N9A0T1U2R3E4]. Mặc dù có tiết tấu nhanh nhưng bài hát vẫn nổi bật so với âm thanh [G1E2N3R4E5] đặc trưng.")</f>
        <v>Với dải cao độ trải dài [R1A2N3G4E5] [oc0ta1ve2s3], bản nhạc này mang đến trải nghiệm nghe đa dạng và sống động, trong khi [[K01E12Y23]3 k4ey5] mang lại hương vị độc đáo. Bài hát có độ dài [T1M213] giây, kèm theo nhịp điệu thư giãn, tĩnh lặng. Trong bài hát này, bạn sẽ không nghe thấy bất kỳ [I1N2S3T4R5U6M7E8N9T0S1] nào và nhịp điệu của âm nhạc tuân theo [T1I2M3E4_5S6I7G8N9A0T1U2R3E4]. Mặc dù có tiết tấu nhanh nhưng bài hát vẫn nổi bật so với âm thanh [G1E2N3R4E5] đặc trưng.</v>
      </c>
    </row>
    <row r="3085">
      <c r="A3085" s="1" t="s">
        <v>2237</v>
      </c>
      <c r="B3085" s="1" t="s">
        <v>4780</v>
      </c>
      <c r="C3085" s="2" t="str">
        <f>IFERROR(__xludf.DUMMYFUNCTION("GoogleTranslate(B3085, ""en"", ""vi"")"),"Phong cách [G1E2N3R4E5] của bài hát này được thể hiện bằng màn trình diễn âm nhạc tập trung và có sức ảnh hưởng, nhờ vào phạm vi cao độ nhỏ gọn của [R1A2N3G4E5] [oc0ta1ve2s3]. Âm thanh mạnh mẽ và đáng nhớ của [[K01E12Y23]3 k4ey5] được tăng cường nhờ nhịp "&amp;"điệu mạnh mẽ, vì [I1N2S3T4R5U6M7E8N9T0S1] mang đến cho âm nhạc âm thanh đặc biệt. Một [[T01I12M23E34_45S56I67G78N89A90T01U12R23E34]4 t5im6e 7si8gn9at0ur1e2] bất thường thêm một yếu tố thú vị vào bài hát, được trình diễn với tốc độ nhàn nhã trong suốt thời"&amp;" gian chạy [T1M213] giây. Nhìn chung, bài hát này thể hiện sự pha trộn độc đáo giữa các yếu tố âm nhạc khiến nó trở nên nổi bật trong thể loại và để lại ấn tượng lâu dài cho người nghe.")</f>
        <v>Phong cách [G1E2N3R4E5] của bài hát này được thể hiện bằng màn trình diễn âm nhạc tập trung và có sức ảnh hưởng, nhờ vào phạm vi cao độ nhỏ gọn của [R1A2N3G4E5] [oc0ta1ve2s3]. Âm thanh mạnh mẽ và đáng nhớ của [[K01E12Y23]3 k4ey5] được tăng cường nhờ nhịp điệu mạnh mẽ, vì [I1N2S3T4R5U6M7E8N9T0S1] mang đến cho âm nhạc âm thanh đặc biệt. Một [[T01I12M23E34_45S56I67G78N89A90T01U12R23E34]4 t5im6e 7si8gn9at0ur1e2] bất thường thêm một yếu tố thú vị vào bài hát, được trình diễn với tốc độ nhàn nhã trong suốt thời gian chạy [T1M213] giây. Nhìn chung, bài hát này thể hiện sự pha trộn độc đáo giữa các yếu tố âm nhạc khiến nó trở nên nổi bật trong thể loại và để lại ấn tượng lâu dài cho người nghe.</v>
      </c>
    </row>
    <row r="3086">
      <c r="A3086" s="1" t="s">
        <v>142</v>
      </c>
      <c r="B3086" s="1" t="s">
        <v>4781</v>
      </c>
      <c r="C3086" s="2" t="str">
        <f>IFERROR(__xludf.DUMMYFUNCTION("GoogleTranslate(B3086, ""en"", ""vi"")"),"Để tạo ra âm thanh gắn kết và thống nhất xuyên suốt một bản nhạc, điều quan trọng là phải sử dụng dải cao độ cụ thể là [R1A2N3G4E5] [oc0ta1ve2s3]. Điều này, kết hợp với việc sử dụng [I1N2S3T4R5U6M7E8N9T0S1], có thể giúp tạo ra bố cục hài hòa và cân bằng. "&amp;"Trong bài hát cụ thể đang được thảo luận, người nghe có thể nghe thấy [[N01U12M23_34B45A56R67S78]8 b9ar0s1] của âm nhạc, cho thấy tầm quan trọng của việc xem xét cẩn thận các yếu tố âm nhạc như dải cao độ và nhạc cụ để đạt được hiệu ứng mong muốn.")</f>
        <v>Để tạo ra âm thanh gắn kết và thống nhất xuyên suốt một bản nhạc, điều quan trọng là phải sử dụng dải cao độ cụ thể là [R1A2N3G4E5] [oc0ta1ve2s3]. Điều này, kết hợp với việc sử dụng [I1N2S3T4R5U6M7E8N9T0S1], có thể giúp tạo ra bố cục hài hòa và cân bằng. Trong bài hát cụ thể đang được thảo luận, người nghe có thể nghe thấy [[N01U12M23_34B45A56R67S78]8 b9ar0s1] của âm nhạc, cho thấy tầm quan trọng của việc xem xét cẩn thận các yếu tố âm nhạc như dải cao độ và nhạc cụ để đạt được hiệu ứng mong muốn.</v>
      </c>
    </row>
    <row r="3087">
      <c r="A3087" s="1" t="s">
        <v>4782</v>
      </c>
      <c r="B3087" s="1" t="s">
        <v>4783</v>
      </c>
      <c r="C3087" s="2" t="str">
        <f>IFERROR(__xludf.DUMMYFUNCTION("GoogleTranslate(B3087, ""en"", ""vi"")"),"Bản nhạc giai điệu của bản nhạc này cố ý loại trừ một nhạc cụ cụ thể và mang lại trải nghiệm nghe đa dạng và sống động với dải cao độ trải dài [R1A2N3G4E5] [oc0ta1ve2s3]. Độ dài của bài hát này là [T1M213] giây và hoàn toàn không có [I1N2S3T4R5U6M7E8N9T0S"&amp;"1], tạo nên âm thanh độc đáo khiến nó khác biệt với các bản nhạc khác.")</f>
        <v>Bản nhạc giai điệu của bản nhạc này cố ý loại trừ một nhạc cụ cụ thể và mang lại trải nghiệm nghe đa dạng và sống động với dải cao độ trải dài [R1A2N3G4E5] [oc0ta1ve2s3]. Độ dài của bài hát này là [T1M213] giây và hoàn toàn không có [I1N2S3T4R5U6M7E8N9T0S1], tạo nên âm thanh độc đáo khiến nó khác biệt với các bản nhạc khác.</v>
      </c>
    </row>
    <row r="3088">
      <c r="A3088" s="1" t="s">
        <v>4784</v>
      </c>
      <c r="B3088" s="1" t="s">
        <v>4785</v>
      </c>
      <c r="C3088" s="2" t="str">
        <f>IFERROR(__xludf.DUMMYFUNCTION("GoogleTranslate(B3088, ""en"", ""vi"")"),"Việc sử dụng dải cao độ cụ thể [R1A2N3G4E5] [oc0ta1ve2s3] tạo ra âm thanh gắn kết và thống nhất xuyên suốt bản nhạc. Sự lựa chọn [[K01E12Y23]3 k4ey5] của bản nhạc này mang lại trải nghiệm quyến rũ và đáng nhớ với nhịp độ nhanh và nhanh [te0mp1o2]. Nó là s"&amp;"ự thể hiện thực sự của phong cách [G1E2N3R4E5] cổ điển, bao gồm tổng cộng [[N01U12M23_34B45A56R67S78]8 b9ar0s1].")</f>
        <v>Việc sử dụng dải cao độ cụ thể [R1A2N3G4E5] [oc0ta1ve2s3] tạo ra âm thanh gắn kết và thống nhất xuyên suốt bản nhạc. Sự lựa chọn [[K01E12Y23]3 k4ey5] của bản nhạc này mang lại trải nghiệm quyến rũ và đáng nhớ với nhịp độ nhanh và nhanh [te0mp1o2]. Nó là sự thể hiện thực sự của phong cách [G1E2N3R4E5] cổ điển, bao gồm tổng cộng [[N01U12M23_34B45A56R67S78]8 b9ar0s1].</v>
      </c>
    </row>
    <row r="3089">
      <c r="A3089" s="1" t="s">
        <v>541</v>
      </c>
      <c r="B3089" s="1" t="s">
        <v>4786</v>
      </c>
      <c r="C3089" s="2" t="str">
        <f>IFERROR(__xludf.DUMMYFUNCTION("GoogleTranslate(B3089, ""en"", ""vi"")"),"Bài hát có tiết tấu nhanh với [ti0me1 s2ig3na4tu5re6 o7f 8[T91I02M13E24_35S46I57G68N79A80T91U02R13E24]3] tạo nhịp điệu sôi động cho bản nhạc.")</f>
        <v>Bài hát có tiết tấu nhanh với [ti0me1 s2ig3na4tu5re6 o7f 8[T91I02M13E24_35S46I57G68N79A80T91U02R13E24]3] tạo nhịp điệu sôi động cho bản nhạc.</v>
      </c>
    </row>
    <row r="3090">
      <c r="A3090" s="1" t="s">
        <v>35</v>
      </c>
      <c r="B3090" s="1" t="s">
        <v>4787</v>
      </c>
      <c r="C3090" s="2" t="str">
        <f>IFERROR(__xludf.DUMMYFUNCTION("GoogleTranslate(B3090, ""en"", ""vi"")"),"Bài hát này đã chọn không kết hợp nhạc cụ và có thời gian chạy là [T1M213] giây.")</f>
        <v>Bài hát này đã chọn không kết hợp nhạc cụ và có thời gian chạy là [T1M213] giây.</v>
      </c>
    </row>
    <row r="3091">
      <c r="A3091" s="1" t="s">
        <v>535</v>
      </c>
      <c r="B3091" s="1" t="s">
        <v>4788</v>
      </c>
      <c r="C3091" s="2" t="str">
        <f>IFERROR(__xludf.DUMMYFUNCTION("GoogleTranslate(B3091, ""en"", ""vi"")"),"Bản nhạc này, với việc sử dụng [[K01E12Y23]3 k4ey5], truyền tải âm thanh độc đáo và cộng hưởng trong [R1A2N3G4E5] [oc0ta1ve2s3]. Thời lượng chạy của bài hát là [T1M213] giây, nhịp điệu rất êm dịu và nhẹ nhàng. [I1N2S3T4R5U6M7E8N9T0S1] đóng vai trò quan tr"&amp;"ọng trong việc tạo ra âm nhạc, có tính chất độc đáo [[T01I12M23E34_45S56I67G78N89A90T01U12R23E34]4 t5im6e 7si8gn9at0ur1e2]. Với âm thanh [te0mp1o2] nhẹ nhàng, bản nhạc này khác với đặc điểm cổ điển của âm thanh [G1E2N3R4E5].")</f>
        <v>Bản nhạc này, với việc sử dụng [[K01E12Y23]3 k4ey5], truyền tải âm thanh độc đáo và cộng hưởng trong [R1A2N3G4E5] [oc0ta1ve2s3]. Thời lượng chạy của bài hát là [T1M213] giây, nhịp điệu rất êm dịu và nhẹ nhàng. [I1N2S3T4R5U6M7E8N9T0S1] đóng vai trò quan trọng trong việc tạo ra âm nhạc, có tính chất độc đáo [[T01I12M23E34_45S56I67G78N89A90T01U12R23E34]4 t5im6e 7si8gn9at0ur1e2]. Với âm thanh [te0mp1o2] nhẹ nhàng, bản nhạc này khác với đặc điểm cổ điển của âm thanh [G1E2N3R4E5].</v>
      </c>
    </row>
    <row r="3092">
      <c r="A3092" s="1" t="s">
        <v>4789</v>
      </c>
      <c r="B3092" s="1" t="s">
        <v>4790</v>
      </c>
      <c r="C3092" s="2" t="str">
        <f>IFERROR(__xludf.DUMMYFUNCTION("GoogleTranslate(B3092, ""en"", ""vi"")"),"Âm nhạc có phạm vi cao độ giới hạn là [R1A2N3G4E5] [oc0ta1ve2s3], mang đến cơ hội duy nhất để tập trung vào sự tinh tế của giai điệu và cách phân nhịp. Ngoài ra, việc lựa chọn [[K01E12Y23]3 k4ey5] sẽ nâng cao tác động tổng thể của tác phẩm, tạo ra trải ng"&amp;"hiệm quyến rũ và đáng nhớ. Thời lượng của bài hát là [T1M213] giây, trong đó nhịp điệu nặng nề luôn hiện diện, góp phần tạo nên tính chất mạnh mẽ và hấp dẫn của bài hát.")</f>
        <v>Âm nhạc có phạm vi cao độ giới hạn là [R1A2N3G4E5] [oc0ta1ve2s3], mang đến cơ hội duy nhất để tập trung vào sự tinh tế của giai điệu và cách phân nhịp. Ngoài ra, việc lựa chọn [[K01E12Y23]3 k4ey5] sẽ nâng cao tác động tổng thể của tác phẩm, tạo ra trải nghiệm quyến rũ và đáng nhớ. Thời lượng của bài hát là [T1M213] giây, trong đó nhịp điệu nặng nề luôn hiện diện, góp phần tạo nên tính chất mạnh mẽ và hấp dẫn của bài hát.</v>
      </c>
    </row>
    <row r="3093">
      <c r="A3093" s="1" t="s">
        <v>217</v>
      </c>
      <c r="B3093" s="1" t="s">
        <v>4791</v>
      </c>
      <c r="C3093" s="2" t="str">
        <f>IFERROR(__xludf.DUMMYFUNCTION("GoogleTranslate(B3093, ""en"", ""vi"")"),"[[K01E12Y23]3 k4ey5] trong bản nhạc này là yếu tố quan trọng tạo nên âm thanh mạnh mẽ và đáng nhớ. Âm sắc và vị trí độc đáo của nó trong bố cục góp phần tạo nên tác động tổng thể của tác phẩm. Dù là giai điệu cao vút hay nhịp điệu dồn dập, [[K01E12Y23]3 k"&amp;"4ey5] đều tạo thêm chiều sâu và cảm xúc cho âm nhạc, để lại ấn tượng lâu dài cho người nghe. Nếu không có [ke0y1] này, âm nhạc sẽ không còn như xưa và sức ảnh hưởng của nó sẽ giảm đi rất nhiều.")</f>
        <v>[[K01E12Y23]3 k4ey5] trong bản nhạc này là yếu tố quan trọng tạo nên âm thanh mạnh mẽ và đáng nhớ. Âm sắc và vị trí độc đáo của nó trong bố cục góp phần tạo nên tác động tổng thể của tác phẩm. Dù là giai điệu cao vút hay nhịp điệu dồn dập, [[K01E12Y23]3 k4ey5] đều tạo thêm chiều sâu và cảm xúc cho âm nhạc, để lại ấn tượng lâu dài cho người nghe. Nếu không có [ke0y1] này, âm nhạc sẽ không còn như xưa và sức ảnh hưởng của nó sẽ giảm đi rất nhiều.</v>
      </c>
    </row>
    <row r="3094">
      <c r="A3094" s="1" t="s">
        <v>416</v>
      </c>
      <c r="B3094" s="1" t="s">
        <v>4792</v>
      </c>
      <c r="C3094" s="2" t="str">
        <f>IFERROR(__xludf.DUMMYFUNCTION("GoogleTranslate(B3094, ""en"", ""vi"")"),"Đặc điểm riêng biệt của dòng nhạc này được nhấn mạnh bởi dải cao độ [R1A2N3G4E5] [oc0ta1ve2s3], điều này làm tăng thêm chiều sâu cảm xúc của nó. Ngoài ra, việc sử dụng [[K01E12Y23]3 k4ey5] mang lại âm thanh mạnh mẽ và đáng nhớ. Bài hát có thời lượng [T1M2"&amp;"13] giây và nhịp điệu rõ rệt. Mặc dù [I1N2S3T4R5U6M7E8N9T0S1] không phải là một phần của phần nhạc cụ trong bài hát này, nhưng nó có bộ đếm [T1I2M3E4_5S6I7G8N9A0T1U2R3E4] và di chuyển với tốc độ nhanh. Nhìn chung, âm nhạc mang đặc trưng [E1M2O3T4I5O6N7], "&amp;"tạo ra trải nghiệm nghe hấp dẫn và hấp dẫn.")</f>
        <v>Đặc điểm riêng biệt của dòng nhạc này được nhấn mạnh bởi dải cao độ [R1A2N3G4E5] [oc0ta1ve2s3], điều này làm tăng thêm chiều sâu cảm xúc của nó. Ngoài ra, việc sử dụng [[K01E12Y23]3 k4ey5] mang lại âm thanh mạnh mẽ và đáng nhớ. Bài hát có thời lượng [T1M213] giây và nhịp điệu rõ rệt. Mặc dù [I1N2S3T4R5U6M7E8N9T0S1] không phải là một phần của phần nhạc cụ trong bài hát này, nhưng nó có bộ đếm [T1I2M3E4_5S6I7G8N9A0T1U2R3E4] và di chuyển với tốc độ nhanh. Nhìn chung, âm nhạc mang đặc trưng [E1M2O3T4I5O6N7], tạo ra trải nghiệm nghe hấp dẫn và hấp dẫn.</v>
      </c>
    </row>
    <row r="3095">
      <c r="A3095" s="1" t="s">
        <v>4793</v>
      </c>
      <c r="B3095" s="1" t="s">
        <v>4794</v>
      </c>
      <c r="C3095" s="2" t="str">
        <f>IFERROR(__xludf.DUMMYFUNCTION("GoogleTranslate(B3095, ""en"", ""vi"")"),"[te0mp1o2] của bài hát này thực sự mãnh liệt và nó có tính năng [ti0me1 s2ig3na4tu5re6] độc đáo. Bạn sẽ không nghe thấy bất kỳ [I1N2S3T4R5U6M7E8N9T0S1] nào trong bài hát này vì nó không tuân theo các mẫu âm thanh [G1E2N3R4E5] thông thường. Với thời lượng "&amp;"[[N01U12M23_34B45A56R67S78]8 b9ar0s1], bài hát này phá vỡ mọi ranh giới và mang đến trải nghiệm âm nhạc độc đáo.")</f>
        <v>[te0mp1o2] của bài hát này thực sự mãnh liệt và nó có tính năng [ti0me1 s2ig3na4tu5re6] độc đáo. Bạn sẽ không nghe thấy bất kỳ [I1N2S3T4R5U6M7E8N9T0S1] nào trong bài hát này vì nó không tuân theo các mẫu âm thanh [G1E2N3R4E5] thông thường. Với thời lượng [[N01U12M23_34B45A56R67S78]8 b9ar0s1], bài hát này phá vỡ mọi ranh giới và mang đến trải nghiệm âm nhạc độc đáo.</v>
      </c>
    </row>
    <row r="3096">
      <c r="A3096" s="1" t="s">
        <v>1126</v>
      </c>
      <c r="B3096" s="1" t="s">
        <v>4795</v>
      </c>
      <c r="C3096" s="2" t="str">
        <f>IFERROR(__xludf.DUMMYFUNCTION("GoogleTranslate(B3096, ""en"", ""vi"")"),"Trải nghiệm quyến rũ và đáng nhớ của âm nhạc này là kết quả của một số tính năng [ke0y1]. Thứ nhất, phạm vi cao độ của nó nằm trong [R1A2N3G4E5] [oc0ta1ve2s3], cho phép tạo ra nhiều biểu cảm và cảm xúc. Thứ hai, việc lựa chọn [[K01E12Y23]3 k4ey5] tạo thêm"&amp;" nét độc đáo cho âm nhạc, nâng cao hơn nữa sức hấp dẫn của nó. Cuối cùng, nhịp điệu vừa phải và nhất quán của bài hát tạo nền tảng vững chắc để người nghe hòa mình hoàn toàn vào âm nhạc. Cùng với nhau, những tính năng này tạo nên trải nghiệm âm nhạc thực "&amp;"sự quyến rũ và đáng nhớ.")</f>
        <v>Trải nghiệm quyến rũ và đáng nhớ của âm nhạc này là kết quả của một số tính năng [ke0y1]. Thứ nhất, phạm vi cao độ của nó nằm trong [R1A2N3G4E5] [oc0ta1ve2s3], cho phép tạo ra nhiều biểu cảm và cảm xúc. Thứ hai, việc lựa chọn [[K01E12Y23]3 k4ey5] tạo thêm nét độc đáo cho âm nhạc, nâng cao hơn nữa sức hấp dẫn của nó. Cuối cùng, nhịp điệu vừa phải và nhất quán của bài hát tạo nền tảng vững chắc để người nghe hòa mình hoàn toàn vào âm nhạc. Cùng với nhau, những tính năng này tạo nên trải nghiệm âm nhạc thực sự quyến rũ và đáng nhớ.</v>
      </c>
    </row>
    <row r="3097">
      <c r="A3097" s="1" t="s">
        <v>4796</v>
      </c>
      <c r="B3097" s="1" t="s">
        <v>4797</v>
      </c>
      <c r="C3097" s="2" t="str">
        <f>IFERROR(__xludf.DUMMYFUNCTION("GoogleTranslate(B3097, ""en"", ""vi"")"),"Bản nhạc này sử dụng [[K01E12Y23]3 k4ey5] tạo ra một bảng âm thanh phong phú và sống động, trong khi độ dài của bài hát được xác định bởi [[N01U12M23_34B45A56R67S78]8 b9ar0s1]. Ngoài ra, bài hát này còn có nhịp điệu rất mãnh liệt, càng góp phần tạo nên sứ"&amp;"c ảnh hưởng mạnh mẽ.")</f>
        <v>Bản nhạc này sử dụng [[K01E12Y23]3 k4ey5] tạo ra một bảng âm thanh phong phú và sống động, trong khi độ dài của bài hát được xác định bởi [[N01U12M23_34B45A56R67S78]8 b9ar0s1]. Ngoài ra, bài hát này còn có nhịp điệu rất mãnh liệt, càng góp phần tạo nên sức ảnh hưởng mạnh mẽ.</v>
      </c>
    </row>
    <row r="3098">
      <c r="A3098" s="1" t="s">
        <v>4798</v>
      </c>
      <c r="B3098" s="1" t="s">
        <v>4799</v>
      </c>
      <c r="C3098" s="2" t="str">
        <f>IFERROR(__xludf.DUMMYFUNCTION("GoogleTranslate(B3098, ""en"", ""vi"")"),"Âm nhạc vang vọng các sáng tác của [A1R2T3I4S5T6] và có [[T01I12M23E34_45S56I67G78N89A90T01U12R23E34]4 t5im6e 7si8gn9at0ur1e2]. Bài hát có độ dài [T1M213] giây và cấu trúc nhịp điệu của nó góp phần tạo nên âm thanh và cảm nhận tổng thể của bản nhạc. Với p"&amp;"hong cách đặc trưng của [A1R2T3I4S5T6] và việc sử dụng [[T01I12M23E34_45S56I67G78N89A90T01U12R23E34]4 t5im6e 7si8gn9at0ur1e2], âm nhạc tạo ra trải nghiệm nghe độc ​​đáo thể hiện tài năng âm nhạc và tầm nhìn sáng tạo của nghệ sĩ.")</f>
        <v>Âm nhạc vang vọng các sáng tác của [A1R2T3I4S5T6] và có [[T01I12M23E34_45S56I67G78N89A90T01U12R23E34]4 t5im6e 7si8gn9at0ur1e2]. Bài hát có độ dài [T1M213] giây và cấu trúc nhịp điệu của nó góp phần tạo nên âm thanh và cảm nhận tổng thể của bản nhạc. Với phong cách đặc trưng của [A1R2T3I4S5T6] và việc sử dụng [[T01I12M23E34_45S56I67G78N89A90T01U12R23E34]4 t5im6e 7si8gn9at0ur1e2], âm nhạc tạo ra trải nghiệm nghe độc ​​đáo thể hiện tài năng âm nhạc và tầm nhìn sáng tạo của nghệ sĩ.</v>
      </c>
    </row>
    <row r="3099">
      <c r="A3099" s="1" t="s">
        <v>650</v>
      </c>
      <c r="B3099" s="1" t="s">
        <v>4800</v>
      </c>
      <c r="C3099" s="2" t="str">
        <f>IFERROR(__xludf.DUMMYFUNCTION("GoogleTranslate(B3099, ""en"", ""vi"")"),"Nhịp điệu của bài hát này có đặc điểm là [te0mp1o2] vừa phải, không chuyển động quá nhanh cũng không quá chậm. Âm nhạc được phát trong máy đo [T1I2M3E4_5S6I7G8N9A0T1U2R3E4], góp phần tạo nên cảm nhận chung về nhịp độ và cấu trúc. Cùng với nhau, [te0mp1o2]"&amp;" và máy đo nhịp tạo nên trải nghiệm âm nhạc gắn kết, vừa hấp dẫn vừa dễ theo dõi cho người nghe.")</f>
        <v>Nhịp điệu của bài hát này có đặc điểm là [te0mp1o2] vừa phải, không chuyển động quá nhanh cũng không quá chậm. Âm nhạc được phát trong máy đo [T1I2M3E4_5S6I7G8N9A0T1U2R3E4], góp phần tạo nên cảm nhận chung về nhịp độ và cấu trúc. Cùng với nhau, [te0mp1o2] và máy đo nhịp tạo nên trải nghiệm âm nhạc gắn kết, vừa hấp dẫn vừa dễ theo dõi cho người nghe.</v>
      </c>
    </row>
    <row r="3100">
      <c r="A3100" s="1" t="s">
        <v>1152</v>
      </c>
      <c r="B3100" s="1" t="s">
        <v>4801</v>
      </c>
      <c r="C3100" s="2" t="str">
        <f>IFERROR(__xludf.DUMMYFUNCTION("GoogleTranslate(B3100, ""en"", ""vi"")"),"[[K01E12Y23]3 k4ey5] trong bản nhạc này mang lại âm thanh mạnh mẽ và đáng nhớ, trong khi [ti0me1 s2ig3na4tu5re6] [T1I2M3E4_5S6I7G8N9A0T1U2R3E4] khác thường được thể hiện trong bài hát này. Bài hát kéo dài trong [T1M213] giây, khiến người nghe hoàn toàn đắ"&amp;"m chìm trong sự kết hợp độc đáo giữa các yếu tố đã tạo nên sự nổi bật cho bài hát này. [ke0y1] và [ti0me1 s2ig3na4tu5re6] đặc biệt phối hợp với nhau để tạo ra trải nghiệm âm nhạc thực sự khó quên, thể hiện sự sáng tạo và tính nghệ thuật của nhà soạn nhạc.")</f>
        <v>[[K01E12Y23]3 k4ey5] trong bản nhạc này mang lại âm thanh mạnh mẽ và đáng nhớ, trong khi [ti0me1 s2ig3na4tu5re6] [T1I2M3E4_5S6I7G8N9A0T1U2R3E4] khác thường được thể hiện trong bài hát này. Bài hát kéo dài trong [T1M213] giây, khiến người nghe hoàn toàn đắm chìm trong sự kết hợp độc đáo giữa các yếu tố đã tạo nên sự nổi bật cho bài hát này. [ke0y1] và [ti0me1 s2ig3na4tu5re6] đặc biệt phối hợp với nhau để tạo ra trải nghiệm âm nhạc thực sự khó quên, thể hiện sự sáng tạo và tính nghệ thuật của nhà soạn nhạc.</v>
      </c>
    </row>
    <row r="3101">
      <c r="A3101" s="1" t="s">
        <v>4802</v>
      </c>
      <c r="B3101" s="1" t="s">
        <v>4803</v>
      </c>
      <c r="C3101" s="2" t="str">
        <f>IFERROR(__xludf.DUMMYFUNCTION("GoogleTranslate(B3101, ""en"", ""vi"")"),"Âm nhạc gợi lên [E1M2O3T4I5O6N7] thông qua trải nghiệm quyến rũ và đáng nhớ, một phần là do sự lựa chọn [[K01E12Y23]3 k4ey5]. Bài hát này, với thời lượng chạy [T1M213] giây, được làm phong phú thêm bằng cách sử dụng [I1N2S3T4R5U6M7E8N9T0S1].")</f>
        <v>Âm nhạc gợi lên [E1M2O3T4I5O6N7] thông qua trải nghiệm quyến rũ và đáng nhớ, một phần là do sự lựa chọn [[K01E12Y23]3 k4ey5]. Bài hát này, với thời lượng chạy [T1M213] giây, được làm phong phú thêm bằng cách sử dụng [I1N2S3T4R5U6M7E8N9T0S1].</v>
      </c>
    </row>
    <row r="3102">
      <c r="A3102" s="1" t="s">
        <v>4804</v>
      </c>
      <c r="B3102" s="1" t="s">
        <v>4805</v>
      </c>
      <c r="C3102" s="2" t="str">
        <f>IFERROR(__xludf.DUMMYFUNCTION("GoogleTranslate(B3102, ""en"", ""vi"")"),"Nhạc cụ chính được sử dụng để tạo giai điệu trong bài hát này là [I1N2S3T4R5U6M7E8N9T0]. Nó sử dụng [[K01E12Y23]3 k4ey5], tạo ra âm thanh độc đáo và cộng hưởng. Thời lượng chạy của bài hát là [T1M213] giây, nhịp điệu nhẹ nhàng và dễ chịu, mang lại trải ng"&amp;"hiệm nghe tổng thể dễ chịu.")</f>
        <v>Nhạc cụ chính được sử dụng để tạo giai điệu trong bài hát này là [I1N2S3T4R5U6M7E8N9T0]. Nó sử dụng [[K01E12Y23]3 k4ey5], tạo ra âm thanh độc đáo và cộng hưởng. Thời lượng chạy của bài hát là [T1M213] giây, nhịp điệu nhẹ nhàng và dễ chịu, mang lại trải nghiệm nghe tổng thể dễ chịu.</v>
      </c>
    </row>
    <row r="3103">
      <c r="A3103" s="1" t="s">
        <v>1025</v>
      </c>
      <c r="B3103" s="1" t="s">
        <v>4806</v>
      </c>
      <c r="C3103" s="2" t="str">
        <f>IFERROR(__xludf.DUMMYFUNCTION("GoogleTranslate(B3103, ""en"", ""vi"")"),"Bài hát này có thời lượng [T1M213] giây và có nhịp điệu rất yên tĩnh và thanh bình.")</f>
        <v>Bài hát này có thời lượng [T1M213] giây và có nhịp điệu rất yên tĩnh và thanh bình.</v>
      </c>
    </row>
    <row r="3104">
      <c r="A3104" s="1" t="s">
        <v>1261</v>
      </c>
      <c r="B3104" s="1" t="s">
        <v>4807</v>
      </c>
      <c r="C3104" s="2" t="str">
        <f>IFERROR(__xludf.DUMMYFUNCTION("GoogleTranslate(B3104, ""en"", ""vi"")"),"Bài hát có nhịp điệu chậm và có nhịp [T1I2M3E4_5S6I7G8N9A0T1U2R3E4] trong âm nhạc.")</f>
        <v>Bài hát có nhịp điệu chậm và có nhịp [T1I2M3E4_5S6I7G8N9A0T1U2R3E4] trong âm nhạc.</v>
      </c>
    </row>
    <row r="3105">
      <c r="A3105" s="1" t="s">
        <v>4808</v>
      </c>
      <c r="B3105" s="1" t="s">
        <v>4809</v>
      </c>
      <c r="C3105" s="2" t="str">
        <f>IFERROR(__xludf.DUMMYFUNCTION("GoogleTranslate(B3105, ""en"", ""vi"")"),"Với dải cao độ trải dài [R1A2N3G4E5] [oc0ta1ve2s3], bản nhạc này mang đến trải nghiệm nghe đa dạng và sống động. Nhịp điệu của bài hát đặc trưng bởi [T1I2M3E4_5S6I7G8N9A0T1U2R3E4], không quá nhanh cũng không quá chậm. Đáng chú ý vắng mặt trong thành phần "&amp;"này là [I1N2S3T4R5U6M7E8N9T0S1]. Nó có âm thanh [te0mp1o2] chậm, đại diện cho âm thanh [G1E2N3R4E5] điển hình. Độ dài của bài hát được xác định bởi [[N01U12M23_34B45A56R67S78]8 b9ar0s1].")</f>
        <v>Với dải cao độ trải dài [R1A2N3G4E5] [oc0ta1ve2s3], bản nhạc này mang đến trải nghiệm nghe đa dạng và sống động. Nhịp điệu của bài hát đặc trưng bởi [T1I2M3E4_5S6I7G8N9A0T1U2R3E4], không quá nhanh cũng không quá chậm. Đáng chú ý vắng mặt trong thành phần này là [I1N2S3T4R5U6M7E8N9T0S1]. Nó có âm thanh [te0mp1o2] chậm, đại diện cho âm thanh [G1E2N3R4E5] điển hình. Độ dài của bài hát được xác định bởi [[N01U12M23_34B45A56R67S78]8 b9ar0s1].</v>
      </c>
    </row>
    <row r="3106">
      <c r="A3106" s="1" t="s">
        <v>521</v>
      </c>
      <c r="B3106" s="1" t="s">
        <v>4810</v>
      </c>
      <c r="C3106" s="2" t="str">
        <f>IFERROR(__xludf.DUMMYFUNCTION("GoogleTranslate(B3106, ""en"", ""vi"")"),"Bản nhạc có thời lượng [T1M213] giây và phạm vi cao độ của nó nằm trong [R1A2N3G4E5] [oc0ta1ve2s3].")</f>
        <v>Bản nhạc có thời lượng [T1M213] giây và phạm vi cao độ của nó nằm trong [R1A2N3G4E5] [oc0ta1ve2s3].</v>
      </c>
    </row>
    <row r="3107">
      <c r="A3107" s="1" t="s">
        <v>1144</v>
      </c>
      <c r="B3107" s="1" t="s">
        <v>4811</v>
      </c>
      <c r="C3107" s="2" t="str">
        <f>IFERROR(__xludf.DUMMYFUNCTION("GoogleTranslate(B3107, ""en"", ""vi"")"),"Âm nhạc được sáng tác trong [[K01E12Y23]3 k4ey5] có dải cao độ [R1A2N3G4E5] [oc0ta1ve2s3], bổ sung thêm nét đặc biệt cho âm nhạc và nhấn mạnh chiều sâu cảm xúc của nó. Bài hát có thời lượng [T1M213] giây và được chơi với nhịp độ nhẹ nhàng, nhịp nhàng cũng"&amp;" nhẹ nhàng, dễ nghe. [I1N2S3T4R5U6M7E8N9T0S1] không được sử dụng trong phần nhạc cụ và [ti0me1 s2ig3na4tu5re6] của bài hát là duy nhất, với [T1I2M3E4_5S6I7G8N9A0T1U2R3E4]. Ngoài ra, âm thanh của bài hát không bị ảnh hưởng nhiều bởi quy ước của thể loại [G"&amp;"1E2N3R4E5].")</f>
        <v>Âm nhạc được sáng tác trong [[K01E12Y23]3 k4ey5] có dải cao độ [R1A2N3G4E5] [oc0ta1ve2s3], bổ sung thêm nét đặc biệt cho âm nhạc và nhấn mạnh chiều sâu cảm xúc của nó. Bài hát có thời lượng [T1M213] giây và được chơi với nhịp độ nhẹ nhàng, nhịp nhàng cũng nhẹ nhàng, dễ nghe. [I1N2S3T4R5U6M7E8N9T0S1] không được sử dụng trong phần nhạc cụ và [ti0me1 s2ig3na4tu5re6] của bài hát là duy nhất, với [T1I2M3E4_5S6I7G8N9A0T1U2R3E4]. Ngoài ra, âm thanh của bài hát không bị ảnh hưởng nhiều bởi quy ước của thể loại [G1E2N3R4E5].</v>
      </c>
    </row>
    <row r="3108">
      <c r="A3108" s="1" t="s">
        <v>4812</v>
      </c>
      <c r="B3108" s="1" t="s">
        <v>4813</v>
      </c>
      <c r="C3108" s="2" t="str">
        <f>IFERROR(__xludf.DUMMYFUNCTION("GoogleTranslate(B3108, ""en"", ""vi"")"),"Bài hát này có phong cách xác định chịu ảnh hưởng của [G1E2N3R4E5] của nó. Nó có nhịp điệu đặc biệt tràn đầy năng lượng và có thước đo [T1I2M3E4_5S6I7G8N9A0T1U2R3E4]. Phạm vi cao độ của bài hát nằm trong [R1A2N3G4E5] [oc0ta1ve2s3] và có thời gian phát là "&amp;"[T1M213] giây.")</f>
        <v>Bài hát này có phong cách xác định chịu ảnh hưởng của [G1E2N3R4E5] của nó. Nó có nhịp điệu đặc biệt tràn đầy năng lượng và có thước đo [T1I2M3E4_5S6I7G8N9A0T1U2R3E4]. Phạm vi cao độ của bài hát nằm trong [R1A2N3G4E5] [oc0ta1ve2s3] và có thời gian phát là [T1M213] giây.</v>
      </c>
    </row>
    <row r="3109">
      <c r="A3109" s="1" t="s">
        <v>92</v>
      </c>
      <c r="B3109" s="1" t="s">
        <v>4814</v>
      </c>
      <c r="C3109" s="2" t="str">
        <f>IFERROR(__xludf.DUMMYFUNCTION("GoogleTranslate(B3109, ""en"", ""vi"")"),"Phần trình diễn âm nhạc của bài hát này tập trung và có tác động mạnh nhờ dải cao độ nhỏ gọn [R1A2N3G4E5] [oc0ta1ve2s3]. Việc sử dụng [[K01E12Y23]3 k4ey5] tạo ra bảng màu âm thanh phong phú và sống động, bổ sung cho nhịp điệu vừa phải và dễ theo dõi của b"&amp;"ản nhạc chạy trong [T1M213] giây. Mặc dù lược bỏ [I1N2S3T4R5U6M7E8N9T0S1] trong cách sắp xếp, âm nhạc vẫn duy trì tốc độ nhanh và tuân theo [ti0me1 s2ig3na4tu5re6 o7f 8[T91I02M13E24_35S46I57G68N79A80T91U02R13E24]3]. Nó khác biệt với truyền thống về phong "&amp;"cách [G1E2N3R4E5], tạo ra âm thanh độc đáo và sáng tạo.")</f>
        <v>Phần trình diễn âm nhạc của bài hát này tập trung và có tác động mạnh nhờ dải cao độ nhỏ gọn [R1A2N3G4E5] [oc0ta1ve2s3]. Việc sử dụng [[K01E12Y23]3 k4ey5] tạo ra bảng màu âm thanh phong phú và sống động, bổ sung cho nhịp điệu vừa phải và dễ theo dõi của bản nhạc chạy trong [T1M213] giây. Mặc dù lược bỏ [I1N2S3T4R5U6M7E8N9T0S1] trong cách sắp xếp, âm nhạc vẫn duy trì tốc độ nhanh và tuân theo [ti0me1 s2ig3na4tu5re6 o7f 8[T91I02M13E24_35S46I57G68N79A80T91U02R13E24]3]. Nó khác biệt với truyền thống về phong cách [G1E2N3R4E5], tạo ra âm thanh độc đáo và sáng tạo.</v>
      </c>
    </row>
    <row r="3110">
      <c r="A3110" s="1" t="s">
        <v>4815</v>
      </c>
      <c r="B3110" s="1" t="s">
        <v>4816</v>
      </c>
      <c r="C3110" s="2" t="str">
        <f>IFERROR(__xludf.DUMMYFUNCTION("GoogleTranslate(B3110, ""en"", ""vi"")"),"[[K01E12Y23]3 k4ey5] trong bản nhạc này mang đến âm thanh mạnh mẽ và đáng nhớ, tạo nên một bài hát kéo dài [T1M213] giây. Nhịp điệu trong bài hát này cực kỳ sôi động, được bổ sung bởi đoạn [[T01I12M23E34_45S56I67G78N89A90T01U12R23E34]4 t5im6e 7si8gn9at0ur"&amp;"1e2] không chuẩn. Âm nhạc trở nên sống động hơn nhờ sử dụng [I1N2S3T4R5U6M7E8N9T0S1], khi bài hát di chuyển vừa phải trên [[N01U12M23_34B45A56R67S78]8 b9ar0s1].")</f>
        <v>[[K01E12Y23]3 k4ey5] trong bản nhạc này mang đến âm thanh mạnh mẽ và đáng nhớ, tạo nên một bài hát kéo dài [T1M213] giây. Nhịp điệu trong bài hát này cực kỳ sôi động, được bổ sung bởi đoạn [[T01I12M23E34_45S56I67G78N89A90T01U12R23E34]4 t5im6e 7si8gn9at0ur1e2] không chuẩn. Âm nhạc trở nên sống động hơn nhờ sử dụng [I1N2S3T4R5U6M7E8N9T0S1], khi bài hát di chuyển vừa phải trên [[N01U12M23_34B45A56R67S78]8 b9ar0s1].</v>
      </c>
    </row>
    <row r="3111">
      <c r="A3111" s="1" t="s">
        <v>4817</v>
      </c>
      <c r="B3111" s="1" t="s">
        <v>4818</v>
      </c>
      <c r="C3111" s="2" t="str">
        <f>IFERROR(__xludf.DUMMYFUNCTION("GoogleTranslate(B3111, ""en"", ""vi"")"),"[[K01E12Y23]3 k4ey5] trong bản nhạc này mang đến âm thanh mạnh mẽ và đáng nhớ, bổ sung cho nhịp điệu vừa phải của bài hát. Thời gian phát của bài hát là [T1M213] giây và được phát ở tốc độ vừa phải. Tuy nhiên, cách sắp xếp của bài hát này đã bỏ qua việc s"&amp;"ử dụng [I1N2S3T4R5U6M7E8N9T0S1]. Mặc dù vậy, bài hát vẫn có sức ảnh hưởng và đáng nhớ nhờ vào [ke0y1] và beat.")</f>
        <v>[[K01E12Y23]3 k4ey5] trong bản nhạc này mang đến âm thanh mạnh mẽ và đáng nhớ, bổ sung cho nhịp điệu vừa phải của bài hát. Thời gian phát của bài hát là [T1M213] giây và được phát ở tốc độ vừa phải. Tuy nhiên, cách sắp xếp của bài hát này đã bỏ qua việc sử dụng [I1N2S3T4R5U6M7E8N9T0S1]. Mặc dù vậy, bài hát vẫn có sức ảnh hưởng và đáng nhớ nhờ vào [ke0y1] và beat.</v>
      </c>
    </row>
    <row r="3112">
      <c r="A3112" s="1" t="s">
        <v>2654</v>
      </c>
      <c r="B3112" s="1" t="s">
        <v>4819</v>
      </c>
      <c r="C3112" s="2" t="str">
        <f>IFERROR(__xludf.DUMMYFUNCTION("GoogleTranslate(B3112, ""en"", ""vi"")"),"[ti0me1 s2ig3na4tu5re6] của bài hát này không phải là điển hình, nhưng việc bổ sung các nhạc cụ sẽ nâng cao khả năng sáng tác âm nhạc.")</f>
        <v>[ti0me1 s2ig3na4tu5re6] của bài hát này không phải là điển hình, nhưng việc bổ sung các nhạc cụ sẽ nâng cao khả năng sáng tác âm nhạc.</v>
      </c>
    </row>
    <row r="3113">
      <c r="A3113" s="1" t="s">
        <v>4820</v>
      </c>
      <c r="B3113" s="1" t="s">
        <v>4821</v>
      </c>
      <c r="C3113" s="2" t="str">
        <f>IFERROR(__xludf.DUMMYFUNCTION("GoogleTranslate(B3113, ""en"", ""vi"")"),"Bản nhạc này được sáng tác theo [[K01E12Y23]3 k4ey5] và là ví dụ điển hình của thể loại [G1E2N3R4E5]. [te0mp1o2] của bài hát này vừa phải, và [T1I2M3E4_5S6I7G8N9A0T1U2R3E4] là thước đo của âm nhạc.")</f>
        <v>Bản nhạc này được sáng tác theo [[K01E12Y23]3 k4ey5] và là ví dụ điển hình của thể loại [G1E2N3R4E5]. [te0mp1o2] của bài hát này vừa phải, và [T1I2M3E4_5S6I7G8N9A0T1U2R3E4] là thước đo của âm nhạc.</v>
      </c>
    </row>
    <row r="3114">
      <c r="A3114" s="1" t="s">
        <v>4822</v>
      </c>
      <c r="B3114" s="1" t="s">
        <v>4823</v>
      </c>
      <c r="C3114" s="2" t="str">
        <f>IFERROR(__xludf.DUMMYFUNCTION("GoogleTranslate(B3114, ""en"", ""vi"")"),"Phạm vi cao độ của bản nhạc này là [R1A2N3G4E5] [oc0ta1ve2s3] mang đến trải nghiệm nghe độc ​​đáo và đáng nhớ, với thời gian phát là [T1M213] giây. Nhịp điệu trong bài hát này rất rõ ràng, đồng thời không có [I1N2S3T4R5U6M7E8N9T0S1]. Nó lặp lại các tác ph"&amp;"ẩm của [A1R2T3I4S5T6] và bao gồm [[N01U12M23_34B45A56R67S78]8 b9ar0s1].")</f>
        <v>Phạm vi cao độ của bản nhạc này là [R1A2N3G4E5] [oc0ta1ve2s3] mang đến trải nghiệm nghe độc ​​đáo và đáng nhớ, với thời gian phát là [T1M213] giây. Nhịp điệu trong bài hát này rất rõ ràng, đồng thời không có [I1N2S3T4R5U6M7E8N9T0S1]. Nó lặp lại các tác phẩm của [A1R2T3I4S5T6] và bao gồm [[N01U12M23_34B45A56R67S78]8 b9ar0s1].</v>
      </c>
    </row>
    <row r="3115">
      <c r="A3115" s="1" t="s">
        <v>414</v>
      </c>
      <c r="B3115" s="1" t="s">
        <v>4824</v>
      </c>
      <c r="C3115" s="2" t="str">
        <f>IFERROR(__xludf.DUMMYFUNCTION("GoogleTranslate(B3115, ""en"", ""vi"")"),"Trong bản nhạc này, việc sử dụng dải cao độ cụ thể [R1A2N3G4E5] [oc0ta1ve2s3] tạo ra âm thanh gắn kết và thống nhất xuyên suốt bản nhạc. Bảng âm thanh phong phú và sống động của bài hát được nâng cao hơn nữa khi sử dụng [[K01E12Y23]3 k4ey5]. Cuối cùng, th"&amp;"ời lượng của tác phẩm là [T1M213] giây, khiến nó trở thành một tác phẩm hoàn chỉnh và được chế tác tốt. Nhìn chung, sự kết hợp của các yếu tố âm nhạc này mang lại trải nghiệm nghe hấp dẫn và thỏa mãn.")</f>
        <v>Trong bản nhạc này, việc sử dụng dải cao độ cụ thể [R1A2N3G4E5] [oc0ta1ve2s3] tạo ra âm thanh gắn kết và thống nhất xuyên suốt bản nhạc. Bảng âm thanh phong phú và sống động của bài hát được nâng cao hơn nữa khi sử dụng [[K01E12Y23]3 k4ey5]. Cuối cùng, thời lượng của tác phẩm là [T1M213] giây, khiến nó trở thành một tác phẩm hoàn chỉnh và được chế tác tốt. Nhìn chung, sự kết hợp của các yếu tố âm nhạc này mang lại trải nghiệm nghe hấp dẫn và thỏa mãn.</v>
      </c>
    </row>
    <row r="3116">
      <c r="A3116" s="1" t="s">
        <v>4825</v>
      </c>
      <c r="B3116" s="1" t="s">
        <v>4826</v>
      </c>
      <c r="C3116" s="2" t="str">
        <f>IFERROR(__xludf.DUMMYFUNCTION("GoogleTranslate(B3116, ""en"", ""vi"")"),"Âm nhạc được đề cập là một bản nhạc kéo dài trong [T1M213] giây và mang đậm phong cách truyền thống của [G1E2N3R4E5]. Phạm vi cao độ của nó nằm trong [R1A2N3G4E5] [oc0ta1ve2s3] và được tạo ra âm thanh thông qua việc sử dụng [I1N2S3T4R5U6M7E8N9T0S1]. [ke0y"&amp;"1] của bài hát, tức là [K1E2Y3], tạo thêm hương vị độc đáo cho âm nhạc, trong khi nhịp không quá nhanh cũng không quá chậm. Âm nhạc được tạo ra bằng [[T01I12M23E34_45S56I67G78N89A90T01U12R23E34]4 t5im6e 7si8gn9at0ur1e2], giúp mang lại âm thanh đặc biệt. N"&amp;"hìn chung, ca khúc này là minh chứng cho sức mạnh của âm nhạc [G1E2N3R4E5] và thể hiện nhiều yếu tố khác nhau khiến nó trở nên hấp dẫn đối với những người hâm mộ thể loại này.")</f>
        <v>Âm nhạc được đề cập là một bản nhạc kéo dài trong [T1M213] giây và mang đậm phong cách truyền thống của [G1E2N3R4E5]. Phạm vi cao độ của nó nằm trong [R1A2N3G4E5] [oc0ta1ve2s3] và được tạo ra âm thanh thông qua việc sử dụng [I1N2S3T4R5U6M7E8N9T0S1]. [ke0y1] của bài hát, tức là [K1E2Y3], tạo thêm hương vị độc đáo cho âm nhạc, trong khi nhịp không quá nhanh cũng không quá chậm. Âm nhạc được tạo ra bằng [[T01I12M23E34_45S56I67G78N89A90T01U12R23E34]4 t5im6e 7si8gn9at0ur1e2], giúp mang lại âm thanh đặc biệt. Nhìn chung, ca khúc này là minh chứng cho sức mạnh của âm nhạc [G1E2N3R4E5] và thể hiện nhiều yếu tố khác nhau khiến nó trở nên hấp dẫn đối với những người hâm mộ thể loại này.</v>
      </c>
    </row>
    <row r="3117">
      <c r="A3117" s="1" t="s">
        <v>2759</v>
      </c>
      <c r="B3117" s="1" t="s">
        <v>4827</v>
      </c>
      <c r="C3117" s="2" t="str">
        <f>IFERROR(__xludf.DUMMYFUNCTION("GoogleTranslate(B3117, ""en"", ""vi"")"),"Âm nhạc thấm đẫm [E1M2O3T4I5O6N7] và [[K01E12Y23]3 k4ey5] trong âm nhạc này mang đến âm thanh mạnh mẽ và đáng nhớ. Bài hát tiến triển qua [[N01U12M23_34B45A56R67S78]8 b9ar0s1], với [T1I2M3E4_5S6I7G8N9A0T1U2R3E4] là thước đo của âm nhạc.")</f>
        <v>Âm nhạc thấm đẫm [E1M2O3T4I5O6N7] và [[K01E12Y23]3 k4ey5] trong âm nhạc này mang đến âm thanh mạnh mẽ và đáng nhớ. Bài hát tiến triển qua [[N01U12M23_34B45A56R67S78]8 b9ar0s1], với [T1I2M3E4_5S6I7G8N9A0T1U2R3E4] là thước đo của âm nhạc.</v>
      </c>
    </row>
    <row r="3118">
      <c r="A3118" s="1" t="s">
        <v>1130</v>
      </c>
      <c r="B3118" s="1" t="s">
        <v>4828</v>
      </c>
      <c r="C3118" s="2" t="str">
        <f>IFERROR(__xludf.DUMMYFUNCTION("GoogleTranslate(B3118, ""en"", ""vi"")"),"Dải cao độ của [R1A2N3G4E5] [oc0ta1ve2s3] tạo thêm nét đặc biệt cho bản nhạc, nhấn mạnh chiều sâu cảm xúc của bản nhạc, trong khi [[K01E12Y23]3 k4ey5] mang đến cho bản nhạc này chất lượng cảm xúc đặc biệt. Thời lượng của bài hát là [T1M213] giây, kèm theo"&amp;" [te0mp1o2] rất thư giãn. Bạn sẽ không tìm thấy bất kỳ [I1N2S3T4R5U6M7E8N9T0S1] nào trong bài hát này, vì âm nhạc thuộc [T1I2M3E4_5S6I7G8N9A0T1U2R3E4] và chậm, khiến nó trở thành một ví dụ điển hình của thể loại [G1E2N3R4E5].")</f>
        <v>Dải cao độ của [R1A2N3G4E5] [oc0ta1ve2s3] tạo thêm nét đặc biệt cho bản nhạc, nhấn mạnh chiều sâu cảm xúc của bản nhạc, trong khi [[K01E12Y23]3 k4ey5] mang đến cho bản nhạc này chất lượng cảm xúc đặc biệt. Thời lượng của bài hát là [T1M213] giây, kèm theo [te0mp1o2] rất thư giãn. Bạn sẽ không tìm thấy bất kỳ [I1N2S3T4R5U6M7E8N9T0S1] nào trong bài hát này, vì âm nhạc thuộc [T1I2M3E4_5S6I7G8N9A0T1U2R3E4] và chậm, khiến nó trở thành một ví dụ điển hình của thể loại [G1E2N3R4E5].</v>
      </c>
    </row>
    <row r="3119">
      <c r="A3119" s="1" t="s">
        <v>703</v>
      </c>
      <c r="B3119" s="1" t="s">
        <v>4829</v>
      </c>
      <c r="C3119" s="2" t="str">
        <f>IFERROR(__xludf.DUMMYFUNCTION("GoogleTranslate(B3119, ""en"", ""vi"")"),"Việc bổ sung [[K01E12Y23]3 k4ey5] mang đến hương vị độc đáo cho âm nhạc trong bài hát này, đồng thời tự hào có [[T01I12M23E34_45S56I67G78N89A90T01U12R23E34]4 t5im6e 7si8gn9at0ur1e2] không thường thấy. Cùng với nhau, những yếu tố này tạo nên trải nghiệm âm"&amp;" nhạc đặc biệt và đáng nhớ cho người nghe. Việc sử dụng [ti0me1 s2ig3na4tu5re6] không phổ biến có thể khiến một bản nhạc trở nên khó chơi hoặc nhảy theo hơn, nhưng nó cũng cho phép khả năng sáng tạo cao hơn và có thể làm cho bố cục trở nên thú vị hơn. Tươ"&amp;"ng tự như vậy, việc sử dụng [ke0y1] ít phổ biến hơn có thể mang lại góc nhìn mới mẻ cho bài hát và có thể giúp phân biệt bài hát đó với các tác phẩm khác cùng thể loại.")</f>
        <v>Việc bổ sung [[K01E12Y23]3 k4ey5] mang đến hương vị độc đáo cho âm nhạc trong bài hát này, đồng thời tự hào có [[T01I12M23E34_45S56I67G78N89A90T01U12R23E34]4 t5im6e 7si8gn9at0ur1e2] không thường thấy. Cùng với nhau, những yếu tố này tạo nên trải nghiệm âm nhạc đặc biệt và đáng nhớ cho người nghe. Việc sử dụng [ti0me1 s2ig3na4tu5re6] không phổ biến có thể khiến một bản nhạc trở nên khó chơi hoặc nhảy theo hơn, nhưng nó cũng cho phép khả năng sáng tạo cao hơn và có thể làm cho bố cục trở nên thú vị hơn. Tương tự như vậy, việc sử dụng [ke0y1] ít phổ biến hơn có thể mang lại góc nhìn mới mẻ cho bài hát và có thể giúp phân biệt bài hát đó với các tác phẩm khác cùng thể loại.</v>
      </c>
    </row>
    <row r="3120">
      <c r="A3120" s="1" t="s">
        <v>1786</v>
      </c>
      <c r="B3120" s="1" t="s">
        <v>4830</v>
      </c>
      <c r="C3120" s="2" t="str">
        <f>IFERROR(__xludf.DUMMYFUNCTION("GoogleTranslate(B3120, ""en"", ""vi"")"),"Nhạc của bài hát này có phạm vi cao độ giới hạn là [R1A2N3G4E5] [oc0ta1ve2s3], cho phép nhấn mạnh hơn vào các sắc thái của giai điệu và nhịp điệu. Ngoài ra, việc sử dụng [[K01E12Y23]3 k4ey5] truyền tải âm thanh độc đáo và vang dội. Bài hát kéo dài trong ["&amp;"T1M213] giây, có nhịp điệu êm dịu và vừa phải và không bao gồm bất kỳ [I1N2S3T4R5U6M7E8N9T0S1] nào. [ti0me1 s2ig3na4tu5re6] được chọn cho bài hát này là không phổ biến, [T1I2M3E4_5S6I7G8N9A0T1U2R3E4], nhưng nhịp độ nhanh, truyền tải cảm giác [E1M2O3T4I5O6"&amp;"N7]. Tổng cộng có [[N01U12M23_34B45A56R67S78]8 b9ar0s1] trong bài hát, điều này càng thể hiện rõ hơn chiều sâu và độ phức tạp của âm nhạc.")</f>
        <v>Nhạc của bài hát này có phạm vi cao độ giới hạn là [R1A2N3G4E5] [oc0ta1ve2s3], cho phép nhấn mạnh hơn vào các sắc thái của giai điệu và nhịp điệu. Ngoài ra, việc sử dụng [[K01E12Y23]3 k4ey5] truyền tải âm thanh độc đáo và vang dội. Bài hát kéo dài trong [T1M213] giây, có nhịp điệu êm dịu và vừa phải và không bao gồm bất kỳ [I1N2S3T4R5U6M7E8N9T0S1] nào. [ti0me1 s2ig3na4tu5re6] được chọn cho bài hát này là không phổ biến, [T1I2M3E4_5S6I7G8N9A0T1U2R3E4], nhưng nhịp độ nhanh, truyền tải cảm giác [E1M2O3T4I5O6N7]. Tổng cộng có [[N01U12M23_34B45A56R67S78]8 b9ar0s1] trong bài hát, điều này càng thể hiện rõ hơn chiều sâu và độ phức tạp của âm nhạc.</v>
      </c>
    </row>
    <row r="3121">
      <c r="A3121" s="1" t="s">
        <v>4831</v>
      </c>
      <c r="B3121" s="1" t="s">
        <v>4832</v>
      </c>
      <c r="C3121" s="2" t="str">
        <f>IFERROR(__xludf.DUMMYFUNCTION("GoogleTranslate(B3121, ""en"", ""vi"")"),"Âm nhạc được đề cập mang đến trải nghiệm nghe độc ​​đáo và đáng nhớ với dải cao độ [R1A2N3G4E5] [oc0ta1ve2s3]. Việc sử dụng [[K01E12Y23]3 k4ey5] tạo ra bảng âm thanh phong phú và sống động, làm tăng thêm sức hấp dẫn tổng thể. Ngoài ra, nhịp điệu đặc biệt "&amp;"tràn đầy năng lượng của bài hát cũng mang đến nhịp điệu sống động và cuốn hút. Việc lựa chọn [[T01I12M23E34_45S56I67G78N89A90T01U12R23E34]4 t5im6e 7si8gn9at0ur1e2] càng làm tăng thêm sự phức tạp và thú vị của âm nhạc. [I1N2S3T4R5U6M7E8N9T0S1] đóng vai trò"&amp;" quan trọng trong việc tạo ra âm thanh độc đáo của âm nhạc và góp phần đáng kể vào hiệu ứng tổng thể của nó.")</f>
        <v>Âm nhạc được đề cập mang đến trải nghiệm nghe độc ​​đáo và đáng nhớ với dải cao độ [R1A2N3G4E5] [oc0ta1ve2s3]. Việc sử dụng [[K01E12Y23]3 k4ey5] tạo ra bảng âm thanh phong phú và sống động, làm tăng thêm sức hấp dẫn tổng thể. Ngoài ra, nhịp điệu đặc biệt tràn đầy năng lượng của bài hát cũng mang đến nhịp điệu sống động và cuốn hút. Việc lựa chọn [[T01I12M23E34_45S56I67G78N89A90T01U12R23E34]4 t5im6e 7si8gn9at0ur1e2] càng làm tăng thêm sự phức tạp và thú vị của âm nhạc. [I1N2S3T4R5U6M7E8N9T0S1] đóng vai trò quan trọng trong việc tạo ra âm thanh độc đáo của âm nhạc và góp phần đáng kể vào hiệu ứng tổng thể của nó.</v>
      </c>
    </row>
    <row r="3122">
      <c r="A3122" s="1" t="s">
        <v>821</v>
      </c>
      <c r="B3122" s="1" t="s">
        <v>4833</v>
      </c>
      <c r="C3122" s="2" t="str">
        <f>IFERROR(__xludf.DUMMYFUNCTION("GoogleTranslate(B3122, ""en"", ""vi"")"),"Phạm vi cao độ nhỏ gọn của [R1A2N3G4E5] [oc0ta1ve2s3] mang lại hiệu suất âm nhạc tập trung và ấn tượng, trong khi [[K01E12Y23]3 k4ey5] mang lại âm thanh mạnh mẽ và đáng nhớ. Với thời lượng [T1M213] giây, bản nhạc này thể hiện nhịp điệu đạt được sự cân bằn"&amp;"g hoàn hảo giữa việc không quá nhanh và quá chậm. Không có [I1N2S3T4R5U6M7E8N9T0S1], bài hát này nổi bật nhờ phần sáng tác độc đáo. [[T01I12M23E34_45S56I67G78N89A90T01U12R23E34]4 t5im6e 7si8gn9at0ur1e2] không phổ biến của nó càng làm tăng thêm nét đặc biệ"&amp;"t của nó khi âm nhạc chuyển động nhanh chóng. Không còn nghi ngờ gì nữa, bài hát này mang phong cách [G1E2N3R4E5] không thể nhầm lẫn.")</f>
        <v>Phạm vi cao độ nhỏ gọn của [R1A2N3G4E5] [oc0ta1ve2s3] mang lại hiệu suất âm nhạc tập trung và ấn tượng, trong khi [[K01E12Y23]3 k4ey5] mang lại âm thanh mạnh mẽ và đáng nhớ. Với thời lượng [T1M213] giây, bản nhạc này thể hiện nhịp điệu đạt được sự cân bằng hoàn hảo giữa việc không quá nhanh và quá chậm. Không có [I1N2S3T4R5U6M7E8N9T0S1], bài hát này nổi bật nhờ phần sáng tác độc đáo. [[T01I12M23E34_45S56I67G78N89A90T01U12R23E34]4 t5im6e 7si8gn9at0ur1e2] không phổ biến của nó càng làm tăng thêm nét đặc biệt của nó khi âm nhạc chuyển động nhanh chóng. Không còn nghi ngờ gì nữa, bài hát này mang phong cách [G1E2N3R4E5] không thể nhầm lẫn.</v>
      </c>
    </row>
    <row r="3123">
      <c r="A3123" s="1" t="s">
        <v>4834</v>
      </c>
      <c r="B3123" s="1" t="s">
        <v>4835</v>
      </c>
      <c r="C3123" s="2" t="str">
        <f>IFERROR(__xludf.DUMMYFUNCTION("GoogleTranslate(B3123, ""en"", ""vi"")"),"Việc sử dụng [[K01E12Y23]3 k4ey5] trong bản nhạc này tạo ra một bảng âm thanh phong phú và sống động, được bổ sung bởi nhịp [te0mp1o2] và [T1I2M3E4_5S6I7G8N9A0T1U2R3E4] vừa phải trải dài trên [[N01U12M23_34B45A56R67S78]8 b9ar0s1]. Kéo dài [T1M213] giây, b"&amp;"ản nhạc này không chỉ ấn tượng về mặt kỹ thuật mà còn khơi gợi cảm xúc khi thể hiện [E1M2O3T4I5O6N7] xuyên suốt toàn bộ bản nhạc.")</f>
        <v>Việc sử dụng [[K01E12Y23]3 k4ey5] trong bản nhạc này tạo ra một bảng âm thanh phong phú và sống động, được bổ sung bởi nhịp [te0mp1o2] và [T1I2M3E4_5S6I7G8N9A0T1U2R3E4] vừa phải trải dài trên [[N01U12M23_34B45A56R67S78]8 b9ar0s1]. Kéo dài [T1M213] giây, bản nhạc này không chỉ ấn tượng về mặt kỹ thuật mà còn khơi gợi cảm xúc khi thể hiện [E1M2O3T4I5O6N7] xuyên suốt toàn bộ bản nhạc.</v>
      </c>
    </row>
    <row r="3124">
      <c r="A3124" s="1" t="s">
        <v>586</v>
      </c>
      <c r="B3124" s="1" t="s">
        <v>4836</v>
      </c>
      <c r="C3124" s="2" t="str">
        <f>IFERROR(__xludf.DUMMYFUNCTION("GoogleTranslate(B3124, ""en"", ""vi"")"),"Loại nhạc này mang lại trải nghiệm nghe độc ​​đáo và đáng nhớ với dải cao độ [R1A2N3G4E5] [oc0ta1ve2s3]. Việc sử dụng [[K01E12Y23]3 k4ey5] sẽ tăng thêm chất lượng cảm xúc đặc biệt cho bố cục. Bài hát dài [T1M213] giây và có [te0mp1o2] thực sự mãnh liệt. K"&amp;"hông giống như các bài hát khác, nó không bao gồm [I1N2S3T4R5U6M7E8N9T0S1], tạo ra một bầu không khí khác biệt. Hơn nữa, [ti0me1 s2ig3na4tu5re6], [T1I2M3E4_5S6I7G8N9A0T1U2R3E4] của nó, thật khác thường. Tuy có những yếu tố khác lạ nhưng bài hát được trình"&amp;" diễn ở tốc độ vừa phải, giúp âm nhạc thấm nhuần [E1M2O3T4I5O6N7].")</f>
        <v>Loại nhạc này mang lại trải nghiệm nghe độc ​​đáo và đáng nhớ với dải cao độ [R1A2N3G4E5] [oc0ta1ve2s3]. Việc sử dụng [[K01E12Y23]3 k4ey5] sẽ tăng thêm chất lượng cảm xúc đặc biệt cho bố cục. Bài hát dài [T1M213] giây và có [te0mp1o2] thực sự mãnh liệt. Không giống như các bài hát khác, nó không bao gồm [I1N2S3T4R5U6M7E8N9T0S1], tạo ra một bầu không khí khác biệt. Hơn nữa, [ti0me1 s2ig3na4tu5re6], [T1I2M3E4_5S6I7G8N9A0T1U2R3E4] của nó, thật khác thường. Tuy có những yếu tố khác lạ nhưng bài hát được trình diễn ở tốc độ vừa phải, giúp âm nhạc thấm nhuần [E1M2O3T4I5O6N7].</v>
      </c>
    </row>
    <row r="3125">
      <c r="A3125" s="1" t="s">
        <v>261</v>
      </c>
      <c r="B3125" s="1" t="s">
        <v>4837</v>
      </c>
      <c r="C3125" s="2" t="str">
        <f>IFERROR(__xludf.DUMMYFUNCTION("GoogleTranslate(B3125, ""en"", ""vi"")"),"Phạm vi cao độ giới hạn của âm nhạc là [R1A2N3G4E5] [oc0ta1ve2s3] cho phép nhấn mạnh hơn vào các sắc thái của giai điệu và nhịp điệu, được sáng tác trong [[K01E12Y23]3 k4ey5], với thời lượng là [T1M213] giây. Nó có [te0mp1o2] vừa phải và thú vị, không có "&amp;"[I1N2S3T4R5U6M7E8N9T0S1] và có [[T01I12M23E34_45S56I67G78N89A90T01U12R23E34]4 t5im6e 7si8gn9at0ur1e2 không điển hình. Loại nhạc này, có đặc điểm là [te0mp1o2] vừa phải, không phù hợp với các quy ước của phong cách [G1E2N3R4E5].")</f>
        <v>Phạm vi cao độ giới hạn của âm nhạc là [R1A2N3G4E5] [oc0ta1ve2s3] cho phép nhấn mạnh hơn vào các sắc thái của giai điệu và nhịp điệu, được sáng tác trong [[K01E12Y23]3 k4ey5], với thời lượng là [T1M213] giây. Nó có [te0mp1o2] vừa phải và thú vị, không có [I1N2S3T4R5U6M7E8N9T0S1] và có [[T01I12M23E34_45S56I67G78N89A90T01U12R23E34]4 t5im6e 7si8gn9at0ur1e2 không điển hình. Loại nhạc này, có đặc điểm là [te0mp1o2] vừa phải, không phù hợp với các quy ước của phong cách [G1E2N3R4E5].</v>
      </c>
    </row>
    <row r="3126">
      <c r="A3126" s="1" t="s">
        <v>414</v>
      </c>
      <c r="B3126" s="1" t="s">
        <v>4838</v>
      </c>
      <c r="C3126" s="2" t="str">
        <f>IFERROR(__xludf.DUMMYFUNCTION("GoogleTranslate(B3126, ""en"", ""vi"")"),"Việc sử dụng phạm vi cao độ cụ thể là [R1A2N3G4E5] [oc0ta1ve2s3] kết hợp với [[K01E12Y23]3 k4ey5] tạo ra âm thanh gắn kết và thống nhất xuyên suốt bản nhạc, truyền tải âm thanh độc đáo và cộng hưởng. Ngoài ra, bản nhạc có độ dài [T1M213] giây, mang lại nh"&amp;"iều thời gian để người nghe đắm mình hoàn toàn vào âm nhạc.")</f>
        <v>Việc sử dụng phạm vi cao độ cụ thể là [R1A2N3G4E5] [oc0ta1ve2s3] kết hợp với [[K01E12Y23]3 k4ey5] tạo ra âm thanh gắn kết và thống nhất xuyên suốt bản nhạc, truyền tải âm thanh độc đáo và cộng hưởng. Ngoài ra, bản nhạc có độ dài [T1M213] giây, mang lại nhiều thời gian để người nghe đắm mình hoàn toàn vào âm nhạc.</v>
      </c>
    </row>
    <row r="3127">
      <c r="A3127" s="1" t="s">
        <v>4839</v>
      </c>
      <c r="B3127" s="1" t="s">
        <v>4840</v>
      </c>
      <c r="C3127" s="2" t="str">
        <f>IFERROR(__xludf.DUMMYFUNCTION("GoogleTranslate(B3127, ""en"", ""vi"")"),"[ke0y1] mang đến cho bản nhạc này một chất lượng cảm xúc đặc biệt, trong khi bài hát có thời lượng [T1M213] giây và nhịp điệu rất nhanh và sống động. Sự sắp xếp của nó cố tình bỏ qua việc sử dụng [I1N2S3T4R5U6M7E8N9T0S1], góp phần tạo nên đặc tính độc đáo"&amp;" của nó. Được xác định bởi [E1M2O3T4I5O6N7], âm nhạc bao gồm tổng cộng [[N01U12M23_34B45A56R67S78]8 b9ar0s1].")</f>
        <v>[ke0y1] mang đến cho bản nhạc này một chất lượng cảm xúc đặc biệt, trong khi bài hát có thời lượng [T1M213] giây và nhịp điệu rất nhanh và sống động. Sự sắp xếp của nó cố tình bỏ qua việc sử dụng [I1N2S3T4R5U6M7E8N9T0S1], góp phần tạo nên đặc tính độc đáo của nó. Được xác định bởi [E1M2O3T4I5O6N7], âm nhạc bao gồm tổng cộng [[N01U12M23_34B45A56R67S78]8 b9ar0s1].</v>
      </c>
    </row>
    <row r="3128">
      <c r="A3128" s="1" t="s">
        <v>567</v>
      </c>
      <c r="B3128" s="1" t="s">
        <v>4841</v>
      </c>
      <c r="C3128" s="2" t="str">
        <f>IFERROR(__xludf.DUMMYFUNCTION("GoogleTranslate(B3128, ""en"", ""vi"")"),"Bài này có nhịp điệu vừa phải và cấu trúc theo [[N01U12M23_34B45A56R67S78]8 b9ar0s1].")</f>
        <v>Bài này có nhịp điệu vừa phải và cấu trúc theo [[N01U12M23_34B45A56R67S78]8 b9ar0s1].</v>
      </c>
    </row>
    <row r="3129">
      <c r="A3129" s="1" t="s">
        <v>4842</v>
      </c>
      <c r="B3129" s="1" t="s">
        <v>4843</v>
      </c>
      <c r="C3129" s="2" t="str">
        <f>IFERROR(__xludf.DUMMYFUNCTION("GoogleTranslate(B3129, ""en"", ""vi"")"),"Bài hát này được phát ở mức trung bình [te0mp1o2] và không bao gồm bất kỳ [I1N2S3T4R5U6M7E8N9T0S1] nào.")</f>
        <v>Bài hát này được phát ở mức trung bình [te0mp1o2] và không bao gồm bất kỳ [I1N2S3T4R5U6M7E8N9T0S1] nào.</v>
      </c>
    </row>
    <row r="3130">
      <c r="A3130" s="1" t="s">
        <v>1331</v>
      </c>
      <c r="B3130" s="1" t="s">
        <v>4844</v>
      </c>
      <c r="C3130" s="2" t="str">
        <f>IFERROR(__xludf.DUMMYFUNCTION("GoogleTranslate(B3130, ""en"", ""vi"")"),"Âm nhạc trong bài hát này có đặc điểm là dải cao độ nhỏ gọn trải dài [R1A2N3G4E5] [oc0ta1ve2s3], góp phần mang lại màn trình diễn tập trung và có tác động mạnh mẽ. Ngoài ra, việc sử dụng [[K01E12Y23]3 k4ey5] mang lại âm thanh mạnh mẽ và đáng nhớ, bổ sung "&amp;"cho nhịp điệu yên tĩnh và thanh bình của bài hát. Mặc dù không kết hợp [I1N2S3T4R5U6M7E8N9T0S1], [[T01I12M23E34_45S56I67G78N89A90T01U12R23E34]4 t5im6e 7si8gn9at0ur1e2] được chọn, không phổ biến, hỗ trợ chuyển động vừa phải của bài hát. Nhìn chung, âm nhạc"&amp;" trong bài hát này truyền tải cảm xúc [E1M2O3T4I5O6N7], tạo nên trải nghiệm nghe lôi cuốn kéo dài [T1M213] giây.")</f>
        <v>Âm nhạc trong bài hát này có đặc điểm là dải cao độ nhỏ gọn trải dài [R1A2N3G4E5] [oc0ta1ve2s3], góp phần mang lại màn trình diễn tập trung và có tác động mạnh mẽ. Ngoài ra, việc sử dụng [[K01E12Y23]3 k4ey5] mang lại âm thanh mạnh mẽ và đáng nhớ, bổ sung cho nhịp điệu yên tĩnh và thanh bình của bài hát. Mặc dù không kết hợp [I1N2S3T4R5U6M7E8N9T0S1], [[T01I12M23E34_45S56I67G78N89A90T01U12R23E34]4 t5im6e 7si8gn9at0ur1e2] được chọn, không phổ biến, hỗ trợ chuyển động vừa phải của bài hát. Nhìn chung, âm nhạc trong bài hát này truyền tải cảm xúc [E1M2O3T4I5O6N7], tạo nên trải nghiệm nghe lôi cuốn kéo dài [T1M213] giây.</v>
      </c>
    </row>
    <row r="3131">
      <c r="A3131" s="1" t="s">
        <v>122</v>
      </c>
      <c r="B3131" s="1" t="s">
        <v>4845</v>
      </c>
      <c r="C3131" s="2" t="str">
        <f>IFERROR(__xludf.DUMMYFUNCTION("GoogleTranslate(B3131, ""en"", ""vi"")"),"Phạm vi cao độ nhỏ gọn của [R1A2N3G4E5] [oc0ta1ve2s3] mang lại màn trình diễn âm nhạc tập trung và có tác động mạnh mẽ, trong khi lựa chọn [[K01E12Y23]3 k4ey5] sẽ mang lại trải nghiệm quyến rũ và đáng nhớ. Với thời lượng [T1M213] giây, bài hát này thể hiệ"&amp;"n nhịp điệu nặng nề và khiến âm nhạc trở nên sống động thông qua việc sử dụng [I1N2S3T4R5U6M7E8N9T0S1]. Không tuân theo [[T01I12M23E34_45S56I67G78N89A90T01U12R23E34]4 t5im6e 7si8gn9at0ur1e2] thông thường, bố cục nhanh-[te0mp1o2] này thể hiện [E1M2O3T4I5O6"&amp;"N7].")</f>
        <v>Phạm vi cao độ nhỏ gọn của [R1A2N3G4E5] [oc0ta1ve2s3] mang lại màn trình diễn âm nhạc tập trung và có tác động mạnh mẽ, trong khi lựa chọn [[K01E12Y23]3 k4ey5] sẽ mang lại trải nghiệm quyến rũ và đáng nhớ. Với thời lượng [T1M213] giây, bài hát này thể hiện nhịp điệu nặng nề và khiến âm nhạc trở nên sống động thông qua việc sử dụng [I1N2S3T4R5U6M7E8N9T0S1]. Không tuân theo [[T01I12M23E34_45S56I67G78N89A90T01U12R23E34]4 t5im6e 7si8gn9at0ur1e2] thông thường, bố cục nhanh-[te0mp1o2] này thể hiện [E1M2O3T4I5O6N7].</v>
      </c>
    </row>
    <row r="3132">
      <c r="A3132" s="1" t="s">
        <v>754</v>
      </c>
      <c r="B3132" s="1" t="s">
        <v>4846</v>
      </c>
      <c r="C3132" s="2" t="str">
        <f>IFERROR(__xludf.DUMMYFUNCTION("GoogleTranslate(B3132, ""en"", ""vi"")"),"Bản nhạc thể hiện phạm vi cao độ trong [R1A2N3G4E5] [oc0ta1ve2s3] và truyền tải âm thanh độc đáo và cộng hưởng thông qua việc sử dụng [K1E2Y3]. Kéo dài [T1M213] giây, bài hát này có nhịp điệu yên tĩnh và thanh bình, được sáng tác mà không sử dụng [I1N2S3T"&amp;"4R5U6M7E8N9T0S1]. Nó dựa trên [[T01I12M23E34_45S56I67G78N89A90T01U12R23E34]4 t5im6e 7si8gn9at0ur1e2] và chơi với tốc độ nhanh, đặc trưng bởi [E1M2O3T4I5O6N7].")</f>
        <v>Bản nhạc thể hiện phạm vi cao độ trong [R1A2N3G4E5] [oc0ta1ve2s3] và truyền tải âm thanh độc đáo và cộng hưởng thông qua việc sử dụng [K1E2Y3]. Kéo dài [T1M213] giây, bài hát này có nhịp điệu yên tĩnh và thanh bình, được sáng tác mà không sử dụng [I1N2S3T4R5U6M7E8N9T0S1]. Nó dựa trên [[T01I12M23E34_45S56I67G78N89A90T01U12R23E34]4 t5im6e 7si8gn9at0ur1e2] và chơi với tốc độ nhanh, đặc trưng bởi [E1M2O3T4I5O6N7].</v>
      </c>
    </row>
    <row r="3133">
      <c r="A3133" s="1" t="s">
        <v>1384</v>
      </c>
      <c r="B3133" s="1" t="s">
        <v>4847</v>
      </c>
      <c r="C3133" s="2" t="str">
        <f>IFERROR(__xludf.DUMMYFUNCTION("GoogleTranslate(B3133, ""en"", ""vi"")"),"Bản nhạc thể hiện bản chất của âm nhạc [G1E2N3R4E5] cổ điển với nhịp điệu mạnh mẽ và lôi cuốn, [te0mp1o2] nhanh và phạm vi cao độ trong [R1A2N3G4E5] [oc0ta1ve2s3]. Việc sử dụng [[K01E12Y23]3 k4ey5] sẽ tạo thêm hương vị độc đáo cho bố cục, có thời lượng là"&amp;" [T1M213] giây và không liên quan đến việc sử dụng [I1N2S3T4R5U6M7E8N9T0S1]. Ngoài ra, [ti0me1 s2ig3na4tu5re6] của bài hát không được sử dụng phổ biến [T1I2M3E4_5S6I7G8N9A0T1U2R3E4]. Nhìn chung, bài hát này là một ví dụ độc đáo và hấp dẫn về âm nhạc [G1E2"&amp;"N3R4E5] thể hiện đặc điểm của nó một cách táo bạo và ấn tượng.")</f>
        <v>Bản nhạc thể hiện bản chất của âm nhạc [G1E2N3R4E5] cổ điển với nhịp điệu mạnh mẽ và lôi cuốn, [te0mp1o2] nhanh và phạm vi cao độ trong [R1A2N3G4E5] [oc0ta1ve2s3]. Việc sử dụng [[K01E12Y23]3 k4ey5] sẽ tạo thêm hương vị độc đáo cho bố cục, có thời lượng là [T1M213] giây và không liên quan đến việc sử dụng [I1N2S3T4R5U6M7E8N9T0S1]. Ngoài ra, [ti0me1 s2ig3na4tu5re6] của bài hát không được sử dụng phổ biến [T1I2M3E4_5S6I7G8N9A0T1U2R3E4]. Nhìn chung, bài hát này là một ví dụ độc đáo và hấp dẫn về âm nhạc [G1E2N3R4E5] thể hiện đặc điểm của nó một cách táo bạo và ấn tượng.</v>
      </c>
    </row>
    <row r="3134">
      <c r="A3134" s="1" t="s">
        <v>383</v>
      </c>
      <c r="B3134" s="1" t="s">
        <v>4848</v>
      </c>
      <c r="C3134" s="2" t="str">
        <f>IFERROR(__xludf.DUMMYFUNCTION("GoogleTranslate(B3134, ""en"", ""vi"")"),"[[K01E12Y23]3 k4ey5] trong bản nhạc này mang đến âm thanh mạnh mẽ và đáng nhớ, kết hợp với nhịp điệu thực sự kích thích sẽ tạo ra trải nghiệm nghe khó quên. Âm nhạc tuân theo nhịp [T1I2M3E4_5S6I7G8N9A0T1U2R3E4], điều này làm tăng thêm tác động tổng thể củ"&amp;"a bài hát và làm nổi bật tài năng âm nhạc của người biểu diễn. Từ giai điệu sôi động đến nhịp điệu được chế tác một cách chuyên nghiệp, mọi yếu tố của bản nhạc này kết hợp với nhau để tạo nên một sáng tác đáng kinh ngạc, chắc chắn sẽ để lại ấn tượng lâu d"&amp;"ài cho bất kỳ người nghe nào.")</f>
        <v>[[K01E12Y23]3 k4ey5] trong bản nhạc này mang đến âm thanh mạnh mẽ và đáng nhớ, kết hợp với nhịp điệu thực sự kích thích sẽ tạo ra trải nghiệm nghe khó quên. Âm nhạc tuân theo nhịp [T1I2M3E4_5S6I7G8N9A0T1U2R3E4], điều này làm tăng thêm tác động tổng thể của bài hát và làm nổi bật tài năng âm nhạc của người biểu diễn. Từ giai điệu sôi động đến nhịp điệu được chế tác một cách chuyên nghiệp, mọi yếu tố của bản nhạc này kết hợp với nhau để tạo nên một sáng tác đáng kinh ngạc, chắc chắn sẽ để lại ấn tượng lâu dài cho bất kỳ người nghe nào.</v>
      </c>
    </row>
    <row r="3135">
      <c r="A3135" s="1" t="s">
        <v>2533</v>
      </c>
      <c r="B3135" s="1" t="s">
        <v>4849</v>
      </c>
      <c r="C3135" s="2" t="str">
        <f>IFERROR(__xludf.DUMMYFUNCTION("GoogleTranslate(B3135, ""en"", ""vi"")"),"Dải cao độ của [R1A2N3G4E5] [oc0ta1ve2s3] tạo thêm nét đặc biệt cho âm nhạc, nhấn mạnh chiều sâu cảm xúc của nó. Hơn nữa, việc sử dụng [[K01E12Y23]3 k4ey5] của bản nhạc này tạo ra một bảng âm thanh phong phú và sống động. Độ dài của bài hát này là [T1M213"&amp;"] giây và nhịp điệu của nó rất nặng. Điều đáng chú ý là phần sáng tác của bài hát này không sử dụng [I1N2S3T4R5U6M7E8N9T0S1]. Ngoài ra, [ti0me1 s2ig3na4tu5re6] của bài hát này không thường xuyên, như được chỉ ra bởi [T1I2M3E4_5S6I7G8N9A0T1U2R3E4]. [te0mp1"&amp;"o2] của bài hát này ở mức vừa phải, và thông qua âm nhạc, nó thể hiện [E1M2O3T4I5O6N7]. Nhìn chung, bài hát bao gồm [[N01U12M23_34B45A56R67S78]8 b9ar0s1], kết hợp tất cả những yếu tố này thành một trải nghiệm âm nhạc độc đáo.")</f>
        <v>Dải cao độ của [R1A2N3G4E5] [oc0ta1ve2s3] tạo thêm nét đặc biệt cho âm nhạc, nhấn mạnh chiều sâu cảm xúc của nó. Hơn nữa, việc sử dụng [[K01E12Y23]3 k4ey5] của bản nhạc này tạo ra một bảng âm thanh phong phú và sống động. Độ dài của bài hát này là [T1M213] giây và nhịp điệu của nó rất nặng. Điều đáng chú ý là phần sáng tác của bài hát này không sử dụng [I1N2S3T4R5U6M7E8N9T0S1]. Ngoài ra, [ti0me1 s2ig3na4tu5re6] của bài hát này không thường xuyên, như được chỉ ra bởi [T1I2M3E4_5S6I7G8N9A0T1U2R3E4]. [te0mp1o2] của bài hát này ở mức vừa phải, và thông qua âm nhạc, nó thể hiện [E1M2O3T4I5O6N7]. Nhìn chung, bài hát bao gồm [[N01U12M23_34B45A56R67S78]8 b9ar0s1], kết hợp tất cả những yếu tố này thành một trải nghiệm âm nhạc độc đáo.</v>
      </c>
    </row>
    <row r="3136">
      <c r="A3136" s="1" t="s">
        <v>446</v>
      </c>
      <c r="B3136" s="1" t="s">
        <v>4850</v>
      </c>
      <c r="C3136" s="2" t="str">
        <f>IFERROR(__xludf.DUMMYFUNCTION("GoogleTranslate(B3136, ""en"", ""vi"")"),"Phạm vi cao độ giới hạn của âm nhạc là [R1A2N3G4E5] [oc0ta1ve2s3] cho phép nhấn mạnh hơn vào các sắc thái của giai điệu và nhịp điệu, trong khi [[K01E12Y23]3 k4ey5] mang đến âm thanh mạnh mẽ và đáng nhớ. Với thời gian chạy [T1M213] giây, nhịp điệu hài hòa"&amp;" và cách sử dụng quan trọng của [I1N2S3T4R5U6M7E8N9T0S1] góp phần tạo nên tác động tổng thể của âm nhạc. Hơn nữa, sự khác biệt của bài hát so với chuẩn mực ở [[T01I12M23E34_45S56I67G78N89A90T01U12R23E34]4 t5im6e 7si8gn9at0ur1e2], nhịp độ nhàn nhã và cách "&amp;"thể hiện cổ điển của âm nhạc [G1E2N3R4E5] càng củng cố thêm sức hấp dẫn độc đáo của nó.")</f>
        <v>Phạm vi cao độ giới hạn của âm nhạc là [R1A2N3G4E5] [oc0ta1ve2s3] cho phép nhấn mạnh hơn vào các sắc thái của giai điệu và nhịp điệu, trong khi [[K01E12Y23]3 k4ey5] mang đến âm thanh mạnh mẽ và đáng nhớ. Với thời gian chạy [T1M213] giây, nhịp điệu hài hòa và cách sử dụng quan trọng của [I1N2S3T4R5U6M7E8N9T0S1] góp phần tạo nên tác động tổng thể của âm nhạc. Hơn nữa, sự khác biệt của bài hát so với chuẩn mực ở [[T01I12M23E34_45S56I67G78N89A90T01U12R23E34]4 t5im6e 7si8gn9at0ur1e2], nhịp độ nhàn nhã và cách thể hiện cổ điển của âm nhạc [G1E2N3R4E5] càng củng cố thêm sức hấp dẫn độc đáo của nó.</v>
      </c>
    </row>
    <row r="3137">
      <c r="A3137" s="1" t="s">
        <v>4851</v>
      </c>
      <c r="B3137" s="1" t="s">
        <v>4852</v>
      </c>
      <c r="C3137" s="2" t="str">
        <f>IFERROR(__xludf.DUMMYFUNCTION("GoogleTranslate(B3137, ""en"", ""vi"")"),"Bài hát này có thời gian phát là [T1M213] giây và được chia thành [[N01U12M23_34B45A56R67S78]8 b9ar0s1]. Nó có nhịp điệu rất êm dịu tạo ra một bầu không khí nhẹ nhàng và thư giãn. Dù bạn muốn thư giãn sau một ngày dài hay chỉ đơn giản là tận hưởng những g"&amp;"iây phút bình yên, giai điệu nhẹ nhàng và [te0mp1o2] mượt mà của bài hát này chắc chắn sẽ giúp bạn tìm lại sự bình yên trong nội tâm. Vì vậy, hãy ngồi lại, thư giãn và để âm nhạc đưa bạn vào cuộc hành trình đến một nơi thanh bình và tĩnh lặng.")</f>
        <v>Bài hát này có thời gian phát là [T1M213] giây và được chia thành [[N01U12M23_34B45A56R67S78]8 b9ar0s1]. Nó có nhịp điệu rất êm dịu tạo ra một bầu không khí nhẹ nhàng và thư giãn. Dù bạn muốn thư giãn sau một ngày dài hay chỉ đơn giản là tận hưởng những giây phút bình yên, giai điệu nhẹ nhàng và [te0mp1o2] mượt mà của bài hát này chắc chắn sẽ giúp bạn tìm lại sự bình yên trong nội tâm. Vì vậy, hãy ngồi lại, thư giãn và để âm nhạc đưa bạn vào cuộc hành trình đến một nơi thanh bình và tĩnh lặng.</v>
      </c>
    </row>
    <row r="3138">
      <c r="A3138" s="1" t="s">
        <v>4853</v>
      </c>
      <c r="B3138" s="1" t="s">
        <v>4854</v>
      </c>
      <c r="C3138" s="2" t="str">
        <f>IFERROR(__xludf.DUMMYFUNCTION("GoogleTranslate(B3138, ""en"", ""vi"")"),"Âm nhạc, một ví dụ điển hình của thể loại [G1E2N3R4E5], mang đến màn trình diễn tập trung và ấn tượng với dải cao độ nhỏ gọn trải dài [R1A2N3G4E5] [oc0ta1ve2s3]. Bắt đầu ở [T1M213] giây, bài hát này cố tình loại trừ việc kết hợp [I1N2S3T4R5U6M7E8N9T0S1].")</f>
        <v>Âm nhạc, một ví dụ điển hình của thể loại [G1E2N3R4E5], mang đến màn trình diễn tập trung và ấn tượng với dải cao độ nhỏ gọn trải dài [R1A2N3G4E5] [oc0ta1ve2s3]. Bắt đầu ở [T1M213] giây, bài hát này cố tình loại trừ việc kết hợp [I1N2S3T4R5U6M7E8N9T0S1].</v>
      </c>
    </row>
    <row r="3139">
      <c r="A3139" s="1" t="s">
        <v>1971</v>
      </c>
      <c r="B3139" s="1" t="s">
        <v>4855</v>
      </c>
      <c r="C3139" s="2" t="str">
        <f>IFERROR(__xludf.DUMMYFUNCTION("GoogleTranslate(B3139, ""en"", ""vi"")"),"Âm nhạc trong bài hát này có đặc điểm là dải cao độ nhỏ gọn trải dài [R1A2N3G4E5] [oc0ta1ve2s3], mang lại màn trình diễn tập trung và có tác động mạnh mẽ. Nó cũng có bảng âm thanh phong phú và sống động được tạo ra bằng cách sử dụng [[K01E12Y23]3 k4ey5]. "&amp;"Mặc dù thời lượng tương đối ngắn của bài hát là [T1M213] giây, nhưng nhịp điệu êm dịu và tĩnh lặng của nó lại vô cùng hiệu quả. [I1N2S3T4R5U6M7E8N9T0S1] được sử dụng trong âm nhạc đóng một vai trò quan trọng trong việc tạo ra tính chất cảm xúc của bài hát"&amp;", đó là [E1M2O3T4I5O6N7]. [ti0me1 s2ig3na4tu5re6] của bài hát không điển hình, có đặc trưng [T1I2M3E4_5S6I7G8N9A0T1U2R3E4] nhưng được phát ở tốc độ vừa phải trên [[N01U12M23_34B45A56R67S78]8 b9ar0s1]. Nhìn chung, bài hát này là một bản nhạc tuyệt vời mang"&amp;" lại trải nghiệm đáng nhớ và cảm động cho bất kỳ ai nghe nó.")</f>
        <v>Âm nhạc trong bài hát này có đặc điểm là dải cao độ nhỏ gọn trải dài [R1A2N3G4E5] [oc0ta1ve2s3], mang lại màn trình diễn tập trung và có tác động mạnh mẽ. Nó cũng có bảng âm thanh phong phú và sống động được tạo ra bằng cách sử dụng [[K01E12Y23]3 k4ey5]. Mặc dù thời lượng tương đối ngắn của bài hát là [T1M213] giây, nhưng nhịp điệu êm dịu và tĩnh lặng của nó lại vô cùng hiệu quả. [I1N2S3T4R5U6M7E8N9T0S1] được sử dụng trong âm nhạc đóng một vai trò quan trọng trong việc tạo ra tính chất cảm xúc của bài hát, đó là [E1M2O3T4I5O6N7]. [ti0me1 s2ig3na4tu5re6] của bài hát không điển hình, có đặc trưng [T1I2M3E4_5S6I7G8N9A0T1U2R3E4] nhưng được phát ở tốc độ vừa phải trên [[N01U12M23_34B45A56R67S78]8 b9ar0s1]. Nhìn chung, bài hát này là một bản nhạc tuyệt vời mang lại trải nghiệm đáng nhớ và cảm động cho bất kỳ ai nghe nó.</v>
      </c>
    </row>
    <row r="3140">
      <c r="A3140" s="1" t="s">
        <v>4856</v>
      </c>
      <c r="B3140" s="1" t="s">
        <v>4857</v>
      </c>
      <c r="C3140" s="2" t="str">
        <f>IFERROR(__xludf.DUMMYFUNCTION("GoogleTranslate(B3140, ""en"", ""vi"")"),"Phạm vi cao độ nhỏ gọn của [R1A2N3G4E5] [oc0ta1ve2s3] mang lại màn trình diễn âm nhạc tập trung và có tác động mạnh mẽ, trong khi [[K01E12Y23]3 k4ey5] trong loại nhạc này mang đến âm thanh mạnh mẽ và đáng nhớ. Với thời gian chạy [T1M213] giây, bài hát duy"&amp;" trì [te0mp1o2] không quá nhanh cũng không quá chậm. [I1N2S3T4R5U6M7E8N9T0S1] không có trong nhạc cụ, góp phần tăng tốc độ của âm nhạc. Nó mang tính chất [E1M2O3T4I5O6N7] và có thể tìm thấy khoảng [[N01U12M23_34B45A56R67S78]8 b9ar0s1] trong toàn bộ bố cục"&amp;".")</f>
        <v>Phạm vi cao độ nhỏ gọn của [R1A2N3G4E5] [oc0ta1ve2s3] mang lại màn trình diễn âm nhạc tập trung và có tác động mạnh mẽ, trong khi [[K01E12Y23]3 k4ey5] trong loại nhạc này mang đến âm thanh mạnh mẽ và đáng nhớ. Với thời gian chạy [T1M213] giây, bài hát duy trì [te0mp1o2] không quá nhanh cũng không quá chậm. [I1N2S3T4R5U6M7E8N9T0S1] không có trong nhạc cụ, góp phần tăng tốc độ của âm nhạc. Nó mang tính chất [E1M2O3T4I5O6N7] và có thể tìm thấy khoảng [[N01U12M23_34B45A56R67S78]8 b9ar0s1] trong toàn bộ bố cục.</v>
      </c>
    </row>
    <row r="3141">
      <c r="A3141" s="1" t="s">
        <v>849</v>
      </c>
      <c r="B3141" s="1" t="s">
        <v>4858</v>
      </c>
      <c r="C3141" s="2" t="str">
        <f>IFERROR(__xludf.DUMMYFUNCTION("GoogleTranslate(B3141, ""en"", ""vi"")"),"Sự lựa chọn [[K01E12Y23]3 k4ey5] trong bản nhạc này tạo ra một trải nghiệm quyến rũ và đáng nhớ, được nâng cao hơn nữa nhờ sự truyền tải mạnh mẽ của [E1M2O3T4I5O6N7]. Điều thú vị là bài hát này đạt được chiều sâu cảm xúc và sự lôi cuốn mà không cần sử dụn"&amp;"g [I1N2S3T4R5U6M7E8N9T0S1], khiến nó trở thành một bản nhạc độc đáo và ấn tượng.")</f>
        <v>Sự lựa chọn [[K01E12Y23]3 k4ey5] trong bản nhạc này tạo ra một trải nghiệm quyến rũ và đáng nhớ, được nâng cao hơn nữa nhờ sự truyền tải mạnh mẽ của [E1M2O3T4I5O6N7]. Điều thú vị là bài hát này đạt được chiều sâu cảm xúc và sự lôi cuốn mà không cần sử dụng [I1N2S3T4R5U6M7E8N9T0S1], khiến nó trở thành một bản nhạc độc đáo và ấn tượng.</v>
      </c>
    </row>
    <row r="3142">
      <c r="A3142" s="1" t="s">
        <v>4859</v>
      </c>
      <c r="B3142" s="1" t="s">
        <v>4860</v>
      </c>
      <c r="C3142" s="2" t="str">
        <f>IFERROR(__xludf.DUMMYFUNCTION("GoogleTranslate(B3142, ""en"", ""vi"")"),"Âm nhạc được sáng tác trong [[K01E12Y23]3 k4ey5] sử dụng dải cao độ [R1A2N3G4E5] [oc0ta1ve2s3], thêm đặc tính riêng biệt và nhấn mạnh chiều sâu cảm xúc của nó. Mặc dù có thời lượng phát chỉ [T1M213] giây nhưng nhịp điệu [te0mp1o2] mãnh liệt và nhịp độ nha"&amp;"nh của bài hát ngay lập tức được chú ý. Điều thú vị là, [I1N2S3T4R5U6M7E8N9T0S1] không xuất hiện trong bản trình bày không điển hình này của âm thanh [G1E2N3R4E5] cổ điển, được soạn thảo trong máy đo [T1I2M3E4_5S6I7G8N9A0T1U2R3E4] và được tạo thành từ [[N"&amp;"01U12M23_34B45A56R67S78]8 1]. Nhìn chung, âm nhạc này phá vỡ khuôn mẫu và thể hiện một cách tiếp cận độc đáo và phi truyền thống đối với thể loại này.")</f>
        <v>Âm nhạc được sáng tác trong [[K01E12Y23]3 k4ey5] sử dụng dải cao độ [R1A2N3G4E5] [oc0ta1ve2s3], thêm đặc tính riêng biệt và nhấn mạnh chiều sâu cảm xúc của nó. Mặc dù có thời lượng phát chỉ [T1M213] giây nhưng nhịp điệu [te0mp1o2] mãnh liệt và nhịp độ nhanh của bài hát ngay lập tức được chú ý. Điều thú vị là, [I1N2S3T4R5U6M7E8N9T0S1] không xuất hiện trong bản trình bày không điển hình này của âm thanh [G1E2N3R4E5] cổ điển, được soạn thảo trong máy đo [T1I2M3E4_5S6I7G8N9A0T1U2R3E4] và được tạo thành từ [[N01U12M23_34B45A56R67S78]8 1]. Nhìn chung, âm nhạc này phá vỡ khuôn mẫu và thể hiện một cách tiếp cận độc đáo và phi truyền thống đối với thể loại này.</v>
      </c>
    </row>
    <row r="3143">
      <c r="A3143" s="1" t="s">
        <v>4861</v>
      </c>
      <c r="B3143" s="1" t="s">
        <v>4862</v>
      </c>
      <c r="C3143" s="2" t="str">
        <f>IFERROR(__xludf.DUMMYFUNCTION("GoogleTranslate(B3143, ""en"", ""vi"")"),"Đoạn nhạc thể hiện phạm vi cao độ trong [R1A2N3G4E5] [oc0ta1ve2s3] và được sáng tác trong [[K01E12Y23]3 k4ey5]. [ti0me1 s2ig3na4tu5re6] được sử dụng trong bài hát này không phải là điển hình, trong khi [I1N2S3T4R5U6M7E8N9T0S1] được sử dụng trong biểu diễn"&amp;" âm nhạc. Với tiết tấu vừa phải, bản nhạc bao trùm [[N01U12M23_34B45A56R67S78]8 b9ar0s1].")</f>
        <v>Đoạn nhạc thể hiện phạm vi cao độ trong [R1A2N3G4E5] [oc0ta1ve2s3] và được sáng tác trong [[K01E12Y23]3 k4ey5]. [ti0me1 s2ig3na4tu5re6] được sử dụng trong bài hát này không phải là điển hình, trong khi [I1N2S3T4R5U6M7E8N9T0S1] được sử dụng trong biểu diễn âm nhạc. Với tiết tấu vừa phải, bản nhạc bao trùm [[N01U12M23_34B45A56R67S78]8 b9ar0s1].</v>
      </c>
    </row>
    <row r="3144">
      <c r="A3144" s="1" t="s">
        <v>2141</v>
      </c>
      <c r="B3144" s="1" t="s">
        <v>4863</v>
      </c>
      <c r="C3144" s="2" t="str">
        <f>IFERROR(__xludf.DUMMYFUNCTION("GoogleTranslate(B3144, ""en"", ""vi"")"),"Bài hát này có cao độ [R1A2N3G4E5] [oc0ta1ve2s3] và nằm trong [ke0y1] của [K1E2Y3], điều này mang lại chất lượng cảm xúc đặc biệt. Nó phát trong [T1M213] giây với [te0mp1o2] chậm và tuân theo đồng hồ [T1I2M3E4_5S6I7G8N9A0T1U2R3E4]. Nhịp điệu trong bài hát"&amp;" này rất thoải mái và được trình diễn mà không cần kết hợp bất kỳ [I1N2S3T4R5U6M7E8N9T0S1] nào. Bản chất âm nhạc là [E1M2O3T4I5O6N7].")</f>
        <v>Bài hát này có cao độ [R1A2N3G4E5] [oc0ta1ve2s3] và nằm trong [ke0y1] của [K1E2Y3], điều này mang lại chất lượng cảm xúc đặc biệt. Nó phát trong [T1M213] giây với [te0mp1o2] chậm và tuân theo đồng hồ [T1I2M3E4_5S6I7G8N9A0T1U2R3E4]. Nhịp điệu trong bài hát này rất thoải mái và được trình diễn mà không cần kết hợp bất kỳ [I1N2S3T4R5U6M7E8N9T0S1] nào. Bản chất âm nhạc là [E1M2O3T4I5O6N7].</v>
      </c>
    </row>
    <row r="3145">
      <c r="A3145" s="1" t="s">
        <v>1140</v>
      </c>
      <c r="B3145" s="1" t="s">
        <v>4864</v>
      </c>
      <c r="C3145" s="2" t="str">
        <f>IFERROR(__xludf.DUMMYFUNCTION("GoogleTranslate(B3145, ""en"", ""vi"")"),"Dải cao độ nhỏ gọn của [R1A2N3G4E5] [oc0ta1ve2s3] là yếu tố [ke0y1] trong việc tạo ra màn trình diễn âm nhạc tập trung và có tác động. Điều này, kết hợp với sự lựa chọn âm nhạc của [K1E2Y3], mang lại trải nghiệm quyến rũ và đáng nhớ cho người nghe. Với th"&amp;"ời lượng [T1M213] giây và [te0mp1o2] mãnh liệt, bài hát thu hút sự chú ý ngay từ đầu. Để phát huy hết tiềm năng của nó, [I1N2S3T4R5U6M7E8N9T0S1] nên được đưa vào âm nhạc. Ngoài ra, việc sử dụng [ti0me1 s2ig3na4tu5re6] không chuẩn, [T1I2M3E4_5S6I7G8N9A0T1U"&amp;"2R3E4], sẽ bổ sung thêm yếu tố hấp dẫn và phức tạp cho tác phẩm. Dù được chơi chậm nhưng bản nhạc lại mang đặc trưng [E1M2O3T4I5O6N7], tạo nên trải nghiệm mạnh mẽ và giàu cảm xúc cho tất cả những ai nghe nó.")</f>
        <v>Dải cao độ nhỏ gọn của [R1A2N3G4E5] [oc0ta1ve2s3] là yếu tố [ke0y1] trong việc tạo ra màn trình diễn âm nhạc tập trung và có tác động. Điều này, kết hợp với sự lựa chọn âm nhạc của [K1E2Y3], mang lại trải nghiệm quyến rũ và đáng nhớ cho người nghe. Với thời lượng [T1M213] giây và [te0mp1o2] mãnh liệt, bài hát thu hút sự chú ý ngay từ đầu. Để phát huy hết tiềm năng của nó, [I1N2S3T4R5U6M7E8N9T0S1] nên được đưa vào âm nhạc. Ngoài ra, việc sử dụng [ti0me1 s2ig3na4tu5re6] không chuẩn, [T1I2M3E4_5S6I7G8N9A0T1U2R3E4], sẽ bổ sung thêm yếu tố hấp dẫn và phức tạp cho tác phẩm. Dù được chơi chậm nhưng bản nhạc lại mang đặc trưng [E1M2O3T4I5O6N7], tạo nên trải nghiệm mạnh mẽ và giàu cảm xúc cho tất cả những ai nghe nó.</v>
      </c>
    </row>
    <row r="3146">
      <c r="A3146" s="1" t="s">
        <v>4865</v>
      </c>
      <c r="B3146" s="1" t="s">
        <v>4866</v>
      </c>
      <c r="C3146" s="2" t="str">
        <f>IFERROR(__xludf.DUMMYFUNCTION("GoogleTranslate(B3146, ""en"", ""vi"")"),"Âm nhạc trong bài hát này có đặc điểm là dải cao độ đặc biệt [R1A2N3G4E5] [oc0ta1ve2s3], nhấn mạnh chiều sâu cảm xúc của nó. Ngoài ra, bài hát có thời lượng [T1M213] giây và nằm trong [T1I2M3E4_5S6I7G8N9A0T1U2R3E4]. Phần trình diễn âm nhạc sử dụng [I1N2S3"&amp;"T4R5U6M7E8N9T0S1], với [I1N2S3T4R5U6M7E8N9T0] chiếm vị trí trung tâm trong bản nhạc giai điệu. Bạn có thể nghe thấy nhịp độ nhanh khi phát nhạc trong suốt [[N01U12M23_34B45A56R67S78]8 b9ar0s1] của bài hát.")</f>
        <v>Âm nhạc trong bài hát này có đặc điểm là dải cao độ đặc biệt [R1A2N3G4E5] [oc0ta1ve2s3], nhấn mạnh chiều sâu cảm xúc của nó. Ngoài ra, bài hát có thời lượng [T1M213] giây và nằm trong [T1I2M3E4_5S6I7G8N9A0T1U2R3E4]. Phần trình diễn âm nhạc sử dụng [I1N2S3T4R5U6M7E8N9T0S1], với [I1N2S3T4R5U6M7E8N9T0] chiếm vị trí trung tâm trong bản nhạc giai điệu. Bạn có thể nghe thấy nhịp độ nhanh khi phát nhạc trong suốt [[N01U12M23_34B45A56R67S78]8 b9ar0s1] của bài hát.</v>
      </c>
    </row>
    <row r="3147">
      <c r="A3147" s="1" t="s">
        <v>156</v>
      </c>
      <c r="B3147" s="1" t="s">
        <v>4867</v>
      </c>
      <c r="C3147" s="2" t="str">
        <f>IFERROR(__xludf.DUMMYFUNCTION("GoogleTranslate(B3147, ""en"", ""vi"")"),"Bài hát có thời lượng chạy là [T1M213] giây và không sở hữu những nét cổ điển đặc trưng cho âm thanh [G1E2N3R4E5].")</f>
        <v>Bài hát có thời lượng chạy là [T1M213] giây và không sở hữu những nét cổ điển đặc trưng cho âm thanh [G1E2N3R4E5].</v>
      </c>
    </row>
    <row r="3148">
      <c r="A3148" s="1" t="s">
        <v>4868</v>
      </c>
      <c r="B3148" s="1" t="s">
        <v>4869</v>
      </c>
      <c r="C3148" s="2" t="str">
        <f>IFERROR(__xludf.DUMMYFUNCTION("GoogleTranslate(B3148, ""en"", ""vi"")"),"Âm nhạc tốc độ cao trải dài [[N01U12M23_34B45A56R67S78]8 b9ar0s1] và bao gồm [I1N2S3T4R5U6M7E8N9T0S1] trong thành phần của nó.")</f>
        <v>Âm nhạc tốc độ cao trải dài [[N01U12M23_34B45A56R67S78]8 b9ar0s1] và bao gồm [I1N2S3T4R5U6M7E8N9T0S1] trong thành phần của nó.</v>
      </c>
    </row>
    <row r="3149">
      <c r="A3149" s="1" t="s">
        <v>217</v>
      </c>
      <c r="B3149" s="1" t="s">
        <v>4870</v>
      </c>
      <c r="C3149" s="2" t="str">
        <f>IFERROR(__xludf.DUMMYFUNCTION("GoogleTranslate(B3149, ""en"", ""vi"")"),"Việc lựa chọn [key0y1] trong bản nhạc này tạo nên một trải nghiệm lôi cuốn và đáng nhớ.")</f>
        <v>Việc lựa chọn [key0y1] trong bản nhạc này tạo nên một trải nghiệm lôi cuốn và đáng nhớ.</v>
      </c>
    </row>
    <row r="3150">
      <c r="A3150" s="1" t="s">
        <v>4871</v>
      </c>
      <c r="B3150" s="1" t="s">
        <v>4872</v>
      </c>
      <c r="C3150" s="2" t="str">
        <f>IFERROR(__xludf.DUMMYFUNCTION("GoogleTranslate(B3150, ""en"", ""vi"")"),"Âm nhạc trong bản nhạc này có phạm vi cao độ giới hạn là [R1A2N3G4E5] [oc0ta1ve2s3], cho phép nhấn mạnh hơn vào các sắc thái của giai điệu và nhịp điệu. Ngoài ra, bài hát có độ dài [T1M213] giây và có nhịp điệu nhất quán và vừa phải xuyên suốt bài hát.")</f>
        <v>Âm nhạc trong bản nhạc này có phạm vi cao độ giới hạn là [R1A2N3G4E5] [oc0ta1ve2s3], cho phép nhấn mạnh hơn vào các sắc thái của giai điệu và nhịp điệu. Ngoài ra, bài hát có độ dài [T1M213] giây và có nhịp điệu nhất quán và vừa phải xuyên suốt bài hát.</v>
      </c>
    </row>
    <row r="3151">
      <c r="A3151" s="1" t="s">
        <v>2222</v>
      </c>
      <c r="B3151" s="1" t="s">
        <v>4873</v>
      </c>
      <c r="C3151" s="2" t="str">
        <f>IFERROR(__xludf.DUMMYFUNCTION("GoogleTranslate(B3151, ""en"", ""vi"")"),"Dải cao độ [R1A2N3G4E5] [oc0ta1ve2s3] của bài hát [G1E2N3R4E5] này bổ sung thêm nét đặc sắc, nhấn mạnh chiều sâu cảm xúc của bài hát. Âm thanh mạnh mẽ và đáng nhớ của [[K01E12Y23]3 k4ey5] càng nâng cao tầm ảnh hưởng của nó. Bài hát phát trong [T1M213] giâ"&amp;"y và di chuyển với tốc độ nhanh, được điều khiển bởi nhịp điệu vừa phải và nhất quán được đo bằng [T1I2M3E4_5S6I7G8N9A0T1U2R3E4]. Điều thú vị là phần phối khí của bài hát này đã bỏ qua việc sử dụng [I1N2S3T4R5U6M7E8N9T0S1], thể hiện sự khéo léo của người "&amp;"sáng tác. Nhìn chung, bài hát này là một ví dụ điển hình cho phong cách [G1E2N3R4E5] và nổi bật như một minh chứng cho sự sáng tạo và tài năng của những người sáng tạo ra nó.")</f>
        <v>Dải cao độ [R1A2N3G4E5] [oc0ta1ve2s3] của bài hát [G1E2N3R4E5] này bổ sung thêm nét đặc sắc, nhấn mạnh chiều sâu cảm xúc của bài hát. Âm thanh mạnh mẽ và đáng nhớ của [[K01E12Y23]3 k4ey5] càng nâng cao tầm ảnh hưởng của nó. Bài hát phát trong [T1M213] giây và di chuyển với tốc độ nhanh, được điều khiển bởi nhịp điệu vừa phải và nhất quán được đo bằng [T1I2M3E4_5S6I7G8N9A0T1U2R3E4]. Điều thú vị là phần phối khí của bài hát này đã bỏ qua việc sử dụng [I1N2S3T4R5U6M7E8N9T0S1], thể hiện sự khéo léo của người sáng tác. Nhìn chung, bài hát này là một ví dụ điển hình cho phong cách [G1E2N3R4E5] và nổi bật như một minh chứng cho sự sáng tạo và tài năng của những người sáng tạo ra nó.</v>
      </c>
    </row>
    <row r="3152">
      <c r="A3152" s="1" t="s">
        <v>4874</v>
      </c>
      <c r="B3152" s="1" t="s">
        <v>4875</v>
      </c>
      <c r="C3152" s="2" t="str">
        <f>IFERROR(__xludf.DUMMYFUNCTION("GoogleTranslate(B3152, ""en"", ""vi"")"),"[ke0y1] của âm nhạc mang đến cho nó một chất lượng cảm xúc đặc biệt được nâng cao bởi nhịp điệu vô cùng mạnh mẽ. Bài hát phát trong [T1M213] giây và theo sau [[T01I12M23E34_45S56I67G78N89A90T01U12R23E34]4 t5im6e 7si8gn9at0ur1e2]. Bất chấp những yếu tố này"&amp;", không dễ nhận ra bài hát thuộc một phong cách [G1E2N3R4E5] cụ thể.")</f>
        <v>[ke0y1] của âm nhạc mang đến cho nó một chất lượng cảm xúc đặc biệt được nâng cao bởi nhịp điệu vô cùng mạnh mẽ. Bài hát phát trong [T1M213] giây và theo sau [[T01I12M23E34_45S56I67G78N89A90T01U12R23E34]4 t5im6e 7si8gn9at0ur1e2]. Bất chấp những yếu tố này, không dễ nhận ra bài hát thuộc một phong cách [G1E2N3R4E5] cụ thể.</v>
      </c>
    </row>
    <row r="3153">
      <c r="A3153" s="1" t="s">
        <v>4876</v>
      </c>
      <c r="B3153" s="1" t="s">
        <v>4877</v>
      </c>
      <c r="C3153" s="2" t="str">
        <f>IFERROR(__xludf.DUMMYFUNCTION("GoogleTranslate(B3153, ""en"", ""vi"")"),"Âm nhạc tạo ra bầu không khí khác biệt thông qua việc sử dụng [[K01E12Y23]3 k4ey5]. Mặc dù [te0mp1o2] không quá nhanh hoặc quá chậm, nhưng [ti0me1 s2ig3na4tu5re6] của bài hát lại khác thường, được đánh dấu bằng [T1I2M3E4_5S6I7G8N9A0T1U2R3E4]. Âm nhạc trở "&amp;"nên sống động hơn nhờ sử dụng [I1N2S3T4R5U6M7E8N9T0S1], nhưng điều thú vị là phần giai điệu không có [I1N2S3T4R5U6M7E8N9T0]. Nhìn chung, âm nhạc được phát ở mức trung bình [te0mp1o2], kết hợp các yếu tố độc đáo để tạo ra trải nghiệm thính giác quyến rũ.")</f>
        <v>Âm nhạc tạo ra bầu không khí khác biệt thông qua việc sử dụng [[K01E12Y23]3 k4ey5]. Mặc dù [te0mp1o2] không quá nhanh hoặc quá chậm, nhưng [ti0me1 s2ig3na4tu5re6] của bài hát lại khác thường, được đánh dấu bằng [T1I2M3E4_5S6I7G8N9A0T1U2R3E4]. Âm nhạc trở nên sống động hơn nhờ sử dụng [I1N2S3T4R5U6M7E8N9T0S1], nhưng điều thú vị là phần giai điệu không có [I1N2S3T4R5U6M7E8N9T0]. Nhìn chung, âm nhạc được phát ở mức trung bình [te0mp1o2], kết hợp các yếu tố độc đáo để tạo ra trải nghiệm thính giác quyến rũ.</v>
      </c>
    </row>
    <row r="3154">
      <c r="A3154" s="1" t="s">
        <v>1540</v>
      </c>
      <c r="B3154" s="1" t="s">
        <v>4878</v>
      </c>
      <c r="C3154" s="2" t="str">
        <f>IFERROR(__xludf.DUMMYFUNCTION("GoogleTranslate(B3154, ""en"", ""vi"")"),"Xuyên suốt bài hát là [[N01U12M23_34B45A56R67S78]8 b9ar0s1] với nhịp điệu rất êm dịu.")</f>
        <v>Xuyên suốt bài hát là [[N01U12M23_34B45A56R67S78]8 b9ar0s1] với nhịp điệu rất êm dịu.</v>
      </c>
    </row>
    <row r="3155">
      <c r="A3155" s="1" t="s">
        <v>136</v>
      </c>
      <c r="B3155" s="1" t="s">
        <v>4879</v>
      </c>
      <c r="C3155" s="2" t="str">
        <f>IFERROR(__xludf.DUMMYFUNCTION("GoogleTranslate(B3155, ""en"", ""vi"")"),"Bản nhạc tỏa ra [E1M2O3T4I5O6N7] khi nó thể hiện phạm vi cao độ trong [R1A2N3G4E5] [oc0ta1ve2s3], với [[K01E12Y23]3 k4ey5] thêm hương vị độc đáo cho sáng tác. Việc sử dụng [I1N2S3T4R5U6M7E8N9T0S1] rất quan trọng đối với nhịp điệu nhẹ nhàng và êm dịu của b"&amp;"ài hát, được chơi ở tốc độ nhàn nhã. Âm nhạc dựa trên [[T01I12M23E34_45S56I67G78N89A90T01U12R23E34]4 t5im6e 7si8gn9at0ur1e2] và độ dài của nó là [T1M213] giây, mang lại trải nghiệm nghe hấp dẫn.")</f>
        <v>Bản nhạc tỏa ra [E1M2O3T4I5O6N7] khi nó thể hiện phạm vi cao độ trong [R1A2N3G4E5] [oc0ta1ve2s3], với [[K01E12Y23]3 k4ey5] thêm hương vị độc đáo cho sáng tác. Việc sử dụng [I1N2S3T4R5U6M7E8N9T0S1] rất quan trọng đối với nhịp điệu nhẹ nhàng và êm dịu của bài hát, được chơi ở tốc độ nhàn nhã. Âm nhạc dựa trên [[T01I12M23E34_45S56I67G78N89A90T01U12R23E34]4 t5im6e 7si8gn9at0ur1e2] và độ dài của nó là [T1M213] giây, mang lại trải nghiệm nghe hấp dẫn.</v>
      </c>
    </row>
    <row r="3156">
      <c r="A3156" s="1" t="s">
        <v>4880</v>
      </c>
      <c r="B3156" s="1" t="s">
        <v>4881</v>
      </c>
      <c r="C3156" s="2" t="str">
        <f>IFERROR(__xludf.DUMMYFUNCTION("GoogleTranslate(B3156, ""en"", ""vi"")"),"Bài hát được trình diễn ở nhịp độ vừa phải với nhịp điệu ru ngủ và bạn sẽ không nghe thấy bất kỳ [I1N2S3T4R5U6M7E8N9T0S1] nào trong bài hát này. Phạm vi cao độ của nó nằm trong [R1A2N3G4E5] [oc0ta1ve2s3] và bài hát kéo dài [T1M213] giây, bao gồm tổng cộng"&amp;" [[N01U12M23_34B45A56R67S78]8 b9ar0s1].")</f>
        <v>Bài hát được trình diễn ở nhịp độ vừa phải với nhịp điệu ru ngủ và bạn sẽ không nghe thấy bất kỳ [I1N2S3T4R5U6M7E8N9T0S1] nào trong bài hát này. Phạm vi cao độ của nó nằm trong [R1A2N3G4E5] [oc0ta1ve2s3] và bài hát kéo dài [T1M213] giây, bao gồm tổng cộng [[N01U12M23_34B45A56R67S78]8 b9ar0s1].</v>
      </c>
    </row>
    <row r="3157">
      <c r="A3157" s="1" t="s">
        <v>1304</v>
      </c>
      <c r="B3157" s="1" t="s">
        <v>4882</v>
      </c>
      <c r="C3157" s="2" t="str">
        <f>IFERROR(__xludf.DUMMYFUNCTION("GoogleTranslate(B3157, ""en"", ""vi"")"),"Phạm vi cao độ giới hạn của âm nhạc là [R1A2N3G4E5] [oc0ta1ve2s3] cho phép nhấn mạnh hơn vào các sắc thái của giai điệu và nhịp điệu, trong khi việc lựa chọn [[K01E12Y23]3 k4ey5] mang lại trải nghiệm quyến rũ và đáng nhớ. Bài hát dài một giây [T1M213] này"&amp;" có nhịp điệu rất mượt mà và thư giãn, được bổ sung bởi âm thanh của [I1N2S3T4R5U6M7E8N9T0S1] tạo nên nét độc đáo cho bài hát. Với [ti0me1 s2ig3na4tu5re6 o7f 8[T91I02M13E24_35S46I57G68N79A80T91U02R13E24]3] và nhịp điệu cân bằng, âm nhạc gợi lên cảm giác ["&amp;"E1M2O3T4I5O6N7] xuyên suốt.")</f>
        <v>Phạm vi cao độ giới hạn của âm nhạc là [R1A2N3G4E5] [oc0ta1ve2s3] cho phép nhấn mạnh hơn vào các sắc thái của giai điệu và nhịp điệu, trong khi việc lựa chọn [[K01E12Y23]3 k4ey5] mang lại trải nghiệm quyến rũ và đáng nhớ. Bài hát dài một giây [T1M213] này có nhịp điệu rất mượt mà và thư giãn, được bổ sung bởi âm thanh của [I1N2S3T4R5U6M7E8N9T0S1] tạo nên nét độc đáo cho bài hát. Với [ti0me1 s2ig3na4tu5re6 o7f 8[T91I02M13E24_35S46I57G68N79A80T91U02R13E24]3] và nhịp điệu cân bằng, âm nhạc gợi lên cảm giác [E1M2O3T4I5O6N7] xuyên suốt.</v>
      </c>
    </row>
    <row r="3158">
      <c r="A3158" s="1" t="s">
        <v>4883</v>
      </c>
      <c r="B3158" s="1" t="s">
        <v>4884</v>
      </c>
      <c r="C3158" s="2" t="str">
        <f>IFERROR(__xludf.DUMMYFUNCTION("GoogleTranslate(B3158, ""en"", ""vi"")"),"Bài hát này khác với âm thanh đặc trưng của phong cách [G1E2N3R4E5] vì nó có nhịp độ chậm và có âm thanh [[T01I12M23E34_45S56I67G78N89A90T01U12R23E34]4 t5im6e 7si8gn9at0ur1e2 độc đáo. Mặc dù không tuân theo âm thanh thông thường của thể loại này, bài hát "&amp;"này mang đến trải nghiệm âm nhạc độc đáo và thú vị với [ti0me1 s2ig3na4tu5re6] độc đáo và [te0mp1o2] chậm hơn.")</f>
        <v>Bài hát này khác với âm thanh đặc trưng của phong cách [G1E2N3R4E5] vì nó có nhịp độ chậm và có âm thanh [[T01I12M23E34_45S56I67G78N89A90T01U12R23E34]4 t5im6e 7si8gn9at0ur1e2 độc đáo. Mặc dù không tuân theo âm thanh thông thường của thể loại này, bài hát này mang đến trải nghiệm âm nhạc độc đáo và thú vị với [ti0me1 s2ig3na4tu5re6] độc đáo và [te0mp1o2] chậm hơn.</v>
      </c>
    </row>
    <row r="3159">
      <c r="A3159" s="1" t="s">
        <v>515</v>
      </c>
      <c r="B3159" s="1" t="s">
        <v>4885</v>
      </c>
      <c r="C3159" s="2" t="str">
        <f>IFERROR(__xludf.DUMMYFUNCTION("GoogleTranslate(B3159, ""en"", ""vi"")"),"Bài hát này có phạm vi cao độ nằm trong [R1A2N3G4E5] [oc0ta1ve2s3] và bao gồm [[N01U12M23_34B45A56R67S78]8 b9ar0s1]. Ngoài ra, bài hát đã cố tình chọn không đưa vào [I1N2S3T4R5U6M7E8N9T0S1].")</f>
        <v>Bài hát này có phạm vi cao độ nằm trong [R1A2N3G4E5] [oc0ta1ve2s3] và bao gồm [[N01U12M23_34B45A56R67S78]8 b9ar0s1]. Ngoài ra, bài hát đã cố tình chọn không đưa vào [I1N2S3T4R5U6M7E8N9T0S1].</v>
      </c>
    </row>
    <row r="3160">
      <c r="A3160" s="1" t="s">
        <v>3547</v>
      </c>
      <c r="B3160" s="1" t="s">
        <v>4886</v>
      </c>
      <c r="C3160" s="2" t="str">
        <f>IFERROR(__xludf.DUMMYFUNCTION("GoogleTranslate(B3160, ""en"", ""vi"")"),"Bản nhạc này có tốc độ vừa phải và có [[K01E12Y23]3 k4ey5] mang lại âm thanh mạnh mẽ và đáng nhớ. Ngoài ra, [I1N2S3T4R5U6M7E8N9T0S1] được sử dụng trong tác phẩm âm nhạc này góp phần tạo nên hiệu ứng tổng thể của nó.")</f>
        <v>Bản nhạc này có tốc độ vừa phải và có [[K01E12Y23]3 k4ey5] mang lại âm thanh mạnh mẽ và đáng nhớ. Ngoài ra, [I1N2S3T4R5U6M7E8N9T0S1] được sử dụng trong tác phẩm âm nhạc này góp phần tạo nên hiệu ứng tổng thể của nó.</v>
      </c>
    </row>
    <row r="3161">
      <c r="A3161" s="1" t="s">
        <v>51</v>
      </c>
      <c r="B3161" s="1" t="s">
        <v>4887</v>
      </c>
      <c r="C3161" s="2" t="str">
        <f>IFERROR(__xludf.DUMMYFUNCTION("GoogleTranslate(B3161, ""en"", ""vi"")"),"Phạm vi cao độ của bản nhạc này nằm trong [R1A2N3G4E5] [oc0ta1ve2s3] và việc sử dụng [[K01E12Y23]3 k4ey5] của nó tạo ra bầu không khí khác biệt. Thời lượng của bản nhạc là [T1M213] giây và có nhịp điệu rất êm dịu. Buổi biểu diễn âm nhạc sử dụng [I1N2S3T4R"&amp;"5U6M7E8N9T0S1] và [ti0me1 s2ig3na4tu5re6] được chọn cho bài hát này không hề bình thường, với [T1I2M3E4_5S6I7G8N9A0T1U2R3E4]. Mặc dù có tốc độ nhanh [te0mp1o2] nhưng phong cách của bài hát vẫn bám chặt vào truyền thống của âm nhạc [G1E2N3R4E5].")</f>
        <v>Phạm vi cao độ của bản nhạc này nằm trong [R1A2N3G4E5] [oc0ta1ve2s3] và việc sử dụng [[K01E12Y23]3 k4ey5] của nó tạo ra bầu không khí khác biệt. Thời lượng của bản nhạc là [T1M213] giây và có nhịp điệu rất êm dịu. Buổi biểu diễn âm nhạc sử dụng [I1N2S3T4R5U6M7E8N9T0S1] và [ti0me1 s2ig3na4tu5re6] được chọn cho bài hát này không hề bình thường, với [T1I2M3E4_5S6I7G8N9A0T1U2R3E4]. Mặc dù có tốc độ nhanh [te0mp1o2] nhưng phong cách của bài hát vẫn bám chặt vào truyền thống của âm nhạc [G1E2N3R4E5].</v>
      </c>
    </row>
    <row r="3162">
      <c r="A3162" s="1" t="s">
        <v>1354</v>
      </c>
      <c r="B3162" s="1" t="s">
        <v>4888</v>
      </c>
      <c r="C3162" s="2" t="str">
        <f>IFERROR(__xludf.DUMMYFUNCTION("GoogleTranslate(B3162, ""en"", ""vi"")"),"Với phạm vi cao độ trải dài [R1A2N3G4E5] [oc0ta1ve2s3], bản nhạc này mang đến trải nghiệm nghe đa dạng và sống động, được nâng cao hơn nữa nhờ lựa chọn [[K01E12Y23]3 k4ey5], mang lại trải nghiệm quyến rũ và đáng nhớ. Độ dài của bài hát là [T1M213] giây và"&amp;" nhịp điệu thực sự sống động, với [I1N2S3T4R5U6M7E8N9T0S1] được thêm vào phần nhạc. Nhịp điệu của âm nhạc là [T1I2M3E4_5S6I7G8N9A0T1U2R3E4] và [te0mp1o2] nhanh mang lại cảm giác tràn đầy năng lượng. Âm nhạc này không bắt nguồn từ truyền thống của phong cá"&amp;"ch [G1E2N3R4E5] cổ điển, khiến nó trở thành một sự bổ sung độc đáo và mới mẻ cho nền âm nhạc hiện đại [te0mp1o2].")</f>
        <v>Với phạm vi cao độ trải dài [R1A2N3G4E5] [oc0ta1ve2s3], bản nhạc này mang đến trải nghiệm nghe đa dạng và sống động, được nâng cao hơn nữa nhờ lựa chọn [[K01E12Y23]3 k4ey5], mang lại trải nghiệm quyến rũ và đáng nhớ. Độ dài của bài hát là [T1M213] giây và nhịp điệu thực sự sống động, với [I1N2S3T4R5U6M7E8N9T0S1] được thêm vào phần nhạc. Nhịp điệu của âm nhạc là [T1I2M3E4_5S6I7G8N9A0T1U2R3E4] và [te0mp1o2] nhanh mang lại cảm giác tràn đầy năng lượng. Âm nhạc này không bắt nguồn từ truyền thống của phong cách [G1E2N3R4E5] cổ điển, khiến nó trở thành một sự bổ sung độc đáo và mới mẻ cho nền âm nhạc hiện đại [te0mp1o2].</v>
      </c>
    </row>
    <row r="3163">
      <c r="A3163" s="1" t="s">
        <v>4889</v>
      </c>
      <c r="B3163" s="1" t="s">
        <v>4890</v>
      </c>
      <c r="C3163" s="2" t="str">
        <f>IFERROR(__xludf.DUMMYFUNCTION("GoogleTranslate(B3163, ""en"", ""vi"")"),"Âm nhạc trong bài hát này truyền tải âm thanh độc đáo và vang dội khi sử dụng [[K01E12Y23]3 k4ey5]. Nó đi theo đồng hồ đo [T1I2M3E4_5S6I7G8N9A0T1U2R3E4] và di chuyển với tốc độ vừa phải. Âm thanh của bài hát mang đậm phong cách [G1E2N3R4E5], góp phần tạo "&amp;"nên đặc điểm riêng biệt tổng thể của nó.")</f>
        <v>Âm nhạc trong bài hát này truyền tải âm thanh độc đáo và vang dội khi sử dụng [[K01E12Y23]3 k4ey5]. Nó đi theo đồng hồ đo [T1I2M3E4_5S6I7G8N9A0T1U2R3E4] và di chuyển với tốc độ vừa phải. Âm thanh của bài hát mang đậm phong cách [G1E2N3R4E5], góp phần tạo nên đặc điểm riêng biệt tổng thể của nó.</v>
      </c>
    </row>
    <row r="3164">
      <c r="A3164" s="1" t="s">
        <v>4891</v>
      </c>
      <c r="B3164" s="1" t="s">
        <v>4892</v>
      </c>
      <c r="C3164" s="2" t="str">
        <f>IFERROR(__xludf.DUMMYFUNCTION("GoogleTranslate(B3164, ""en"", ""vi"")"),"Nhịp điệu trong bài hát này vô cùng mạnh mẽ, với nhịp điệu chậm rãi trong [T1I2M3E4_5S6I7G8N9A0T1U2R3E4]. Điều thú vị là bài hát này đã cố tình loại trừ [I1N2S3T4R5U6M7E8N9T0S1], tạo ra âm thanh độc đáo không gợi nhớ đến âm thanh [G1E2N3R4E5] cổ điển. Mặc"&amp;" dù không có những nhạc cụ này nhưng âm nhạc vẫn truyền tải được cảm giác mạnh mẽ về năng lượng và cường độ, khiến nó trở thành một bản nhạc hấp dẫn để nghe.")</f>
        <v>Nhịp điệu trong bài hát này vô cùng mạnh mẽ, với nhịp điệu chậm rãi trong [T1I2M3E4_5S6I7G8N9A0T1U2R3E4]. Điều thú vị là bài hát này đã cố tình loại trừ [I1N2S3T4R5U6M7E8N9T0S1], tạo ra âm thanh độc đáo không gợi nhớ đến âm thanh [G1E2N3R4E5] cổ điển. Mặc dù không có những nhạc cụ này nhưng âm nhạc vẫn truyền tải được cảm giác mạnh mẽ về năng lượng và cường độ, khiến nó trở thành một bản nhạc hấp dẫn để nghe.</v>
      </c>
    </row>
    <row r="3165">
      <c r="A3165" s="1" t="s">
        <v>1896</v>
      </c>
      <c r="B3165" s="1" t="s">
        <v>4893</v>
      </c>
      <c r="C3165" s="2" t="str">
        <f>IFERROR(__xludf.DUMMYFUNCTION("GoogleTranslate(B3165, ""en"", ""vi"")"),"Âm nhạc theo phong cách [G1E2N3R4E5] đậm chất truyền thống và kết hợp [I1N2S3T4R5U6M7E8N9T0S1] để nâng cao bố cục tổng thể.")</f>
        <v>Âm nhạc theo phong cách [G1E2N3R4E5] đậm chất truyền thống và kết hợp [I1N2S3T4R5U6M7E8N9T0S1] để nâng cao bố cục tổng thể.</v>
      </c>
    </row>
    <row r="3166">
      <c r="A3166" s="1" t="s">
        <v>263</v>
      </c>
      <c r="B3166" s="1" t="s">
        <v>4894</v>
      </c>
      <c r="C3166" s="2" t="str">
        <f>IFERROR(__xludf.DUMMYFUNCTION("GoogleTranslate(B3166, ""en"", ""vi"")"),"Dải cao độ của [R1A2N3G4E5] [oc0ta1ve2s3] tạo thêm nét đặc sắc cho bản nhạc, nhấn mạnh chiều sâu cảm xúc của nó, trong khi cấu trúc của bài hát tuân theo [[N01U12M23_34B45A56R67S78]8 b9ar0s1].")</f>
        <v>Dải cao độ của [R1A2N3G4E5] [oc0ta1ve2s3] tạo thêm nét đặc sắc cho bản nhạc, nhấn mạnh chiều sâu cảm xúc của nó, trong khi cấu trúc của bài hát tuân theo [[N01U12M23_34B45A56R67S78]8 b9ar0s1].</v>
      </c>
    </row>
    <row r="3167">
      <c r="A3167" s="1" t="s">
        <v>3459</v>
      </c>
      <c r="B3167" s="1" t="s">
        <v>4895</v>
      </c>
      <c r="C3167" s="2" t="str">
        <f>IFERROR(__xludf.DUMMYFUNCTION("GoogleTranslate(B3167, ""en"", ""vi"")"),"Việc sử dụng [[K01E12Y23]3 k4ey5] trong bản nhạc này tạo ra âm thanh độc đáo và cộng hưởng, vừa tập trung vừa có tác động mạnh nhờ dải cao độ nhỏ gọn [R1A2N3G4E5] [oc0ta1ve2s3]. Mặc dù [te0mp1o2] nhanh, [ti0me1 s2ig3na4tu5re6], [T1I2M3E4_5S6I7G8N9A0T1U2R3"&amp;"E4] của bài hát cũng rất khác biệt và làm tăng thêm sự độc đáo tổng thể của màn trình diễn âm nhạc. Cùng với nhau, những yếu tố này kết hợp với nhau để tạo ra một bản nhạc đáng nhớ và hấp dẫn, nổi bật nhờ phong cách và bố cục đặc biệt.")</f>
        <v>Việc sử dụng [[K01E12Y23]3 k4ey5] trong bản nhạc này tạo ra âm thanh độc đáo và cộng hưởng, vừa tập trung vừa có tác động mạnh nhờ dải cao độ nhỏ gọn [R1A2N3G4E5] [oc0ta1ve2s3]. Mặc dù [te0mp1o2] nhanh, [ti0me1 s2ig3na4tu5re6], [T1I2M3E4_5S6I7G8N9A0T1U2R3E4] của bài hát cũng rất khác biệt và làm tăng thêm sự độc đáo tổng thể của màn trình diễn âm nhạc. Cùng với nhau, những yếu tố này kết hợp với nhau để tạo ra một bản nhạc đáng nhớ và hấp dẫn, nổi bật nhờ phong cách và bố cục đặc biệt.</v>
      </c>
    </row>
    <row r="3168">
      <c r="A3168" s="1" t="s">
        <v>4896</v>
      </c>
      <c r="B3168" s="1" t="s">
        <v>4897</v>
      </c>
      <c r="C3168" s="2" t="str">
        <f>IFERROR(__xludf.DUMMYFUNCTION("GoogleTranslate(B3168, ""en"", ""vi"")"),"Bản nhạc mà tôi đang mô tả thể hiện phạm vi cao độ trong [R1A2N3G4E5] [oc0ta1ve2s3], với [[K01E12Y23]3 k4ey5] mang đến âm thanh mạnh mẽ và đáng nhớ. [ti0me1 s2ig3na4tu5re6], [T1I2M3E4_5S6I7G8N9A0T1U2R3E4] của bài hát là độc nhất và việc sử dụng [I1N2S3T4R"&amp;"5U6M7E8N9T0S1] rất quan trọng đối với tác động tổng thể của âm nhạc. Nhạc này có tiết tấu nhanh và thể hiện [E1M2O3T4I5O6N7], với khoảng [[N01U12M23_34B45A56R67S78]8 b9ar0s1] trong bài hát. Nhìn chung, bản nhạc này là một trải nghiệm thú vị và đầy cảm xúc"&amp;", thể hiện sự pha trộn độc đáo giữa các yếu tố âm nhạc và nhạc cụ.")</f>
        <v>Bản nhạc mà tôi đang mô tả thể hiện phạm vi cao độ trong [R1A2N3G4E5] [oc0ta1ve2s3], với [[K01E12Y23]3 k4ey5] mang đến âm thanh mạnh mẽ và đáng nhớ. [ti0me1 s2ig3na4tu5re6], [T1I2M3E4_5S6I7G8N9A0T1U2R3E4] của bài hát là độc nhất và việc sử dụng [I1N2S3T4R5U6M7E8N9T0S1] rất quan trọng đối với tác động tổng thể của âm nhạc. Nhạc này có tiết tấu nhanh và thể hiện [E1M2O3T4I5O6N7], với khoảng [[N01U12M23_34B45A56R67S78]8 b9ar0s1] trong bài hát. Nhìn chung, bản nhạc này là một trải nghiệm thú vị và đầy cảm xúc, thể hiện sự pha trộn độc đáo giữa các yếu tố âm nhạc và nhạc cụ.</v>
      </c>
    </row>
    <row r="3169">
      <c r="A3169" s="1" t="s">
        <v>110</v>
      </c>
      <c r="B3169" s="1" t="s">
        <v>4898</v>
      </c>
      <c r="C3169" s="2" t="str">
        <f>IFERROR(__xludf.DUMMYFUNCTION("GoogleTranslate(B3169, ""en"", ""vi"")"),"Phạm vi cao độ của [R1A2N3G4E5] [oc0ta1ve2s3] trong bản nhạc này mang đến trải nghiệm thính giác đặc biệt và khó quên.")</f>
        <v>Phạm vi cao độ của [R1A2N3G4E5] [oc0ta1ve2s3] trong bản nhạc này mang đến trải nghiệm thính giác đặc biệt và khó quên.</v>
      </c>
    </row>
    <row r="3170">
      <c r="A3170" s="1" t="s">
        <v>4899</v>
      </c>
      <c r="B3170" s="1" t="s">
        <v>4900</v>
      </c>
      <c r="C3170" s="2" t="str">
        <f>IFERROR(__xludf.DUMMYFUNCTION("GoogleTranslate(B3170, ""en"", ""vi"")"),"Bài hát chịu ảnh hưởng của [G1E2N3R4E5] có phạm vi cao độ giới hạn là [R1A2N3G4E5] [oc0ta1ve2s3], cho phép nhấn mạnh hơn vào các sắc thái của giai điệu và nhịp điệu. [te0mp1o2] mềm và mượt, đáng chú ý là không có [I1N2S3T4R5U6M7E8N9T0S1]. Nhìn chung, sự k"&amp;"ết hợp này tạo ra một bầu không khí âm thanh độc đáo khiến bài hát trở nên khác biệt so với những bài hát khác cùng thể loại.")</f>
        <v>Bài hát chịu ảnh hưởng của [G1E2N3R4E5] có phạm vi cao độ giới hạn là [R1A2N3G4E5] [oc0ta1ve2s3], cho phép nhấn mạnh hơn vào các sắc thái của giai điệu và nhịp điệu. [te0mp1o2] mềm và mượt, đáng chú ý là không có [I1N2S3T4R5U6M7E8N9T0S1]. Nhìn chung, sự kết hợp này tạo ra một bầu không khí âm thanh độc đáo khiến bài hát trở nên khác biệt so với những bài hát khác cùng thể loại.</v>
      </c>
    </row>
    <row r="3171">
      <c r="A3171" s="1" t="s">
        <v>4901</v>
      </c>
      <c r="B3171" s="1" t="s">
        <v>4902</v>
      </c>
      <c r="C3171" s="2" t="str">
        <f>IFERROR(__xludf.DUMMYFUNCTION("GoogleTranslate(B3171, ""en"", ""vi"")"),"Bài hát có độ dài [T1M213] giây, có nhịp điệu mượt mà và đều đặn, chuyển động nhanh chóng. Tuy nhiên, [te0mp1o2] của nó quá dịu để có thể nhảy múa. Không có nhạc cụ, bản nhạc này sở hữu chất lượng cảm xúc đặc biệt nhờ vào [[K01E12Y23]3 k4ey5] nó được chơi"&amp;".")</f>
        <v>Bài hát có độ dài [T1M213] giây, có nhịp điệu mượt mà và đều đặn, chuyển động nhanh chóng. Tuy nhiên, [te0mp1o2] của nó quá dịu để có thể nhảy múa. Không có nhạc cụ, bản nhạc này sở hữu chất lượng cảm xúc đặc biệt nhờ vào [[K01E12Y23]3 k4ey5] nó được chơi.</v>
      </c>
    </row>
    <row r="3172">
      <c r="A3172" s="1" t="s">
        <v>922</v>
      </c>
      <c r="B3172" s="1" t="s">
        <v>4903</v>
      </c>
      <c r="C3172" s="2" t="str">
        <f>IFERROR(__xludf.DUMMYFUNCTION("GoogleTranslate(B3172,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"&amp;"nhịp điệu trong bài hát này vô cùng mạnh mẽ, được nâng cao nhờ việc sử dụng [I1N2S3T4R5U6M7E8N9T0S1] trong phần trình diễn âm nhạc. [[T01I12M23E34_45S56I67G78N89A90T01U12R23E34]4 t5im6e 7si8gn9at0ur1e2] độc đáo của nó góp phần tạo nên nét đặc biệt của bài"&amp;" hát khi di chuyển với nhịp độ nhẹ nhàng, khơi gợi cảm xúc [E1M2O3T4I5O6N7]. Nhìn chung, có khoảng [[N01U12M23_34B45A56R67S78]8 b9ar0s1] trong bản nhạc quyến rũ này.")</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nhịp điệu trong bài hát này vô cùng mạnh mẽ, được nâng cao nhờ việc sử dụng [I1N2S3T4R5U6M7E8N9T0S1] trong phần trình diễn âm nhạc. [[T01I12M23E34_45S56I67G78N89A90T01U12R23E34]4 t5im6e 7si8gn9at0ur1e2] độc đáo của nó góp phần tạo nên nét đặc biệt của bài hát khi di chuyển với nhịp độ nhẹ nhàng, khơi gợi cảm xúc [E1M2O3T4I5O6N7]. Nhìn chung, có khoảng [[N01U12M23_34B45A56R67S78]8 b9ar0s1] trong bản nhạc quyến rũ này.</v>
      </c>
    </row>
    <row r="3173">
      <c r="A3173" s="1" t="s">
        <v>4904</v>
      </c>
      <c r="B3173" s="1" t="s">
        <v>4905</v>
      </c>
      <c r="C3173" s="2" t="str">
        <f>IFERROR(__xludf.DUMMYFUNCTION("GoogleTranslate(B3173, ""en"", ""vi"")"),"Bài hát này có thời lượng [T1M213] giây và có nhịp vừa phải theo nhịp [T1I2M3E4_5S6I7G8N9A0T1U2R3E4]. [I1N2S3T4R5U6M7E8N9T0S1] được sử dụng trong biểu diễn âm nhạc. Tuy nhiên, [te0mp1o2] của bản nhạc này không có lợi cho việc di chuyển cơ thể của bạn và n"&amp;"ó không hoàn toàn nằm trong các quy ước của âm thanh [G1E2N3R4E5].")</f>
        <v>Bài hát này có thời lượng [T1M213] giây và có nhịp vừa phải theo nhịp [T1I2M3E4_5S6I7G8N9A0T1U2R3E4]. [I1N2S3T4R5U6M7E8N9T0S1] được sử dụng trong biểu diễn âm nhạc. Tuy nhiên, [te0mp1o2] của bản nhạc này không có lợi cho việc di chuyển cơ thể của bạn và nó không hoàn toàn nằm trong các quy ước của âm thanh [G1E2N3R4E5].</v>
      </c>
    </row>
    <row r="3174">
      <c r="A3174" s="1" t="s">
        <v>4906</v>
      </c>
      <c r="B3174" s="1" t="s">
        <v>4907</v>
      </c>
      <c r="C3174" s="2" t="str">
        <f>IFERROR(__xludf.DUMMYFUNCTION("GoogleTranslate(B3174, ""en"", ""vi"")"),"Phạm vi cao độ giới hạn của âm nhạc là [R1A2N3G4E5] [oc0ta1ve2s3] cho phép nhấn mạnh hơn vào các sắc thái của giai điệu và phân nhịp, trong khi việc sử dụng [[K01E12Y23]3 k4ey5] tạo ra một bảng âm thanh phong phú và sống động. Bài hát có thời lượng phát l"&amp;"à [T1M213] giây và có [te0mp1o2] rất nhẹ nhàng và yên bình. Để nắm bắt được trọn vẹn bản chất của âm nhạc, nên đưa vào [I1N2S3T4R5U6M7E8N9T0S1]. [[T01I12M23E34_45S56I67G78N89A90T01U12R23E34]4 t5im6e 7si8gn9at0ur1e2] được sử dụng trong nhạc và nhịp của bài"&amp;" hát được cân bằng trên [[N01U12M23_34B45A56R67S78]8 b9ar0s1 của nó. Thông qua sáng tác, âm nhạc thể hiện [E1M2O3T4I5O6N7] và mời gọi người nghe vào cuộc hành trình của âm thanh và cảm giác.")</f>
        <v>Phạm vi cao độ giới hạn của âm nhạc là [R1A2N3G4E5] [oc0ta1ve2s3] cho phép nhấn mạnh hơn vào các sắc thái của giai điệu và phân nhịp, trong khi việc sử dụng [[K01E12Y23]3 k4ey5] tạo ra một bảng âm thanh phong phú và sống động. Bài hát có thời lượng phát là [T1M213] giây và có [te0mp1o2] rất nhẹ nhàng và yên bình. Để nắm bắt được trọn vẹn bản chất của âm nhạc, nên đưa vào [I1N2S3T4R5U6M7E8N9T0S1]. [[T01I12M23E34_45S56I67G78N89A90T01U12R23E34]4 t5im6e 7si8gn9at0ur1e2] được sử dụng trong nhạc và nhịp của bài hát được cân bằng trên [[N01U12M23_34B45A56R67S78]8 b9ar0s1 của nó. Thông qua sáng tác, âm nhạc thể hiện [E1M2O3T4I5O6N7] và mời gọi người nghe vào cuộc hành trình của âm thanh và cảm giác.</v>
      </c>
    </row>
    <row r="3175">
      <c r="A3175" s="1" t="s">
        <v>4773</v>
      </c>
      <c r="B3175" s="1" t="s">
        <v>4908</v>
      </c>
      <c r="C3175" s="2" t="str">
        <f>IFERROR(__xludf.DUMMYFUNCTION("GoogleTranslate(B3175, ""en"", ""vi"")"),"Sự kết hợp của các yếu tố trong âm nhạc này mang lại một màn trình diễn độc đáo và đáng nhớ. Với dải cao độ [R1A2N3G4E5] [oc0ta1ve2s3], âm nhạc có âm thanh tập trung và ấn tượng. Ngoài ra, việc sử dụng [[K01E12Y23]3 k4ey5] sẽ làm tăng thêm âm sắc mạnh mẽ "&amp;"và đặc biệt. Nhịp điệu của bài hát nhẹ nhàng, tạo thêm cảm giác yên bình cho tổng thể màn trình diễn. Hơn nữa, việc sử dụng [ti0me1 s2ig3na4tu5re6], [T1I2M3E4_5S6I7G8N9A0T1U2R3E4] không phổ biến, mang lại cho âm nhạc một cảm giác độc đáo và khiến nó khác "&amp;"biệt với những bản nhạc thông thường hơn. Tất cả những yếu tố này kết hợp lại để tạo ra một trải nghiệm âm nhạc thực sự có một không hai.")</f>
        <v>Sự kết hợp của các yếu tố trong âm nhạc này mang lại một màn trình diễn độc đáo và đáng nhớ. Với dải cao độ [R1A2N3G4E5] [oc0ta1ve2s3], âm nhạc có âm thanh tập trung và ấn tượng. Ngoài ra, việc sử dụng [[K01E12Y23]3 k4ey5] sẽ làm tăng thêm âm sắc mạnh mẽ và đặc biệt. Nhịp điệu của bài hát nhẹ nhàng, tạo thêm cảm giác yên bình cho tổng thể màn trình diễn. Hơn nữa, việc sử dụng [ti0me1 s2ig3na4tu5re6], [T1I2M3E4_5S6I7G8N9A0T1U2R3E4] không phổ biến, mang lại cho âm nhạc một cảm giác độc đáo và khiến nó khác biệt với những bản nhạc thông thường hơn. Tất cả những yếu tố này kết hợp lại để tạo ra một trải nghiệm âm nhạc thực sự có một không hai.</v>
      </c>
    </row>
    <row r="3176">
      <c r="A3176" s="1" t="s">
        <v>4909</v>
      </c>
      <c r="B3176" s="1" t="s">
        <v>4910</v>
      </c>
      <c r="C3176" s="2" t="str">
        <f>IFERROR(__xludf.DUMMYFUNCTION("GoogleTranslate(B3176, ""en"", ""vi"")"),"Đoạn nhạc theo phong cách [G1E2N3R4E5] này bao gồm khoảng [[N01U12M23_34B45A56R67S78]8 b9ar0s1] và có độ dài [T1M213] giây. Việc sử dụng phạm vi cao độ cụ thể là [R1A2N3G4E5] [oc0ta1ve2s3] tạo ra âm thanh gắn kết và thống nhất trong toàn bộ tác phẩm, tron"&amp;"g khi [[K01E12Y23]3 k4ey5] giúp tăng thêm bảng màu âm thanh sống động và phong phú. Nhịp điệu nhẹ nhàng trong bài hát, dựa trên [[T01I12M23E34_45S56I67G78N89A90T01U12R23E34]4 t5im6e 7si8gn9at0ur1e2], tương phản với nhịp điệu nặng nề của nhịp điệu cơ bản. "&amp;"Điều thú vị là, bố cục không liên quan đến việc sử dụng [I1N2S3T4R5U6M7E8N9T0S1], nhưng nó vẫn thể hiện được bản chất của thể loại này.")</f>
        <v>Đoạn nhạc theo phong cách [G1E2N3R4E5] này bao gồm khoảng [[N01U12M23_34B45A56R67S78]8 b9ar0s1] và có độ dài [T1M213] giây. Việc sử dụng phạm vi cao độ cụ thể là [R1A2N3G4E5] [oc0ta1ve2s3] tạo ra âm thanh gắn kết và thống nhất trong toàn bộ tác phẩm, trong khi [[K01E12Y23]3 k4ey5] giúp tăng thêm bảng màu âm thanh sống động và phong phú. Nhịp điệu nhẹ nhàng trong bài hát, dựa trên [[T01I12M23E34_45S56I67G78N89A90T01U12R23E34]4 t5im6e 7si8gn9at0ur1e2], tương phản với nhịp điệu nặng nề của nhịp điệu cơ bản. Điều thú vị là, bố cục không liên quan đến việc sử dụng [I1N2S3T4R5U6M7E8N9T0S1], nhưng nó vẫn thể hiện được bản chất của thể loại này.</v>
      </c>
    </row>
    <row r="3177">
      <c r="A3177" s="1" t="s">
        <v>4911</v>
      </c>
      <c r="B3177" s="1" t="s">
        <v>4912</v>
      </c>
      <c r="C3177" s="2" t="str">
        <f>IFERROR(__xludf.DUMMYFUNCTION("GoogleTranslate(B3177, ""en"", ""vi"")"),"Phạm vi cao độ giới hạn của bản nhạc là [R1A2N3G4E5] [oc0ta1ve2s3] cho phép nhấn mạnh hơn vào các sắc thái của giai điệu và nhịp điệu, trong khi [[K01E12Y23]3 k4ey5] trong bản nhạc này mang lại âm thanh mạnh mẽ và đáng nhớ. Ngoài ra, nhịp điệu trong bài h"&amp;"át này rất êm dịu khi âm nhạc di chuyển nhanh chóng, tạo cảm giác yên bình. Hơn nữa, âm nhạc tràn ngập [E1M2O3T4I5O6N7], gợi lên trải nghiệm sâu sắc và giàu cảm xúc cho người nghe.")</f>
        <v>Phạm vi cao độ giới hạn của bản nhạc là [R1A2N3G4E5] [oc0ta1ve2s3] cho phép nhấn mạnh hơn vào các sắc thái của giai điệu và nhịp điệu, trong khi [[K01E12Y23]3 k4ey5] trong bản nhạc này mang lại âm thanh mạnh mẽ và đáng nhớ. Ngoài ra, nhịp điệu trong bài hát này rất êm dịu khi âm nhạc di chuyển nhanh chóng, tạo cảm giác yên bình. Hơn nữa, âm nhạc tràn ngập [E1M2O3T4I5O6N7], gợi lên trải nghiệm sâu sắc và giàu cảm xúc cho người nghe.</v>
      </c>
    </row>
    <row r="3178">
      <c r="A3178" s="1" t="s">
        <v>4913</v>
      </c>
      <c r="B3178" s="1" t="s">
        <v>4914</v>
      </c>
      <c r="C3178" s="2" t="str">
        <f>IFERROR(__xludf.DUMMYFUNCTION("GoogleTranslate(B3178, ""en"", ""vi"")"),"Phong cách âm nhạc [G1E2N3R4E5] được thể hiện trong bài hát này, có phạm vi cao độ giới hạn là [R1A2N3G4E5] [oc0ta1ve2s3]. Hạn chế này cho phép nhấn mạnh hơn vào sự tinh tế của giọng điệu và cách diễn đạt. Bài hát có thời lượng phát [T1M213] giây và nhịp "&amp;"điệu êm dịu, nhẹ nhàng. Âm nhạc còn có đồng hồ đo [T1I2M3E4_5S6I7G8N9A0T1U2R3E4], góp phần tạo nên phong cách và âm thanh độc đáo hơn nữa. Nhìn chung, bài hát này là một ví dụ tuyệt vời về việc những hạn chế của một thể loại có thể dẫn đến âm nhạc sáng tạ"&amp;"o và hấp dẫn như thế nào.")</f>
        <v>Phong cách âm nhạc [G1E2N3R4E5] được thể hiện trong bài hát này, có phạm vi cao độ giới hạn là [R1A2N3G4E5] [oc0ta1ve2s3]. Hạn chế này cho phép nhấn mạnh hơn vào sự tinh tế của giọng điệu và cách diễn đạt. Bài hát có thời lượng phát [T1M213] giây và nhịp điệu êm dịu, nhẹ nhàng. Âm nhạc còn có đồng hồ đo [T1I2M3E4_5S6I7G8N9A0T1U2R3E4], góp phần tạo nên phong cách và âm thanh độc đáo hơn nữa. Nhìn chung, bài hát này là một ví dụ tuyệt vời về việc những hạn chế của một thể loại có thể dẫn đến âm nhạc sáng tạo và hấp dẫn như thế nào.</v>
      </c>
    </row>
    <row r="3179">
      <c r="A3179" s="1" t="s">
        <v>2617</v>
      </c>
      <c r="B3179" s="1" t="s">
        <v>4915</v>
      </c>
      <c r="C3179" s="2" t="str">
        <f>IFERROR(__xludf.DUMMYFUNCTION("GoogleTranslate(B3179, ""en"", ""vi"")"),"Phần trình diễn chậm của bài hát, cùng với việc sử dụng [[K01E12Y23]3 k4ey5], tạo ra một bảng âm thanh phong phú và sống động. Ngoài ra, nhịp điệu trong bài hát rất thư giãn và yên tĩnh, càng góp phần tạo nên tác dụng xoa dịu tổng thể.")</f>
        <v>Phần trình diễn chậm của bài hát, cùng với việc sử dụng [[K01E12Y23]3 k4ey5], tạo ra một bảng âm thanh phong phú và sống động. Ngoài ra, nhịp điệu trong bài hát rất thư giãn và yên tĩnh, càng góp phần tạo nên tác dụng xoa dịu tổng thể.</v>
      </c>
    </row>
    <row r="3180">
      <c r="A3180" s="1" t="s">
        <v>4916</v>
      </c>
      <c r="B3180" s="1" t="s">
        <v>4917</v>
      </c>
      <c r="C3180" s="2" t="str">
        <f>IFERROR(__xludf.DUMMYFUNCTION("GoogleTranslate(B3180, ""en"", ""vi"")"),"Nhạc [G1E2N3R4E5] được phát ở mức [te0mp1o2] vừa phải với dải cao độ nhỏ gọn là [R1A2N3G4E5] [oc0ta1ve2s3] mang lại hiệu suất tập trung và có tác động mạnh mẽ. Bản sáng tác âm nhạc này là một ví dụ hoàn hảo về âm thanh [G1E2N3R4E5] và [I1N2S3T4R5U6M7E8N9T"&amp;"0S1] góp phần tạo nên hiệu ứng tổng thể.")</f>
        <v>Nhạc [G1E2N3R4E5] được phát ở mức [te0mp1o2] vừa phải với dải cao độ nhỏ gọn là [R1A2N3G4E5] [oc0ta1ve2s3] mang lại hiệu suất tập trung và có tác động mạnh mẽ. Bản sáng tác âm nhạc này là một ví dụ hoàn hảo về âm thanh [G1E2N3R4E5] và [I1N2S3T4R5U6M7E8N9T0S1] góp phần tạo nên hiệu ứng tổng thể.</v>
      </c>
    </row>
    <row r="3181">
      <c r="A3181" s="1" t="s">
        <v>4918</v>
      </c>
      <c r="B3181" s="1" t="s">
        <v>4919</v>
      </c>
      <c r="C3181" s="2" t="str">
        <f>IFERROR(__xludf.DUMMYFUNCTION("GoogleTranslate(B3181, ""en"", ""vi"")"),"Phạm vi cao độ của bản nhạc này là [R1A2N3G4E5] [oc0ta1ve2s3] mang lại trải nghiệm nghe độc ​​đáo và đáng nhớ, phát trong [T1M213] giây. Nó phù hợp để khiêu vũ và sử dụng [ti0me1 s2ig3na4tu5re6 o7f 8[T91I02M13E24_35S46I57G68N79A80T91U02R13E24]3] không phổ"&amp;" biến. Ngoài ra, bài hát này đã chọn không kết hợp [I1N2S3T4R5U6M7E8N9T0S1].")</f>
        <v>Phạm vi cao độ của bản nhạc này là [R1A2N3G4E5] [oc0ta1ve2s3] mang lại trải nghiệm nghe độc ​​đáo và đáng nhớ, phát trong [T1M213] giây. Nó phù hợp để khiêu vũ và sử dụng [ti0me1 s2ig3na4tu5re6 o7f 8[T91I02M13E24_35S46I57G68N79A80T91U02R13E24]3] không phổ biến. Ngoài ra, bài hát này đã chọn không kết hợp [I1N2S3T4R5U6M7E8N9T0S1].</v>
      </c>
    </row>
    <row r="3182">
      <c r="A3182" s="1" t="s">
        <v>395</v>
      </c>
      <c r="B3182" s="1" t="s">
        <v>4920</v>
      </c>
      <c r="C3182" s="2" t="str">
        <f>IFERROR(__xludf.DUMMYFUNCTION("GoogleTranslate(B3182, ""en"", ""vi"")"),"Phạm vi cao độ nhỏ gọn của [R1A2N3G4E5] [oc0ta1ve2s3] mang lại màn trình diễn âm nhạc tập trung và có tác động mạnh mẽ, trong khi [[K01E12Y23]3 k4ey5] thêm hương vị độc đáo cho loại nhạc này. Bản nhạc này dài [T1M213] giây và có nhịp điệu ổn định và vừa p"&amp;"hải. Nó không liên quan đến việc sử dụng [I1N2S3T4R5U6M7E8N9T0S1] và [ti0me1 s2ig3na4tu5re6] của âm nhạc là [T1I2M3E4_5S6I7G8N9A0T1U2R3E4]. Với [te0mp1o2] thoải mái, âm thanh của bài hát mang đậm phong cách [G1E2N3R4E5] thông thường.")</f>
        <v>Phạm vi cao độ nhỏ gọn của [R1A2N3G4E5] [oc0ta1ve2s3] mang lại màn trình diễn âm nhạc tập trung và có tác động mạnh mẽ, trong khi [[K01E12Y23]3 k4ey5] thêm hương vị độc đáo cho loại nhạc này. Bản nhạc này dài [T1M213] giây và có nhịp điệu ổn định và vừa phải. Nó không liên quan đến việc sử dụng [I1N2S3T4R5U6M7E8N9T0S1] và [ti0me1 s2ig3na4tu5re6] của âm nhạc là [T1I2M3E4_5S6I7G8N9A0T1U2R3E4]. Với [te0mp1o2] thoải mái, âm thanh của bài hát mang đậm phong cách [G1E2N3R4E5] thông thường.</v>
      </c>
    </row>
    <row r="3183">
      <c r="A3183" s="1" t="s">
        <v>4921</v>
      </c>
      <c r="B3183" s="1" t="s">
        <v>4922</v>
      </c>
      <c r="C3183" s="2" t="str">
        <f>IFERROR(__xludf.DUMMYFUNCTION("GoogleTranslate(B3183, ""en"", ""vi"")"),"Dải cao độ của [R1A2N3G4E5] [oc0ta1ve2s3] tạo thêm nét đặc biệt cho âm nhạc, nhấn mạnh chiều sâu cảm xúc của nó. Bài hát này phát trong [T1M213] giây và có nhịp điệu nhẹ nhàng, êm dịu. [I1N2S3T4R5U6M7E8N9T0S1] không có trong bài hát này, góp phần tạo nên "&amp;"sự độc đáo cho bài hát. Với [te0mp1o2] vừa phải, bản nhạc này tạo ra bầu không khí nhẹ nhàng và nội tâm.")</f>
        <v>Dải cao độ của [R1A2N3G4E5] [oc0ta1ve2s3] tạo thêm nét đặc biệt cho âm nhạc, nhấn mạnh chiều sâu cảm xúc của nó. Bài hát này phát trong [T1M213] giây và có nhịp điệu nhẹ nhàng, êm dịu. [I1N2S3T4R5U6M7E8N9T0S1] không có trong bài hát này, góp phần tạo nên sự độc đáo cho bài hát. Với [te0mp1o2] vừa phải, bản nhạc này tạo ra bầu không khí nhẹ nhàng và nội tâm.</v>
      </c>
    </row>
    <row r="3184">
      <c r="A3184" s="1" t="s">
        <v>4923</v>
      </c>
      <c r="B3184" s="1" t="s">
        <v>4924</v>
      </c>
      <c r="C3184" s="2" t="str">
        <f>IFERROR(__xludf.DUMMYFUNCTION("GoogleTranslate(B3184, ""en"", ""vi"")"),"Bài hát [T1M213]-giây này có phạm vi cao độ giới hạn là [R1A2N3G4E5] [oc0ta1ve2s3] cho phép nhấn mạnh hơn vào các sắc thái của giai điệu và nhịp điệu. Mặc dù có [ti0me1 s2ig3na4tu5re6 o7f 8[T91I02M13E24_35S46I57G68N79A80T91U02R13E24]3] nhưng âm nhạc lại t"&amp;"hấm đẫm [E1M2O3T4I5O6N7] và được chia thành [[N01U12M23_34B45A56R67S78 ]8 b9ar0s1]. Kết quả là một nhịp độ chậm chạp làm nổi bật hơn nữa những biến thể tinh tế trong giai điệu và cách diễn đạt của âm nhạc.")</f>
        <v>Bài hát [T1M213]-giây này có phạm vi cao độ giới hạn là [R1A2N3G4E5] [oc0ta1ve2s3] cho phép nhấn mạnh hơn vào các sắc thái của giai điệu và nhịp điệu. Mặc dù có [ti0me1 s2ig3na4tu5re6 o7f 8[T91I02M13E24_35S46I57G68N79A80T91U02R13E24]3] nhưng âm nhạc lại thấm đẫm [E1M2O3T4I5O6N7] và được chia thành [[N01U12M23_34B45A56R67S78 ]8 b9ar0s1]. Kết quả là một nhịp độ chậm chạp làm nổi bật hơn nữa những biến thể tinh tế trong giai điệu và cách diễn đạt của âm nhạc.</v>
      </c>
    </row>
    <row r="3185">
      <c r="A3185" s="1" t="s">
        <v>4925</v>
      </c>
      <c r="B3185" s="1" t="s">
        <v>4926</v>
      </c>
      <c r="C3185" s="2" t="str">
        <f>IFERROR(__xludf.DUMMYFUNCTION("GoogleTranslate(B3185, ""en"", ""vi"")"),"Bài hát này đại diện cho âm thanh đặc trưng của [G1E2N3R4E5], có nhịp điệu rất mãnh liệt và kéo dài trong [T1M213] giây. Âm nhạc khiến người nghe đắm chìm trong phong cách đặc biệt của thể loại này và nắm bắt được bản chất của nó bằng nhịp điệu sôi động v"&amp;"à [te0mp1o2].")</f>
        <v>Bài hát này đại diện cho âm thanh đặc trưng của [G1E2N3R4E5], có nhịp điệu rất mãnh liệt và kéo dài trong [T1M213] giây. Âm nhạc khiến người nghe đắm chìm trong phong cách đặc biệt của thể loại này và nắm bắt được bản chất của nó bằng nhịp điệu sôi động và [te0mp1o2].</v>
      </c>
    </row>
    <row r="3186">
      <c r="A3186" s="1" t="s">
        <v>4927</v>
      </c>
      <c r="B3186" s="1" t="s">
        <v>4928</v>
      </c>
      <c r="C3186" s="2" t="str">
        <f>IFERROR(__xludf.DUMMYFUNCTION("GoogleTranslate(B3186, ""en"", ""vi"")"),"Phạm vi cao độ giới hạn của âm nhạc là [R1A2N3G4E5] [oc0ta1ve2s3] cho phép nhấn mạnh hơn vào các sắc thái của giai điệu và nhịp điệu, đồng thời việc sử dụng [[K01E12Y23]3 k4ey5] tạo ra bầu không khí khác biệt. Bài hát này, dài [T1M213] giây, có [te0mp1o2]"&amp;" vừa phải và đặc biệt là thiếu [I1N2S3T4R5U6M7E8N9T0S1]. Với [ti0me1 s2ig3na4tu5re6 o7f 8[T91I02M13E24_35S46I57G68N79A80T91U02R13E24]3] và phát ở tốc độ nhanh [te0mp1o2], âm nhạc sẽ phát ra [E1M2O3T4I5O6N7], như bạn có thể nghe thấy [[N01U12M23_34B4 5A56R"&amp;"67S78]8 b9ar0s1] trong bài hát này.")</f>
        <v>Phạm vi cao độ giới hạn của âm nhạc là [R1A2N3G4E5] [oc0ta1ve2s3] cho phép nhấn mạnh hơn vào các sắc thái của giai điệu và nhịp điệu, đồng thời việc sử dụng [[K01E12Y23]3 k4ey5] tạo ra bầu không khí khác biệt. Bài hát này, dài [T1M213] giây, có [te0mp1o2] vừa phải và đặc biệt là thiếu [I1N2S3T4R5U6M7E8N9T0S1]. Với [ti0me1 s2ig3na4tu5re6 o7f 8[T91I02M13E24_35S46I57G68N79A80T91U02R13E24]3] và phát ở tốc độ nhanh [te0mp1o2], âm nhạc sẽ phát ra [E1M2O3T4I5O6N7], như bạn có thể nghe thấy [[N01U12M23_34B4 5A56R67S78]8 b9ar0s1] trong bài hát này.</v>
      </c>
    </row>
    <row r="3187">
      <c r="A3187" s="1" t="s">
        <v>3210</v>
      </c>
      <c r="B3187" s="1" t="s">
        <v>4929</v>
      </c>
      <c r="C3187" s="2" t="str">
        <f>IFERROR(__xludf.DUMMYFUNCTION("GoogleTranslate(B3187, ""en"", ""vi"")"),"Bản nhạc này chạy trong [T1M213] giây và có phạm vi cao độ trong [R1A2N3G4E5] [oc0ta1ve2s3]. Việc sử dụng [[K01E12Y23]3 k4ey5] mang lại âm thanh mạnh mẽ và đáng nhớ. [te0mp1o2] trong bài hát này rất thư giãn, di chuyển với tốc độ chậm, điều này làm tăng t"&amp;"hêm hiệu ứng êm dịu tổng thể của âm nhạc.")</f>
        <v>Bản nhạc này chạy trong [T1M213] giây và có phạm vi cao độ trong [R1A2N3G4E5] [oc0ta1ve2s3]. Việc sử dụng [[K01E12Y23]3 k4ey5] mang lại âm thanh mạnh mẽ và đáng nhớ. [te0mp1o2] trong bài hát này rất thư giãn, di chuyển với tốc độ chậm, điều này làm tăng thêm hiệu ứng êm dịu tổng thể của âm nhạc.</v>
      </c>
    </row>
    <row r="3188">
      <c r="A3188" s="1" t="s">
        <v>217</v>
      </c>
      <c r="B3188" s="1" t="s">
        <v>4930</v>
      </c>
      <c r="C3188" s="2" t="str">
        <f>IFERROR(__xludf.DUMMYFUNCTION("GoogleTranslate(B3188, ""en"", ""vi"")"),"Việc sử dụng [[K01E12Y23]3 k4ey5] trong bản nhạc này mang lại bảng âm thanh phong phú và sống động.")</f>
        <v>Việc sử dụng [[K01E12Y23]3 k4ey5] trong bản nhạc này mang lại bảng âm thanh phong phú và sống động.</v>
      </c>
    </row>
    <row r="3189">
      <c r="A3189" s="1" t="s">
        <v>708</v>
      </c>
      <c r="B3189" s="1" t="s">
        <v>4931</v>
      </c>
      <c r="C3189" s="2" t="str">
        <f>IFERROR(__xludf.DUMMYFUNCTION("GoogleTranslate(B3189, ""en"", ""vi"")"),"Phạm vi cao độ nhỏ gọn của [R1A2N3G4E5] [oc0ta1ve2s3] mang lại màn trình diễn âm nhạc tập trung và có tác động mạnh mẽ, được bổ sung bằng cách sử dụng [[K01E12Y23]3 k4ey5] của âm nhạc, tạo ra bảng âm thanh phong phú và sống động. Chạy trong [T1M213] giây,"&amp;" bài hát duy trì [te0mp1o2] vừa phải trong khi sử dụng [I1N2S3T4R5U6M7E8N9T0S1] để nâng cao hiệu suất âm nhạc. Ngoài ra, việc lựa chọn [[T01I12M23E34_45S56I67G78N89A90T01U12R23E34]4 t5im6e 7si8gn9at0ur1e2] tạo thêm cảm giác đặc biệt, góp phần tạo nên bản "&amp;"chất nhanh và giàu cảm xúc của âm nhạc.")</f>
        <v>Phạm vi cao độ nhỏ gọn của [R1A2N3G4E5] [oc0ta1ve2s3] mang lại màn trình diễn âm nhạc tập trung và có tác động mạnh mẽ, được bổ sung bằng cách sử dụng [[K01E12Y23]3 k4ey5] của âm nhạc, tạo ra bảng âm thanh phong phú và sống động. Chạy trong [T1M213] giây, bài hát duy trì [te0mp1o2] vừa phải trong khi sử dụng [I1N2S3T4R5U6M7E8N9T0S1] để nâng cao hiệu suất âm nhạc. Ngoài ra, việc lựa chọn [[T01I12M23E34_45S56I67G78N89A90T01U12R23E34]4 t5im6e 7si8gn9at0ur1e2] tạo thêm cảm giác đặc biệt, góp phần tạo nên bản chất nhanh và giàu cảm xúc của âm nhạc.</v>
      </c>
    </row>
    <row r="3190">
      <c r="A3190" s="1" t="s">
        <v>383</v>
      </c>
      <c r="B3190" s="1" t="s">
        <v>4932</v>
      </c>
      <c r="C3190" s="2" t="str">
        <f>IFERROR(__xludf.DUMMYFUNCTION("GoogleTranslate(B3190, ""en"", ""vi"")"),"Bài hát này có nhịp điệu đặc biệt tràn đầy năng lượng trong [T1I2M3E4_5S6I7G8N9A0T1U2R3E4] và [[K01E12Y23]3 k4ey5] mang lại chất lượng cảm xúc đặc biệt. Sự kết hợp giữa nhịp điệu sôi động và sự cộng hưởng cảm xúc của [ke0y1] tạo nên trải nghiệm âm nhạc độ"&amp;"c đáo, chắc chắn sẽ làm say lòng người nghe. Cho dù bạn đang nhảy theo điệu nhạc truyền cảm hay chỉ đơn giản là tận hưởng chiều sâu cảm xúc được truyền tải qua âm nhạc, bài hát này chắc chắn sẽ để lại ấn tượng lâu dài.")</f>
        <v>Bài hát này có nhịp điệu đặc biệt tràn đầy năng lượng trong [T1I2M3E4_5S6I7G8N9A0T1U2R3E4] và [[K01E12Y23]3 k4ey5] mang lại chất lượng cảm xúc đặc biệt. Sự kết hợp giữa nhịp điệu sôi động và sự cộng hưởng cảm xúc của [ke0y1] tạo nên trải nghiệm âm nhạc độc đáo, chắc chắn sẽ làm say lòng người nghe. Cho dù bạn đang nhảy theo điệu nhạc truyền cảm hay chỉ đơn giản là tận hưởng chiều sâu cảm xúc được truyền tải qua âm nhạc, bài hát này chắc chắn sẽ để lại ấn tượng lâu dài.</v>
      </c>
    </row>
    <row r="3191">
      <c r="A3191" s="1" t="s">
        <v>110</v>
      </c>
      <c r="B3191" s="1" t="s">
        <v>4933</v>
      </c>
      <c r="C3191" s="2" t="str">
        <f>IFERROR(__xludf.DUMMYFUNCTION("GoogleTranslate(B3191, ""en"", ""vi"")"),"Phạm vi cao độ của một nhạc cụ đề cập đến khoảng cao độ mà nó có khả năng tạo ra. Phạm vi này được xác định bởi các nốt cao nhất và thấp nhất mà nhạc cụ có thể chơi. Nói chung, phạm vi của một nhạc cụ được đo bằng [oc0ta1ve2s3]. Ví dụ: đàn piano có phạm v"&amp;"i cao độ khoảng 7 1/3 [oc0ta1ve2s3], trong khi đàn guitar thường có phạm vi cao độ khoảng 3 1/2 [oc0ta1ve2s3]. Tùy thuộc vào loại nhạc cụ, phạm vi có thể khác nhau nhưng nó luôn được xác định bởi số lượng [oc0ta1ve2s3] mà nhạc cụ có thể tạo ra. Do đó, phạ"&amp;"m vi cao độ của một nhạc cụ nằm trong [R1A2N3G4E5] [oc0ta1ve2s3].")</f>
        <v>Phạm vi cao độ của một nhạc cụ đề cập đến khoảng cao độ mà nó có khả năng tạo ra. Phạm vi này được xác định bởi các nốt cao nhất và thấp nhất mà nhạc cụ có thể chơi. Nói chung, phạm vi của một nhạc cụ được đo bằng [oc0ta1ve2s3]. Ví dụ: đàn piano có phạm vi cao độ khoảng 7 1/3 [oc0ta1ve2s3], trong khi đàn guitar thường có phạm vi cao độ khoảng 3 1/2 [oc0ta1ve2s3]. Tùy thuộc vào loại nhạc cụ, phạm vi có thể khác nhau nhưng nó luôn được xác định bởi số lượng [oc0ta1ve2s3] mà nhạc cụ có thể tạo ra. Do đó, phạm vi cao độ của một nhạc cụ nằm trong [R1A2N3G4E5] [oc0ta1ve2s3].</v>
      </c>
    </row>
    <row r="3192">
      <c r="A3192" s="1" t="s">
        <v>4934</v>
      </c>
      <c r="B3192" s="1" t="s">
        <v>4935</v>
      </c>
      <c r="C3192" s="2" t="str">
        <f>IFERROR(__xludf.DUMMYFUNCTION("GoogleTranslate(B3192, ""en"", ""vi"")"),"Âm nhạc được đề cập mang lại trải nghiệm nghe đặc biệt và khó quên với dải cao độ trải dài [R1A2N3G4E5] [oc0ta1ve2s3]. Ngoài ra, nhịp điệu của bài hát tạo ra sự cân bằng, không quá nhanh cũng không quá chậm, tạo nên trải nghiệm nghe tổng thể dễ chịu và hấ"&amp;"p dẫn.")</f>
        <v>Âm nhạc được đề cập mang lại trải nghiệm nghe đặc biệt và khó quên với dải cao độ trải dài [R1A2N3G4E5] [oc0ta1ve2s3]. Ngoài ra, nhịp điệu của bài hát tạo ra sự cân bằng, không quá nhanh cũng không quá chậm, tạo nên trải nghiệm nghe tổng thể dễ chịu và hấp dẫn.</v>
      </c>
    </row>
    <row r="3193">
      <c r="A3193" s="1" t="s">
        <v>4936</v>
      </c>
      <c r="B3193" s="1" t="s">
        <v>4937</v>
      </c>
      <c r="C3193" s="2" t="str">
        <f>IFERROR(__xludf.DUMMYFUNCTION("GoogleTranslate(B3193, ""en"", ""vi"")"),"Âm nhạc, một ví dụ điển hình của thể loại [G1E2N3R4E5], sử dụng dải cao độ cụ thể kéo dài [R1A2N3G4E5] [oc0ta1ve2s3] để tạo ra âm thanh gắn kết và thống nhất xuyên suốt bản nhạc. Với việc sử dụng [[K01E12Y23]3 k4ey5], âm nhạc truyền tải âm thanh độc đáo v"&amp;"à vang dội. Bài hát tiến triển qua [[N01U12M23_34B45A56R67S78]8 b9ar0s1] với nhịp [te0mp1o2] chậm rãi, với nhịp điệu cân bằng giữa việc không quá nhanh và không quá chậm. [I1N2S3T4R5U6M7E8N9T0S1] đóng một vai trò quan trọng trong âm nhạc, bắt chước phong "&amp;"cách của [A1R2T3I4S5T6] và bổ sung vào cảm giác tổng thể của bản nhạc.")</f>
        <v>Âm nhạc, một ví dụ điển hình của thể loại [G1E2N3R4E5], sử dụng dải cao độ cụ thể kéo dài [R1A2N3G4E5] [oc0ta1ve2s3] để tạo ra âm thanh gắn kết và thống nhất xuyên suốt bản nhạc. Với việc sử dụng [[K01E12Y23]3 k4ey5], âm nhạc truyền tải âm thanh độc đáo và vang dội. Bài hát tiến triển qua [[N01U12M23_34B45A56R67S78]8 b9ar0s1] với nhịp [te0mp1o2] chậm rãi, với nhịp điệu cân bằng giữa việc không quá nhanh và không quá chậm. [I1N2S3T4R5U6M7E8N9T0S1] đóng một vai trò quan trọng trong âm nhạc, bắt chước phong cách của [A1R2T3I4S5T6] và bổ sung vào cảm giác tổng thể của bản nhạc.</v>
      </c>
    </row>
    <row r="3194">
      <c r="A3194" s="1" t="s">
        <v>2123</v>
      </c>
      <c r="B3194" s="1" t="s">
        <v>4938</v>
      </c>
      <c r="C3194" s="2" t="str">
        <f>IFERROR(__xludf.DUMMYFUNCTION("GoogleTranslate(B3194, ""en"", ""vi"")"),"Âm nhạc tôi đang mô tả có phạm vi cao độ trong [R1A2N3G4E5] [oc0ta1ve2s3] và việc sử dụng [[K01E12Y23]3 k4ey5] mang lại âm thanh mạnh mẽ và đáng nhớ. Bản nhạc có độ dài [T1M213] giây và nhịp điệu đều đặn, vừa phải, không có sự hiện diện của [I1N2S3T4R5U6M"&amp;"7E8N9T0S1]. Nhịp điệu của âm nhạc tuân theo [T1I2M3E4_5S6I7G8N9A0T1U2R3E4], trong khi [te0mp1o2] vẫn thoải mái. Cảm giác tổng thể của âm nhạc là [E1M2O3T4I5O6N7] và cấu trúc bài hát bao gồm [[N01U12M23_34B45A56R67S78]8 b9ar0s1].")</f>
        <v>Âm nhạc tôi đang mô tả có phạm vi cao độ trong [R1A2N3G4E5] [oc0ta1ve2s3] và việc sử dụng [[K01E12Y23]3 k4ey5] mang lại âm thanh mạnh mẽ và đáng nhớ. Bản nhạc có độ dài [T1M213] giây và nhịp điệu đều đặn, vừa phải, không có sự hiện diện của [I1N2S3T4R5U6M7E8N9T0S1]. Nhịp điệu của âm nhạc tuân theo [T1I2M3E4_5S6I7G8N9A0T1U2R3E4], trong khi [te0mp1o2] vẫn thoải mái. Cảm giác tổng thể của âm nhạc là [E1M2O3T4I5O6N7] và cấu trúc bài hát bao gồm [[N01U12M23_34B45A56R67S78]8 b9ar0s1].</v>
      </c>
    </row>
    <row r="3195">
      <c r="A3195" s="1" t="s">
        <v>1983</v>
      </c>
      <c r="B3195" s="1" t="s">
        <v>4939</v>
      </c>
      <c r="C3195" s="2" t="str">
        <f>IFERROR(__xludf.DUMMYFUNCTION("GoogleTranslate(B3195, ""en"", ""vi"")"),"Việc sử dụng [[K01E12Y23]3 k4ey5] trong bản nhạc này tạo ra bầu không khí khác biệt và được nhấn mạnh hơn nữa bởi cấu trúc của bài hát, theo sau [[N01U12M23_34B45A56R67S78]8 b9ar0s1]. Ngoài ra, bài hát có thời lượng [T1M213] giây, khiến nó trở thành một b"&amp;"ản nhạc có cấu trúc tốt và được sáng tác chu đáo. [ke0y1], cấu trúc và thời gian chạy đều phối hợp với nhau để tạo ra trải nghiệm nghe độc ​​đáo và đáng nhớ cho khán giả.")</f>
        <v>Việc sử dụng [[K01E12Y23]3 k4ey5] trong bản nhạc này tạo ra bầu không khí khác biệt và được nhấn mạnh hơn nữa bởi cấu trúc của bài hát, theo sau [[N01U12M23_34B45A56R67S78]8 b9ar0s1]. Ngoài ra, bài hát có thời lượng [T1M213] giây, khiến nó trở thành một bản nhạc có cấu trúc tốt và được sáng tác chu đáo. [ke0y1], cấu trúc và thời gian chạy đều phối hợp với nhau để tạo ra trải nghiệm nghe độc ​​đáo và đáng nhớ cho khán giả.</v>
      </c>
    </row>
    <row r="3196">
      <c r="A3196" s="1" t="s">
        <v>4940</v>
      </c>
      <c r="B3196" s="1" t="s">
        <v>4941</v>
      </c>
      <c r="C3196" s="2" t="str">
        <f>IFERROR(__xludf.DUMMYFUNCTION("GoogleTranslate(B3196, ""en"", ""vi"")"),"Bản nhạc này được phát ở tốc độ vừa phải và với [ti0me1 s2ig3na4tu5re6 o7f 8[T91I02M13E24_35S46I57G68N79A80T91U02R13E24]3], có âm thanh mạnh mẽ và đáng nhớ nhờ [[K01E12Y23]3 k4ey5].")</f>
        <v>Bản nhạc này được phát ở tốc độ vừa phải và với [ti0me1 s2ig3na4tu5re6 o7f 8[T91I02M13E24_35S46I57G68N79A80T91U02R13E24]3], có âm thanh mạnh mẽ và đáng nhớ nhờ [[K01E12Y23]3 k4ey5].</v>
      </c>
    </row>
    <row r="3197">
      <c r="A3197" s="1" t="s">
        <v>902</v>
      </c>
      <c r="B3197" s="1" t="s">
        <v>4942</v>
      </c>
      <c r="C3197" s="2" t="str">
        <f>IFERROR(__xludf.DUMMYFUNCTION("GoogleTranslate(B3197, ""en"", ""vi"")"),"Bầu không khí khác biệt trong bản nhạc này được tạo ra bằng cách sử dụng [[K01E12Y23]3 k4ey5], trong khi thời gian chạy của nó kéo dài [T1M213] giây. Âm nhạc được nâng cao hơn nữa nhờ vai trò quan trọng của [I1N2S3T4R5U6M7E8N9T0S1].")</f>
        <v>Bầu không khí khác biệt trong bản nhạc này được tạo ra bằng cách sử dụng [[K01E12Y23]3 k4ey5], trong khi thời gian chạy của nó kéo dài [T1M213] giây. Âm nhạc được nâng cao hơn nữa nhờ vai trò quan trọng của [I1N2S3T4R5U6M7E8N9T0S1].</v>
      </c>
    </row>
    <row r="3198">
      <c r="A3198" s="1" t="s">
        <v>4943</v>
      </c>
      <c r="B3198" s="1" t="s">
        <v>4944</v>
      </c>
      <c r="C3198" s="2" t="str">
        <f>IFERROR(__xludf.DUMMYFUNCTION("GoogleTranslate(B3198, ""en"", ""vi"")"),"Đoạn nhạc sử dụng phạm vi cao độ cụ thể là [R1A2N3G4E5] [oc0ta1ve2s3], mang lại âm thanh gắn kết và thống nhất trong suốt bản nhạc. [[K01E12Y23]3 k4ey5] thêm yếu tố mạnh mẽ và đáng nhớ vào âm nhạc. Với thời lượng chạy [T1M213] giây, bài hát này có nhịp đi"&amp;"ệu êm đềm và vừa phải, được chơi ở tốc độ vừa phải và có tính năng [I1N2S3T4R5U6M7E8N9T0S1]. Bài hát mang đậm phong cách truyền thống [G1E2N3R4E5], khiến nó trở thành một bản nhạc đặc biệt mà người nghe có thể đánh giá cao.")</f>
        <v>Đoạn nhạc sử dụng phạm vi cao độ cụ thể là [R1A2N3G4E5] [oc0ta1ve2s3], mang lại âm thanh gắn kết và thống nhất trong suốt bản nhạc. [[K01E12Y23]3 k4ey5] thêm yếu tố mạnh mẽ và đáng nhớ vào âm nhạc. Với thời lượng chạy [T1M213] giây, bài hát này có nhịp điệu êm đềm và vừa phải, được chơi ở tốc độ vừa phải và có tính năng [I1N2S3T4R5U6M7E8N9T0S1]. Bài hát mang đậm phong cách truyền thống [G1E2N3R4E5], khiến nó trở thành một bản nhạc đặc biệt mà người nghe có thể đánh giá cao.</v>
      </c>
    </row>
    <row r="3199">
      <c r="A3199" s="1" t="s">
        <v>333</v>
      </c>
      <c r="B3199" s="1" t="s">
        <v>4945</v>
      </c>
      <c r="C3199" s="2" t="str">
        <f>IFERROR(__xludf.DUMMYFUNCTION("GoogleTranslate(B3199, ""en"", ""vi"")"),"Âm nhạc được sáng tác trong [[K01E12Y23]3 k4ey5] có dải cao độ nhỏ gọn [R1A2N3G4E5] [oc0ta1ve2s3], mang lại màn trình diễn âm nhạc tập trung và có tác động mạnh mẽ. Nhịp điệu của bản nhạc cực kỳ mạnh mẽ, nó chạy trong [T1M213] giây, tỏa ra [E1M2O3T4I5O6N7"&amp;"]. Âm nhạc trở nên sống động hơn nhờ sử dụng [I1N2S3T4R5U6M7E8N9T0S1] và [ti0me1 s2ig3na4tu5re6] của nó là [T1I2M3E4_5S6I7G8N9A0T1U2R3E4]. Với nhịp điệu nhanh, bài hát toát lên bầu không khí tràn đầy năng lượng và sống động, chắc chắn sẽ thu hút sự chú ý "&amp;"của người nghe.")</f>
        <v>Âm nhạc được sáng tác trong [[K01E12Y23]3 k4ey5] có dải cao độ nhỏ gọn [R1A2N3G4E5] [oc0ta1ve2s3], mang lại màn trình diễn âm nhạc tập trung và có tác động mạnh mẽ. Nhịp điệu của bản nhạc cực kỳ mạnh mẽ, nó chạy trong [T1M213] giây, tỏa ra [E1M2O3T4I5O6N7]. Âm nhạc trở nên sống động hơn nhờ sử dụng [I1N2S3T4R5U6M7E8N9T0S1] và [ti0me1 s2ig3na4tu5re6] của nó là [T1I2M3E4_5S6I7G8N9A0T1U2R3E4]. Với nhịp điệu nhanh, bài hát toát lên bầu không khí tràn đầy năng lượng và sống động, chắc chắn sẽ thu hút sự chú ý của người nghe.</v>
      </c>
    </row>
    <row r="3200">
      <c r="A3200" s="1" t="s">
        <v>4946</v>
      </c>
      <c r="B3200" s="1" t="s">
        <v>4947</v>
      </c>
      <c r="C3200" s="2" t="str">
        <f>IFERROR(__xludf.DUMMYFUNCTION("GoogleTranslate(B3200, ""en"", ""vi"")"),"Bài hát này có [te0mp1o2] thân thiện với dance với [ti0me1 s2ig3na4tu5re6 o7f 8[T91I02M13E24_35S46I57G68N79A80T91U02R13E24]3] đi kèm với âm nhạc.")</f>
        <v>Bài hát này có [te0mp1o2] thân thiện với dance với [ti0me1 s2ig3na4tu5re6 o7f 8[T91I02M13E24_35S46I57G68N79A80T91U02R13E24]3] đi kèm với âm nhạc.</v>
      </c>
    </row>
    <row r="3201">
      <c r="A3201" s="1" t="s">
        <v>295</v>
      </c>
      <c r="B3201" s="1" t="s">
        <v>4948</v>
      </c>
      <c r="C3201" s="2" t="str">
        <f>IFERROR(__xludf.DUMMYFUNCTION("GoogleTranslate(B3201, ""en"", ""vi"")"),"Bài hát này được sáng tác trong [[K01E12Y23]3 k4ey5] và cố tình loại trừ [I1N2S3T4R5U6M7E8N9T0S1].")</f>
        <v>Bài hát này được sáng tác trong [[K01E12Y23]3 k4ey5] và cố tình loại trừ [I1N2S3T4R5U6M7E8N9T0S1].</v>
      </c>
    </row>
    <row r="3202">
      <c r="A3202" s="1" t="s">
        <v>2204</v>
      </c>
      <c r="B3202" s="1" t="s">
        <v>4949</v>
      </c>
      <c r="C3202" s="2" t="str">
        <f>IFERROR(__xludf.DUMMYFUNCTION("GoogleTranslate(B3202, ""en"", ""vi"")"),"Bản nhạc được đề cập đến thể hiện phạm vi cao độ trải dài [R1A2N3G4E5] [oc0ta1ve2s3] và có tổng cộng [[N01U12M23_34B45A56R67S78]8 b9ar0s1]. Nhịp điệu của bài hát này cũng đáng được đề cập, vì nó đạt được sự cân bằng hoàn hảo giữa việc không quá nhanh và k"&amp;"hông quá chậm.")</f>
        <v>Bản nhạc được đề cập đến thể hiện phạm vi cao độ trải dài [R1A2N3G4E5] [oc0ta1ve2s3] và có tổng cộng [[N01U12M23_34B45A56R67S78]8 b9ar0s1]. Nhịp điệu của bài hát này cũng đáng được đề cập, vì nó đạt được sự cân bằng hoàn hảo giữa việc không quá nhanh và không quá chậm.</v>
      </c>
    </row>
    <row r="3203">
      <c r="A3203" s="1" t="s">
        <v>1786</v>
      </c>
      <c r="B3203" s="1" t="s">
        <v>4950</v>
      </c>
      <c r="C3203" s="2" t="str">
        <f>IFERROR(__xludf.DUMMYFUNCTION("GoogleTranslate(B3203, ""en"", ""vi"")"),"Phạm vi cao độ giới hạn của âm nhạc là [R1A2N3G4E5] [oc0ta1ve2s3] cho phép nhấn mạnh hơn vào các sắc thái của giai điệu và nhịp điệu, trong khi việc lựa chọn [[K01E12Y23]3 k4ey5] mang lại trải nghiệm quyến rũ và đáng nhớ. Phát trong [T1M213] giây, bài hát"&amp;" vẫn duy trì âm lượng [te0mp1o2] vừa phải và thú vị. Không có [I1N2S3T4R5U6M7E8N9T0S1], bài hát này có [ti0me1 s2ig3na4tu5re6 o7f 8[T91I02M13E24_35S46I57G68N79A80T91U02R13E24]3] độc đáo, được bổ sung bởi [te0mp1o2] nhanh. Với cảm xúc đặc trưng là [E1M2O3T"&amp;"4I5O6N7], bài hát bao gồm [[N01U12M23_34B45A56R67S78]8 b9ar0s1].")</f>
        <v>Phạm vi cao độ giới hạn của âm nhạc là [R1A2N3G4E5] [oc0ta1ve2s3] cho phép nhấn mạnh hơn vào các sắc thái của giai điệu và nhịp điệu, trong khi việc lựa chọn [[K01E12Y23]3 k4ey5] mang lại trải nghiệm quyến rũ và đáng nhớ. Phát trong [T1M213] giây, bài hát vẫn duy trì âm lượng [te0mp1o2] vừa phải và thú vị. Không có [I1N2S3T4R5U6M7E8N9T0S1], bài hát này có [ti0me1 s2ig3na4tu5re6 o7f 8[T91I02M13E24_35S46I57G68N79A80T91U02R13E24]3] độc đáo, được bổ sung bởi [te0mp1o2] nhanh. Với cảm xúc đặc trưng là [E1M2O3T4I5O6N7], bài hát bao gồm [[N01U12M23_34B45A56R67S78]8 b9ar0s1].</v>
      </c>
    </row>
    <row r="3204">
      <c r="A3204" s="1" t="s">
        <v>535</v>
      </c>
      <c r="B3204" s="1" t="s">
        <v>4951</v>
      </c>
      <c r="C3204" s="2" t="str">
        <f>IFERROR(__xludf.DUMMYFUNCTION("GoogleTranslate(B3204, ""en"", ""vi"")"),"Với phạm vi cao độ trải dài [R1A2N3G4E5] [oc0ta1ve2s3], bản nhạc này mang đến trải nghiệm nghe đa dạng và sống động, được bổ sung bởi âm thanh mạnh mẽ và đáng nhớ do [[K01E12Y23]3 k4ey5 mang lại. Kéo dài [T1M213] giây, bài hát quyến rũ với âm thanh [te0mp"&amp;"1o2] mềm mại và mượt mà, trong khi [I1N2S3T4R5U6M7E8N9T0S1] đóng vai trò quan trọng trong việc tạo ra bầu không khí độc đáo. Nổi bật với [ti0me1 s2ig3na4tu5re6 o7f 8[T91I02M13E24_35S46I57G68N79A80T91U02R13E24]3] độc đáo và nhịp điệu chậm, bản nhạc này thá"&amp;"ch thức các quy ước của âm thanh [G1E2N3R4E5], thể hiện một sáng tác thực sự đặc biệt.")</f>
        <v>Với phạm vi cao độ trải dài [R1A2N3G4E5] [oc0ta1ve2s3], bản nhạc này mang đến trải nghiệm nghe đa dạng và sống động, được bổ sung bởi âm thanh mạnh mẽ và đáng nhớ do [[K01E12Y23]3 k4ey5 mang lại. Kéo dài [T1M213] giây, bài hát quyến rũ với âm thanh [te0mp1o2] mềm mại và mượt mà, trong khi [I1N2S3T4R5U6M7E8N9T0S1] đóng vai trò quan trọng trong việc tạo ra bầu không khí độc đáo. Nổi bật với [ti0me1 s2ig3na4tu5re6 o7f 8[T91I02M13E24_35S46I57G68N79A80T91U02R13E24]3] độc đáo và nhịp điệu chậm, bản nhạc này thách thức các quy ước của âm thanh [G1E2N3R4E5], thể hiện một sáng tác thực sự đặc biệt.</v>
      </c>
    </row>
    <row r="3205">
      <c r="A3205" s="1" t="s">
        <v>271</v>
      </c>
      <c r="B3205" s="1" t="s">
        <v>4952</v>
      </c>
      <c r="C3205" s="2" t="str">
        <f>IFERROR(__xludf.DUMMYFUNCTION("GoogleTranslate(B3205, ""en"", ""vi"")"),"Phạm vi cao độ giới hạn của âm nhạc là [R1A2N3G4E5] [oc0ta1ve2s3] cho phép nhấn mạnh hơn vào các sắc thái của giai điệu và nhịp điệu, đồng thời việc sử dụng [[K01E12Y23]3 k4ey5] tạo ra bầu không khí khác biệt. Bài hát này phát trong [T1M213] giây và có [t"&amp;"i0me1 s2ig3na4tu5re6 o7f 8[T91I02M13E24_35S46I57G68N79A80T91U02R13E24]3] khác thường, với nhịp điệu rất yên tĩnh. Sự vắng mặt của [I1N2S3T4R5U6M7E8N9T0S1] trong tác phẩm có nhịp độ nhàn nhã này góp phần tạo nên âm thanh cổ điển đầy gợi cảm [G1E2N3R4E5].")</f>
        <v>Phạm vi cao độ giới hạn của âm nhạc là [R1A2N3G4E5] [oc0ta1ve2s3] cho phép nhấn mạnh hơn vào các sắc thái của giai điệu và nhịp điệu, đồng thời việc sử dụng [[K01E12Y23]3 k4ey5] tạo ra bầu không khí khác biệt. Bài hát này phát trong [T1M213] giây và có [ti0me1 s2ig3na4tu5re6 o7f 8[T91I02M13E24_35S46I57G68N79A80T91U02R13E24]3] khác thường, với nhịp điệu rất yên tĩnh. Sự vắng mặt của [I1N2S3T4R5U6M7E8N9T0S1] trong tác phẩm có nhịp độ nhàn nhã này góp phần tạo nên âm thanh cổ điển đầy gợi cảm [G1E2N3R4E5].</v>
      </c>
    </row>
    <row r="3206">
      <c r="A3206" s="1" t="s">
        <v>4953</v>
      </c>
      <c r="B3206" s="1" t="s">
        <v>4954</v>
      </c>
      <c r="C3206" s="2" t="str">
        <f>IFERROR(__xludf.DUMMYFUNCTION("GoogleTranslate(B3206, ""en"", ""vi"")"),"Bài hát có nhịp điệu rất êm đềm, nhẹ nhàng, chuyển động nhẹ nhàng, tạo nên bầu không khí êm dịu, êm dịu.")</f>
        <v>Bài hát có nhịp điệu rất êm đềm, nhẹ nhàng, chuyển động nhẹ nhàng, tạo nên bầu không khí êm dịu, êm dịu.</v>
      </c>
    </row>
    <row r="3207">
      <c r="A3207" s="1" t="s">
        <v>414</v>
      </c>
      <c r="B3207" s="1" t="s">
        <v>4955</v>
      </c>
      <c r="C3207" s="2" t="str">
        <f>IFERROR(__xludf.DUMMYFUNCTION("GoogleTranslate(B3207, ""en"", ""vi"")"),"Sự kết hợp giữa phạm vi cao độ nhỏ gọn kéo dài [R1A2N3G4E5] [oc0ta1ve2s3], [[K01E12Y23]3 k4ey5] mạnh mẽ và đáng nhớ và thời lượng bài hát là [T1M213] giây mang lại một màn trình diễn âm nhạc tập trung và có tác động mạnh mẽ. Phạm vi cao độ giới hạn cho ph"&amp;"ép tạo ra âm thanh rõ ràng và rõ ràng, đồng thời việc lựa chọn [ke0y1] góp phần tạo nên sức mạnh tổng thể và khả năng ghi nhớ của âm nhạc. Ngoài ra, thời lượng của bài hát đảm bảo rằng tác động của màn trình diễn được cảm nhận xuyên suốt toàn bộ bài hát. "&amp;"Cùng với nhau, những yếu tố này tạo ra một trải nghiệm âm nhạc gắn kết và mạnh mẽ.")</f>
        <v>Sự kết hợp giữa phạm vi cao độ nhỏ gọn kéo dài [R1A2N3G4E5] [oc0ta1ve2s3], [[K01E12Y23]3 k4ey5] mạnh mẽ và đáng nhớ và thời lượng bài hát là [T1M213] giây mang lại một màn trình diễn âm nhạc tập trung và có tác động mạnh mẽ. Phạm vi cao độ giới hạn cho phép tạo ra âm thanh rõ ràng và rõ ràng, đồng thời việc lựa chọn [ke0y1] góp phần tạo nên sức mạnh tổng thể và khả năng ghi nhớ của âm nhạc. Ngoài ra, thời lượng của bài hát đảm bảo rằng tác động của màn trình diễn được cảm nhận xuyên suốt toàn bộ bài hát. Cùng với nhau, những yếu tố này tạo ra một trải nghiệm âm nhạc gắn kết và mạnh mẽ.</v>
      </c>
    </row>
    <row r="3208">
      <c r="A3208" s="1" t="s">
        <v>487</v>
      </c>
      <c r="B3208" s="1" t="s">
        <v>4956</v>
      </c>
      <c r="C3208" s="2" t="str">
        <f>IFERROR(__xludf.DUMMYFUNCTION("GoogleTranslate(B3208, ""en"", ""vi"")"),"Nó tạo ra một bầu không khí sống động và tràn đầy năng lượng. Mọi người thường nhảy theo loại nhạc này. Nhịp điệu và nhịp điệu nhanh có sức lan tỏa, đồng thời khuyến khích chuyển động và hứng thú. Cho dù đó là tại một bữa tiệc hay trong câu lạc bộ, âm nhạ"&amp;"c được phát ở tốc độ cao [te0mp1o2] chắc chắn sẽ giúp mọi người đứng vững và có khoảng thời gian vui vẻ.")</f>
        <v>Nó tạo ra một bầu không khí sống động và tràn đầy năng lượng. Mọi người thường nhảy theo loại nhạc này. Nhịp điệu và nhịp điệu nhanh có sức lan tỏa, đồng thời khuyến khích chuyển động và hứng thú. Cho dù đó là tại một bữa tiệc hay trong câu lạc bộ, âm nhạc được phát ở tốc độ cao [te0mp1o2] chắc chắn sẽ giúp mọi người đứng vững và có khoảng thời gian vui vẻ.</v>
      </c>
    </row>
    <row r="3209">
      <c r="A3209" s="1" t="s">
        <v>4957</v>
      </c>
      <c r="B3209" s="1" t="s">
        <v>4958</v>
      </c>
      <c r="C3209" s="2" t="str">
        <f>IFERROR(__xludf.DUMMYFUNCTION("GoogleTranslate(B3209, ""en"", ""vi"")"),"Bài hát được trình diễn nhanh chóng với nhịp điệu mượt mà và đều đặn, mang đến trải nghiệm quyến rũ và đáng nhớ. Phạm vi cao độ nhỏ gọn của [R1A2N3G4E5] [oc0ta1ve2s3] góp phần mang lại màn trình diễn âm nhạc tập trung và có tác động, được nâng cao hơn nữa"&amp;" nhờ lựa chọn [[K01E12Y23]3 k4ey5]. Nhìn chung, bài hát này mang đến trải nghiệm âm nhạc năng động, hấp dẫn và để lại ấn tượng lâu dài cho người nghe.")</f>
        <v>Bài hát được trình diễn nhanh chóng với nhịp điệu mượt mà và đều đặn, mang đến trải nghiệm quyến rũ và đáng nhớ. Phạm vi cao độ nhỏ gọn của [R1A2N3G4E5] [oc0ta1ve2s3] góp phần mang lại màn trình diễn âm nhạc tập trung và có tác động, được nâng cao hơn nữa nhờ lựa chọn [[K01E12Y23]3 k4ey5]. Nhìn chung, bài hát này mang đến trải nghiệm âm nhạc năng động, hấp dẫn và để lại ấn tượng lâu dài cho người nghe.</v>
      </c>
    </row>
    <row r="3210">
      <c r="A3210" s="1" t="s">
        <v>521</v>
      </c>
      <c r="B3210" s="1" t="s">
        <v>4959</v>
      </c>
      <c r="C3210" s="2" t="str">
        <f>IFERROR(__xludf.DUMMYFUNCTION("GoogleTranslate(B3210, ""en"", ""vi"")"),"Đoạn nhạc thể hiện phạm vi cao độ trong [R1A2N3G4E5] [oc0ta1ve2s3] và có thời gian chạy là [T1M213] giây.")</f>
        <v>Đoạn nhạc thể hiện phạm vi cao độ trong [R1A2N3G4E5] [oc0ta1ve2s3] và có thời gian chạy là [T1M213] giây.</v>
      </c>
    </row>
    <row r="3211">
      <c r="A3211" s="1" t="s">
        <v>4960</v>
      </c>
      <c r="B3211" s="1" t="s">
        <v>4961</v>
      </c>
      <c r="C3211" s="2" t="str">
        <f>IFERROR(__xludf.DUMMYFUNCTION("GoogleTranslate(B3211, ""en"", ""vi"")"),"Âm nhạc được trình bày ở đây mang lại trải nghiệm nghe đa dạng và năng động, với dải cao độ trải dài [R1A2N3G4E5] [oc0ta1ve2s3]. Nó nằm trong [[K01E12Y23]3 k4ey5], mang lại cho nó một chất lượng cảm xúc đặc biệt. Bài hát có nhịp điệu êm đềm và vừa phải, đ"&amp;"ược làm phong phú thêm bởi [I1N2S3T4R5U6M7E8N9T0S1], tạo nên một bản nhạc chứa đầy [E1M2O3T4I5O6N7]. Nhìn chung, sự kết hợp giữa cao độ, [ke0y1], nhịp điệu và nhạc cụ tạo nên tác động cảm xúc mạnh mẽ đến người nghe.")</f>
        <v>Âm nhạc được trình bày ở đây mang lại trải nghiệm nghe đa dạng và năng động, với dải cao độ trải dài [R1A2N3G4E5] [oc0ta1ve2s3]. Nó nằm trong [[K01E12Y23]3 k4ey5], mang lại cho nó một chất lượng cảm xúc đặc biệt. Bài hát có nhịp điệu êm đềm và vừa phải, được làm phong phú thêm bởi [I1N2S3T4R5U6M7E8N9T0S1], tạo nên một bản nhạc chứa đầy [E1M2O3T4I5O6N7]. Nhìn chung, sự kết hợp giữa cao độ, [ke0y1], nhịp điệu và nhạc cụ tạo nên tác động cảm xúc mạnh mẽ đến người nghe.</v>
      </c>
    </row>
    <row r="3212">
      <c r="A3212" s="1" t="s">
        <v>164</v>
      </c>
      <c r="B3212" s="1" t="s">
        <v>4962</v>
      </c>
      <c r="C3212" s="2" t="str">
        <f>IFERROR(__xludf.DUMMYFUNCTION("GoogleTranslate(B3212, ""en"", ""vi"")"),"Loại nhạc này mang đến trải nghiệm nghe đa dạng và sống động với dải cao độ trải dài [R1A2N3G4E5] [oc0ta1ve2s3]. Việc sử dụng [[K01E12Y23]3 k4ey5] tạo ra bầu không khí riêng biệt đặt ra giai điệu cho toàn bộ bài hát, có thời lượng chạy là [T1M213] giây và"&amp;" [te0mp1o2] rất chậm rãi, thư giãn. Điều thú vị là sự sắp xếp này bỏ qua việc sử dụng [I1N2S3T4R5U6M7E8N9T0S1] và [ti0me1 s2ig3na4tu5re6] của âm nhạc là [T1I2M3E4_5S6I7G8N9A0T1U2R3E4]. Mặc dù không có những nhạc cụ này, âm nhạc vẫn có thể nắm bắt và truyề"&amp;"n tải [E1M2O3T4I5O6N7] thông qua [te0mp1o2] vừa phải và những cảm xúc thấm nhuần trong giai điệu.")</f>
        <v>Loại nhạc này mang đến trải nghiệm nghe đa dạng và sống động với dải cao độ trải dài [R1A2N3G4E5] [oc0ta1ve2s3]. Việc sử dụng [[K01E12Y23]3 k4ey5] tạo ra bầu không khí riêng biệt đặt ra giai điệu cho toàn bộ bài hát, có thời lượng chạy là [T1M213] giây và [te0mp1o2] rất chậm rãi, thư giãn. Điều thú vị là sự sắp xếp này bỏ qua việc sử dụng [I1N2S3T4R5U6M7E8N9T0S1] và [ti0me1 s2ig3na4tu5re6] của âm nhạc là [T1I2M3E4_5S6I7G8N9A0T1U2R3E4]. Mặc dù không có những nhạc cụ này, âm nhạc vẫn có thể nắm bắt và truyền tải [E1M2O3T4I5O6N7] thông qua [te0mp1o2] vừa phải và những cảm xúc thấm nhuần trong giai điệu.</v>
      </c>
    </row>
    <row r="3213">
      <c r="A3213" s="1" t="s">
        <v>4963</v>
      </c>
      <c r="B3213" s="1" t="s">
        <v>4964</v>
      </c>
      <c r="C3213" s="2" t="str">
        <f>IFERROR(__xludf.DUMMYFUNCTION("GoogleTranslate(B3213, ""en"", ""vi"")"),"Tác phẩm âm nhạc là một sáng tác sống động thể hiện phạm vi cao độ trong [R1A2N3G4E5] [oc0ta1ve2s3] và [ti0me1 s2ig3na4tu5re6 o7f 8[T91I02M13E24_35S46I57G68N79A80T91U02R13E24]3]. Âm nhạc trở nên sống động hơn nhờ sử dụng [I1N2S3T4R5U6M7E8N9T0S1]. Bài hát "&amp;"này có thời lượng chạy [T1M213] giây và có nhịp điệu nhịp nhàng thu hút sự chú ý của người nghe từ đầu đến cuối. Với dải động và nhịp điệu sôi động [te0mp1o2], bản nhạc này chắc chắn sẽ để lại ấn tượng lâu dài cho bất kỳ ai nghe nó.")</f>
        <v>Tác phẩm âm nhạc là một sáng tác sống động thể hiện phạm vi cao độ trong [R1A2N3G4E5] [oc0ta1ve2s3] và [ti0me1 s2ig3na4tu5re6 o7f 8[T91I02M13E24_35S46I57G68N79A80T91U02R13E24]3]. Âm nhạc trở nên sống động hơn nhờ sử dụng [I1N2S3T4R5U6M7E8N9T0S1]. Bài hát này có thời lượng chạy [T1M213] giây và có nhịp điệu nhịp nhàng thu hút sự chú ý của người nghe từ đầu đến cuối. Với dải động và nhịp điệu sôi động [te0mp1o2], bản nhạc này chắc chắn sẽ để lại ấn tượng lâu dài cho bất kỳ ai nghe nó.</v>
      </c>
    </row>
    <row r="3214">
      <c r="A3214" s="1" t="s">
        <v>637</v>
      </c>
      <c r="B3214" s="1" t="s">
        <v>4965</v>
      </c>
      <c r="C3214" s="2" t="str">
        <f>IFERROR(__xludf.DUMMYFUNCTION("GoogleTranslate(B3214, ""en"", ""vi"")"),"Nó rung động qua loa và vang vọng trong lồng ngực bạn. Nhịp điệu có tính lan truyền và bạn không thể không chuyển động theo âm nhạc. Mỗi nốt và nhịp được xây dựng dựa trên nốt cuối cùng, tạo ra cảm giác tràn đầy năng lượng và phấn khích. Bạn thấy mình hoà"&amp;"n toàn đắm chìm trong âm thanh, lạc vào khoảnh khắc. Nhịp điệu của bài hát này thực sự đáng chú ý và có sức mạnh lay động bạn theo những cách mà bạn chưa bao giờ nghĩ là có thể.")</f>
        <v>Nó rung động qua loa và vang vọng trong lồng ngực bạn. Nhịp điệu có tính lan truyền và bạn không thể không chuyển động theo âm nhạc. Mỗi nốt và nhịp được xây dựng dựa trên nốt cuối cùng, tạo ra cảm giác tràn đầy năng lượng và phấn khích. Bạn thấy mình hoàn toàn đắm chìm trong âm thanh, lạc vào khoảnh khắc. Nhịp điệu của bài hát này thực sự đáng chú ý và có sức mạnh lay động bạn theo những cách mà bạn chưa bao giờ nghĩ là có thể.</v>
      </c>
    </row>
    <row r="3215">
      <c r="A3215" s="1" t="s">
        <v>4966</v>
      </c>
      <c r="B3215" s="1" t="s">
        <v>4967</v>
      </c>
      <c r="C3215" s="2" t="str">
        <f>IFERROR(__xludf.DUMMYFUNCTION("GoogleTranslate(B3215, ""en"", ""vi"")"),"Giai điệu của bản nhạc này phụ thuộc rất nhiều vào việc sử dụng một nhạc cụ cụ thể. Nhạc cụ này không được đề cập đến, nhưng rõ ràng là việc sử dụng nó rất quan trọng đối với bố cục. Ngoài ra, bản nhạc sử dụng phạm vi cao độ cụ thể kéo dài [R1A2N3G4E5] [o"&amp;"c0ta1ve2s3], góp phần tạo ra âm thanh gắn kết và thống nhất xuyên suốt bản nhạc. Điều thú vị là bài hát đã cố tình tránh kết hợp một số nhạc cụ nhất định, mặc dù không nêu rõ đó là nhạc cụ nào. Nhìn chung, sự phụ thuộc của giai điệu vào một nhạc cụ cụ thể"&amp;" và việc sử dụng cao độ một cách chiến lược đã góp phần tạo nên âm thanh có chủ ý và độc đáo của bài hát.")</f>
        <v>Giai điệu của bản nhạc này phụ thuộc rất nhiều vào việc sử dụng một nhạc cụ cụ thể. Nhạc cụ này không được đề cập đến, nhưng rõ ràng là việc sử dụng nó rất quan trọng đối với bố cục. Ngoài ra, bản nhạc sử dụng phạm vi cao độ cụ thể kéo dài [R1A2N3G4E5] [oc0ta1ve2s3], góp phần tạo ra âm thanh gắn kết và thống nhất xuyên suốt bản nhạc. Điều thú vị là bài hát đã cố tình tránh kết hợp một số nhạc cụ nhất định, mặc dù không nêu rõ đó là nhạc cụ nào. Nhìn chung, sự phụ thuộc của giai điệu vào một nhạc cụ cụ thể và việc sử dụng cao độ một cách chiến lược đã góp phần tạo nên âm thanh có chủ ý và độc đáo của bài hát.</v>
      </c>
    </row>
    <row r="3216">
      <c r="A3216" s="1" t="s">
        <v>227</v>
      </c>
      <c r="B3216" s="1" t="s">
        <v>4968</v>
      </c>
      <c r="C3216" s="2" t="str">
        <f>IFERROR(__xludf.DUMMYFUNCTION("GoogleTranslate(B3216, ""en"", ""vi"")"),"Trong bản nhạc này, một dải cao độ cụ thể của [R1A2N3G4E5] [oc0ta1ve2s3] được sử dụng để tạo ra âm thanh gắn kết và thống nhất, được củng cố thêm bởi âm thanh mạnh mẽ và đáng nhớ do [[K01E12Y23]3 k4ey5 mang lại. Bản nhạc có [te0mp1o2] vừa phải và thú vị, "&amp;"kéo dài trong [T1M213] giây và được phát ở tốc độ nhàn nhã. Việc sử dụng [I1N2S3T4R5U6M7E8N9T0S1] rất quan trọng đối với âm nhạc, tuân theo nhịp [T1I2M3E4_5S6I7G8N9A0T1U2R3E4] và là sự thể hiện thực sự của thể loại [G1E2N3R4E5]. Nhìn chung, bài hát này ch"&amp;"o thấy tầm quan trọng của các yếu tố âm nhạc phối hợp với nhau để tạo ra trải nghiệm nghe khác biệt và thú vị.")</f>
        <v>Trong bản nhạc này, một dải cao độ cụ thể của [R1A2N3G4E5] [oc0ta1ve2s3] được sử dụng để tạo ra âm thanh gắn kết và thống nhất, được củng cố thêm bởi âm thanh mạnh mẽ và đáng nhớ do [[K01E12Y23]3 k4ey5 mang lại. Bản nhạc có [te0mp1o2] vừa phải và thú vị, kéo dài trong [T1M213] giây và được phát ở tốc độ nhàn nhã. Việc sử dụng [I1N2S3T4R5U6M7E8N9T0S1] rất quan trọng đối với âm nhạc, tuân theo nhịp [T1I2M3E4_5S6I7G8N9A0T1U2R3E4] và là sự thể hiện thực sự của thể loại [G1E2N3R4E5]. Nhìn chung, bài hát này cho thấy tầm quan trọng của các yếu tố âm nhạc phối hợp với nhau để tạo ra trải nghiệm nghe khác biệt và thú vị.</v>
      </c>
    </row>
    <row r="3217">
      <c r="A3217" s="1" t="s">
        <v>4969</v>
      </c>
      <c r="B3217" s="1" t="s">
        <v>4970</v>
      </c>
      <c r="C3217" s="2" t="str">
        <f>IFERROR(__xludf.DUMMYFUNCTION("GoogleTranslate(B3217, ""en"", ""vi"")"),"Thể loại [G1E2N3R4E5] không ăn sâu vào âm nhạc nhưng [[K01E12Y23]3 k4ey5] lại mang đến cho bài hát này một chất cảm xúc đặc biệt. Nhịp điệu sống động và nhịp điệu [T1I2M3E4_5S6I7G8N9A0T1U2R3E4] của bài hát thanh [N1U2M3_4B5A6R7S8] này tạo ra một bầu không"&amp;" khí quyến rũ. Điều thú vị là cách sắp xếp âm nhạc đã bỏ qua việc sử dụng [I1N2S3T4R5U6M7E8N9T0S1], điều này làm tăng thêm âm thanh và đặc tính độc đáo của nó. Mặc dù khác xa với những quy ước truyền thống, bài hát này phát trong [T1M213] giây và là một t"&amp;"rải nghiệm thú vị cho những ai đánh giá cao âm nhạc đổi mới và thử nghiệm.")</f>
        <v>Thể loại [G1E2N3R4E5] không ăn sâu vào âm nhạc nhưng [[K01E12Y23]3 k4ey5] lại mang đến cho bài hát này một chất cảm xúc đặc biệt. Nhịp điệu sống động và nhịp điệu [T1I2M3E4_5S6I7G8N9A0T1U2R3E4] của bài hát thanh [N1U2M3_4B5A6R7S8] này tạo ra một bầu không khí quyến rũ. Điều thú vị là cách sắp xếp âm nhạc đã bỏ qua việc sử dụng [I1N2S3T4R5U6M7E8N9T0S1], điều này làm tăng thêm âm thanh và đặc tính độc đáo của nó. Mặc dù khác xa với những quy ước truyền thống, bài hát này phát trong [T1M213] giây và là một trải nghiệm thú vị cho những ai đánh giá cao âm nhạc đổi mới và thử nghiệm.</v>
      </c>
    </row>
    <row r="3218">
      <c r="A3218" s="1" t="s">
        <v>414</v>
      </c>
      <c r="B3218" s="1" t="s">
        <v>4971</v>
      </c>
      <c r="C3218" s="2" t="str">
        <f>IFERROR(__xludf.DUMMYFUNCTION("GoogleTranslate(B3218, ""en"", ""vi"")"),"Âm thanh gắn kết và thống nhất xuyên suốt bản nhạc này đạt được thông qua việc sử dụng dải cao độ cụ thể kéo dài [R1A2N3G4E5] [oc0ta1ve2s3]. Ngoài ra, bầu không khí riêng biệt của âm nhạc được tạo ra bằng cách sử dụng [[K01E12Y23]3 k4ey5]. Với thời lượng "&amp;"[T1M213] giây, bài hát này là một bản nhạc hoàn chỉnh và được chế tác chu đáo, kết hợp giữa âm thanh thống nhất và tâm trạng đặc biệt.")</f>
        <v>Âm thanh gắn kết và thống nhất xuyên suốt bản nhạc này đạt được thông qua việc sử dụng dải cao độ cụ thể kéo dài [R1A2N3G4E5] [oc0ta1ve2s3]. Ngoài ra, bầu không khí riêng biệt của âm nhạc được tạo ra bằng cách sử dụng [[K01E12Y23]3 k4ey5]. Với thời lượng [T1M213] giây, bài hát này là một bản nhạc hoàn chỉnh và được chế tác chu đáo, kết hợp giữa âm thanh thống nhất và tâm trạng đặc biệt.</v>
      </c>
    </row>
    <row r="3219">
      <c r="A3219" s="1" t="s">
        <v>4972</v>
      </c>
      <c r="B3219" s="1" t="s">
        <v>4973</v>
      </c>
      <c r="C3219" s="2" t="str">
        <f>IFERROR(__xludf.DUMMYFUNCTION("GoogleTranslate(B3219, ""en"", ""vi"")"),"Thành phần âm nhạc trong bài hát này được đặc trưng bởi một số yếu tố độc đáo. Thứ nhất, [ti0me1 s2ig3na4tu5re6] được sử dụng không phổ biến, điều này góp phần tạo nên nhịp điệu đặc biệt của bài hát. Ngoài ra, việc sử dụng [[K01E12Y23]3 k4ey5] tạo ra bầu "&amp;"không khí cụ thể giúp nâng cao trải nghiệm tổng thể. Cuối cùng, [I1N2S3T4R5U6M7E8N9T0S1] được sử dụng trong tác phẩm càng bổ sung thêm vào âm thanh và kết cấu tổng thể của bài hát, tạo nên một bản nhạc thực sự độc đáo và đáng nhớ.")</f>
        <v>Thành phần âm nhạc trong bài hát này được đặc trưng bởi một số yếu tố độc đáo. Thứ nhất, [ti0me1 s2ig3na4tu5re6] được sử dụng không phổ biến, điều này góp phần tạo nên nhịp điệu đặc biệt của bài hát. Ngoài ra, việc sử dụng [[K01E12Y23]3 k4ey5] tạo ra bầu không khí cụ thể giúp nâng cao trải nghiệm tổng thể. Cuối cùng, [I1N2S3T4R5U6M7E8N9T0S1] được sử dụng trong tác phẩm càng bổ sung thêm vào âm thanh và kết cấu tổng thể của bài hát, tạo nên một bản nhạc thực sự độc đáo và đáng nhớ.</v>
      </c>
    </row>
    <row r="3220">
      <c r="A3220" s="1" t="s">
        <v>4974</v>
      </c>
      <c r="B3220" s="1" t="s">
        <v>4975</v>
      </c>
      <c r="C3220" s="2" t="str">
        <f>IFERROR(__xludf.DUMMYFUNCTION("GoogleTranslate(B3220, ""en"", ""vi"")"),"Âm nhạc gợi lên cảm giác mạnh mẽ về [E1M2O3T4I5O6N7], được bổ sung bằng sự lựa chọn [[K01E12Y23]3 k4ey5]. Với [[N01U12M23_34B45A56R67S78]8 b9ar0s1], bố cục mang lại trải nghiệm quyến rũ và đáng nhớ khiến nó trở nên khác biệt. Thêm vào sự độc đáo của nó, b"&amp;"ài hát còn có một [ti0me1 s2ig3na4tu5re6] không thường thấy, khiến nó càng trở nên khác biệt và hấp dẫn hơn.")</f>
        <v>Âm nhạc gợi lên cảm giác mạnh mẽ về [E1M2O3T4I5O6N7], được bổ sung bằng sự lựa chọn [[K01E12Y23]3 k4ey5]. Với [[N01U12M23_34B45A56R67S78]8 b9ar0s1], bố cục mang lại trải nghiệm quyến rũ và đáng nhớ khiến nó trở nên khác biệt. Thêm vào sự độc đáo của nó, bài hát còn có một [ti0me1 s2ig3na4tu5re6] không thường thấy, khiến nó càng trở nên khác biệt và hấp dẫn hơn.</v>
      </c>
    </row>
    <row r="3221">
      <c r="A3221" s="1" t="s">
        <v>4976</v>
      </c>
      <c r="B3221" s="1" t="s">
        <v>4977</v>
      </c>
      <c r="C3221" s="2" t="str">
        <f>IFERROR(__xludf.DUMMYFUNCTION("GoogleTranslate(B3221, ""en"", ""vi"")"),"Bản nhạc giai điệu trong bản nhạc này chủ yếu được sáng tác bằng [I1N2S3T4R5U6M7E8N9T0], có phạm vi cao độ là [R1A2N3G4E5] [oc0ta1ve2s3]. Bản sáng tác nằm trong [[K01E12Y23]3 k4ey5] và bao gồm tổng cộng [[N01U12M23_34B45A56R67S78]8 b9ar0s1] xuyên suốt bài"&amp;" hát.")</f>
        <v>Bản nhạc giai điệu trong bản nhạc này chủ yếu được sáng tác bằng [I1N2S3T4R5U6M7E8N9T0], có phạm vi cao độ là [R1A2N3G4E5] [oc0ta1ve2s3]. Bản sáng tác nằm trong [[K01E12Y23]3 k4ey5] và bao gồm tổng cộng [[N01U12M23_34B45A56R67S78]8 b9ar0s1] xuyên suốt bài hát.</v>
      </c>
    </row>
    <row r="3222">
      <c r="A3222" s="1" t="s">
        <v>4978</v>
      </c>
      <c r="B3222" s="1" t="s">
        <v>4979</v>
      </c>
      <c r="C3222" s="2" t="str">
        <f>IFERROR(__xludf.DUMMYFUNCTION("GoogleTranslate(B3222, ""en"", ""vi"")"),"Bài hát này có thời lượng chạy là [T1M213] giây và có nhịp điệu rất êm dịu trong nhịp [T1I2M3E4_5S6I7G8N9A0T1U2R3E4]. Âm nhạc phải bao gồm [I1N2S3T4R5U6M7E8N9T0S1] và chứa đầy [E1M2O3T4I5O6N7].")</f>
        <v>Bài hát này có thời lượng chạy là [T1M213] giây và có nhịp điệu rất êm dịu trong nhịp [T1I2M3E4_5S6I7G8N9A0T1U2R3E4]. Âm nhạc phải bao gồm [I1N2S3T4R5U6M7E8N9T0S1] và chứa đầy [E1M2O3T4I5O6N7].</v>
      </c>
    </row>
    <row r="3223">
      <c r="A3223" s="1" t="s">
        <v>112</v>
      </c>
      <c r="B3223" s="1" t="s">
        <v>4980</v>
      </c>
      <c r="C3223" s="2" t="str">
        <f>IFERROR(__xludf.DUMMYFUNCTION("GoogleTranslate(B3223, ""en"", ""vi"")"),"Nhịp điệu của bài hát có nhịp độ nhanh và âm nhạc được làm phong phú bằng nhiều loại nhạc cụ. Những nhạc cụ này thêm các lớp âm thanh và kết cấu vào bố cục tổng thể, tạo ra trải nghiệm nghe sống động và hấp dẫn. Cho dù đó là tiếng gảy đàn guitar, tiếng tr"&amp;"ống dồn dập hay tiếng kèn saxophone rền rĩ, mỗi nhạc cụ đều góp phần tạo nên năng lượng và tâm trạng chung của bài hát. Bằng cách kết hợp nhịp điệu nhanh với nhiều loại nhạc cụ đa dạng, âm nhạc có thể thu hút người nghe và khiến họ say mê từ đầu đến cuối.")</f>
        <v>Nhịp điệu của bài hát có nhịp độ nhanh và âm nhạc được làm phong phú bằng nhiều loại nhạc cụ. Những nhạc cụ này thêm các lớp âm thanh và kết cấu vào bố cục tổng thể, tạo ra trải nghiệm nghe sống động và hấp dẫn. Cho dù đó là tiếng gảy đàn guitar, tiếng trống dồn dập hay tiếng kèn saxophone rền rĩ, mỗi nhạc cụ đều góp phần tạo nên năng lượng và tâm trạng chung của bài hát. Bằng cách kết hợp nhịp điệu nhanh với nhiều loại nhạc cụ đa dạng, âm nhạc có thể thu hút người nghe và khiến họ say mê từ đầu đến cuối.</v>
      </c>
    </row>
    <row r="3224">
      <c r="A3224" s="1" t="s">
        <v>2575</v>
      </c>
      <c r="B3224" s="1" t="s">
        <v>4981</v>
      </c>
      <c r="C3224" s="2" t="str">
        <f>IFERROR(__xludf.DUMMYFUNCTION("GoogleTranslate(B3224, ""en"", ""vi"")"),"Bản nhạc sử dụng phạm vi cao độ cụ thể là [R1A2N3G4E5] [oc0ta1ve2s3] để tạo ra âm thanh gắn kết và thống nhất. Điều này, kết hợp với việc sử dụng [I1N2S3T4R5U6M7E8N9T0S1], khiến âm nhạc trở nên sống động. Thời lượng chạy của bài hát là [T1M213] giây, cho "&amp;"phép thể hiện trọn vẹn ý tưởng âm nhạc của bản nhạc. Cùng với nhau, những yếu tố này tạo nên trải nghiệm nghe độc ​​đáo và quyến rũ cho khán giả.")</f>
        <v>Bản nhạc sử dụng phạm vi cao độ cụ thể là [R1A2N3G4E5] [oc0ta1ve2s3] để tạo ra âm thanh gắn kết và thống nhất. Điều này, kết hợp với việc sử dụng [I1N2S3T4R5U6M7E8N9T0S1], khiến âm nhạc trở nên sống động. Thời lượng chạy của bài hát là [T1M213] giây, cho phép thể hiện trọn vẹn ý tưởng âm nhạc của bản nhạc. Cùng với nhau, những yếu tố này tạo nên trải nghiệm nghe độc ​​đáo và quyến rũ cho khán giả.</v>
      </c>
    </row>
    <row r="3225">
      <c r="A3225" s="1" t="s">
        <v>3000</v>
      </c>
      <c r="B3225" s="1" t="s">
        <v>4982</v>
      </c>
      <c r="C3225" s="2" t="str">
        <f>IFERROR(__xludf.DUMMYFUNCTION("GoogleTranslate(B3225, ""en"", ""vi"")"),"Khi nói đến các dự án âm nhạc, [ke0y1] là truyền tải cảm xúc. Một cách hiệu quả để làm điều này là giới thiệu các công cụ cụ thể. Bằng cách lựa chọn cẩn thận và trưng bày các nhạc cụ phù hợp với giai điệu cảm xúc mong muốn, âm nhạc có thể tác động mạnh mẽ"&amp;" đến người nghe. Cho dù đó là âm thanh buồn bã của đàn cello, những nốt thăng hoa của kèn trumpet hay giai điệu đầy ám ảnh của đàn piano, nhạc cụ phù hợp có thể nâng dự án âm nhạc lên tầm cao mới và gợi lên nhiều cảm xúc cho khán giả.")</f>
        <v>Khi nói đến các dự án âm nhạc, [ke0y1] là truyền tải cảm xúc. Một cách hiệu quả để làm điều này là giới thiệu các công cụ cụ thể. Bằng cách lựa chọn cẩn thận và trưng bày các nhạc cụ phù hợp với giai điệu cảm xúc mong muốn, âm nhạc có thể tác động mạnh mẽ đến người nghe. Cho dù đó là âm thanh buồn bã của đàn cello, những nốt thăng hoa của kèn trumpet hay giai điệu đầy ám ảnh của đàn piano, nhạc cụ phù hợp có thể nâng dự án âm nhạc lên tầm cao mới và gợi lên nhiều cảm xúc cho khán giả.</v>
      </c>
    </row>
    <row r="3226">
      <c r="A3226" s="1" t="s">
        <v>4983</v>
      </c>
      <c r="B3226" s="1" t="s">
        <v>4984</v>
      </c>
      <c r="C3226" s="2" t="str">
        <f>IFERROR(__xludf.DUMMYFUNCTION("GoogleTranslate(B3226, ""en"", ""vi"")"),"Việc lựa chọn [[K01E12Y23]3 k4ey5] trong bản nhạc này tạo nên một trải nghiệm lôi cuốn và đáng nhớ, bất chấp tính chất nhịp độ nhanh của bài hát. Tuy nhiên, [te0mp1o2] của nhạc quá nhẹ để có thể nhảy múa.")</f>
        <v>Việc lựa chọn [[K01E12Y23]3 k4ey5] trong bản nhạc này tạo nên một trải nghiệm lôi cuốn và đáng nhớ, bất chấp tính chất nhịp độ nhanh của bài hát. Tuy nhiên, [te0mp1o2] của nhạc quá nhẹ để có thể nhảy múa.</v>
      </c>
    </row>
    <row r="3227">
      <c r="A3227" s="1" t="s">
        <v>4985</v>
      </c>
      <c r="B3227" s="1" t="s">
        <v>4986</v>
      </c>
      <c r="C3227" s="2" t="str">
        <f>IFERROR(__xludf.DUMMYFUNCTION("GoogleTranslate(B3227, ""en"", ""vi"")"),"Loại nhạc này mang đến trải nghiệm nghe đa dạng và sống động với dải cao độ trải dài [R1A2N3G4E5] [oc0ta1ve2s3]. Bài hát có thời lượng chạy là [T1M213] giây và có giai điệu [te0mp1o2] rất sôi động. Đáng chú ý vắng mặt trong bài hát này là [I1N2S3T4R5U6M7E"&amp;"8N9T0S1].")</f>
        <v>Loại nhạc này mang đến trải nghiệm nghe đa dạng và sống động với dải cao độ trải dài [R1A2N3G4E5] [oc0ta1ve2s3]. Bài hát có thời lượng chạy là [T1M213] giây và có giai điệu [te0mp1o2] rất sôi động. Đáng chú ý vắng mặt trong bài hát này là [I1N2S3T4R5U6M7E8N9T0S1].</v>
      </c>
    </row>
    <row r="3228">
      <c r="A3228" s="1" t="s">
        <v>1971</v>
      </c>
      <c r="B3228" s="1" t="s">
        <v>4987</v>
      </c>
      <c r="C3228" s="2" t="str">
        <f>IFERROR(__xludf.DUMMYFUNCTION("GoogleTranslate(B3228, ""en"", ""vi"")"),"Loại nhạc này mang lại trải nghiệm nghe độc ​​đáo và đáng nhớ với dải cao độ [R1A2N3G4E5] [oc0ta1ve2s3]. Việc sử dụng [[K01E12Y23]3 k4ey5] tạo ra một bầu không khí khác biệt được tăng cường hơn nữa nhờ nhịp điệu mượt mà và thư giãn, khiến nó trở thành một"&amp;" trải nghiệm âm nhạc thực sự đắm chìm. Âm nhạc trở nên sống động nhờ việc sử dụng [I1N2S3T4R5U6M7E8N9T0S1] và [ti0me1 s2ig3na4tu5re6] được chọn cho bài hát này, [T1I2M3E4_5S6I7G8N9A0T1U2R3E4], không phổ biến, góp phần tạo nên âm thanh độc đáo cho bài hát "&amp;"này. Nhịp điệu của bài hát vừa phải và gợi lên cảm giác [E1M2O3T4I5O6N7]. Với thời lượng [T1M213] giây và khoảng [[N01U12M23_34B45A56R67S78]8 b9ar0s1], bài hát này là sự kết hợp hoàn hảo giữa giai điệu, nhịp điệu và cảm xúc.")</f>
        <v>Loại nhạc này mang lại trải nghiệm nghe độc ​​đáo và đáng nhớ với dải cao độ [R1A2N3G4E5] [oc0ta1ve2s3]. Việc sử dụng [[K01E12Y23]3 k4ey5] tạo ra một bầu không khí khác biệt được tăng cường hơn nữa nhờ nhịp điệu mượt mà và thư giãn, khiến nó trở thành một trải nghiệm âm nhạc thực sự đắm chìm. Âm nhạc trở nên sống động nhờ việc sử dụng [I1N2S3T4R5U6M7E8N9T0S1] và [ti0me1 s2ig3na4tu5re6] được chọn cho bài hát này, [T1I2M3E4_5S6I7G8N9A0T1U2R3E4], không phổ biến, góp phần tạo nên âm thanh độc đáo cho bài hát này. Nhịp điệu của bài hát vừa phải và gợi lên cảm giác [E1M2O3T4I5O6N7]. Với thời lượng [T1M213] giây và khoảng [[N01U12M23_34B45A56R67S78]8 b9ar0s1], bài hát này là sự kết hợp hoàn hảo giữa giai điệu, nhịp điệu và cảm xúc.</v>
      </c>
    </row>
    <row r="3229">
      <c r="A3229" s="1" t="s">
        <v>25</v>
      </c>
      <c r="B3229" s="1" t="s">
        <v>4988</v>
      </c>
      <c r="C3229" s="2" t="str">
        <f>IFERROR(__xludf.DUMMYFUNCTION("GoogleTranslate(B3229, ""en"", ""vi"")"),"Âm nhạc tràn ngập cảm xúc. Đó có thể là giai điệu bay bổng của một bản tình ca, những nốt nhạc ám ảnh của một bản nhạc u sầu, hay nhịp điệu dồn dập của một giai điệu lạc quan. Dù là thể loại hay phong cách nào, âm nhạc đều có sức mạnh gợi lên nhiều cung b"&amp;"ậc cảm xúc cho người nghe. Nó có thể đưa chúng ta đến một thời điểm và không gian khác, khuấy động tâm hồn chúng ta và kết nối chúng ta với những người khác một cách sâu sắc. Từ lễ kỷ niệm vui vẻ của một đám cưới đến những giai điệu buồn bã của một đám ta"&amp;"ng, âm nhạc có khả năng lay động và chạm đến chúng ta theo những cách mà chỉ lời nói thôi cũng không thể làm được.")</f>
        <v>Âm nhạc tràn ngập cảm xúc. Đó có thể là giai điệu bay bổng của một bản tình ca, những nốt nhạc ám ảnh của một bản nhạc u sầu, hay nhịp điệu dồn dập của một giai điệu lạc quan. Dù là thể loại hay phong cách nào, âm nhạc đều có sức mạnh gợi lên nhiều cung bậc cảm xúc cho người nghe. Nó có thể đưa chúng ta đến một thời điểm và không gian khác, khuấy động tâm hồn chúng ta và kết nối chúng ta với những người khác một cách sâu sắc. Từ lễ kỷ niệm vui vẻ của một đám cưới đến những giai điệu buồn bã của một đám tang, âm nhạc có khả năng lay động và chạm đến chúng ta theo những cách mà chỉ lời nói thôi cũng không thể làm được.</v>
      </c>
    </row>
    <row r="3230">
      <c r="A3230" s="1" t="s">
        <v>4181</v>
      </c>
      <c r="B3230" s="1" t="s">
        <v>4989</v>
      </c>
      <c r="C3230" s="2" t="str">
        <f>IFERROR(__xludf.DUMMYFUNCTION("GoogleTranslate(B3230, ""en"", ""vi"")"),"Bản nhạc này được sáng tác trong [[K01E12Y23]3 k4ey5] và bao gồm tổng cộng [[N01U12M23_34B45A56R67S78]8 b9ar0s1]. Nó có thời lượng [T1M213] giây và có tính năng [ti0me1 s2ig3na4tu5re6 o7f 8[T91I02M13E24_35S46I57G68N79A80T91U02R13E24]3 độc đáo.")</f>
        <v>Bản nhạc này được sáng tác trong [[K01E12Y23]3 k4ey5] và bao gồm tổng cộng [[N01U12M23_34B45A56R67S78]8 b9ar0s1]. Nó có thời lượng [T1M213] giây và có tính năng [ti0me1 s2ig3na4tu5re6 o7f 8[T91I02M13E24_35S46I57G68N79A80T91U02R13E24]3 độc đáo.</v>
      </c>
    </row>
    <row r="3231">
      <c r="A3231" s="1" t="s">
        <v>708</v>
      </c>
      <c r="B3231" s="1" t="s">
        <v>4990</v>
      </c>
      <c r="C3231" s="2" t="str">
        <f>IFERROR(__xludf.DUMMYFUNCTION("GoogleTranslate(B3231, ""en"", ""vi"")"),"Bản nhạc thể hiện phạm vi cao độ trong [R1A2N3G4E5] [oc0ta1ve2s3] và sử dụng [[K01E12Y23]3 k4ey5], truyền tải âm thanh cộng hưởng và độc đáo. Nó dài [T1M213] giây với [te0mp1o2] vừa phải, trong khi việc kết hợp [I1N2S3T4R5U6M7E8N9T0S1] nâng cao bố cục tổn"&amp;"g thể. Bài hát sử dụng [[T01I12M23E34_45S56I67G78N89A90T01U12R23E34]4 t5im6e 7si8gn9at0ur1e2] khác thường và được phát ở tốc độ nhanh, chiếu [E1M2O3T4I5O6N7].")</f>
        <v>Bản nhạc thể hiện phạm vi cao độ trong [R1A2N3G4E5] [oc0ta1ve2s3] và sử dụng [[K01E12Y23]3 k4ey5], truyền tải âm thanh cộng hưởng và độc đáo. Nó dài [T1M213] giây với [te0mp1o2] vừa phải, trong khi việc kết hợp [I1N2S3T4R5U6M7E8N9T0S1] nâng cao bố cục tổng thể. Bài hát sử dụng [[T01I12M23E34_45S56I67G78N89A90T01U12R23E34]4 t5im6e 7si8gn9at0ur1e2] khác thường và được phát ở tốc độ nhanh, chiếu [E1M2O3T4I5O6N7].</v>
      </c>
    </row>
    <row r="3232">
      <c r="A3232" s="1" t="s">
        <v>2276</v>
      </c>
      <c r="B3232" s="1" t="s">
        <v>4991</v>
      </c>
      <c r="C3232" s="2" t="str">
        <f>IFERROR(__xludf.DUMMYFUNCTION("GoogleTranslate(B3232, ""en"", ""vi"")"),"Đoạn nhạc được đề cập đến thể hiện phạm vi cao độ trong [R1A2N3G4E5] [oc0ta1ve2s3] và di chuyển chậm với nhịp điệu vừa phải thoải mái. Người nghe được thưởng thức một giai điệu khám phá nhiều cao độ khác nhau nhưng vẫn được trình bày với tốc độ nhàn nhã c"&amp;"ho phép cảm nhận sâu sắc các sắc thái của âm nhạc. Nhịp điệu [te0mp1o2] vừa phải góp phần tạo ra hiệu ứng này, tạo ra cảm giác thư giãn và yên bình tổng thể. Dù được thưởng thức dưới dạng nhạc nền hay thu hút sự chú ý hoàn toàn của mọi người, bản nhạc này"&amp;" đều mang lại trải nghiệm nghe vừa hấp dẫn vừa êm dịu.")</f>
        <v>Đoạn nhạc được đề cập đến thể hiện phạm vi cao độ trong [R1A2N3G4E5] [oc0ta1ve2s3] và di chuyển chậm với nhịp điệu vừa phải thoải mái. Người nghe được thưởng thức một giai điệu khám phá nhiều cao độ khác nhau nhưng vẫn được trình bày với tốc độ nhàn nhã cho phép cảm nhận sâu sắc các sắc thái của âm nhạc. Nhịp điệu [te0mp1o2] vừa phải góp phần tạo ra hiệu ứng này, tạo ra cảm giác thư giãn và yên bình tổng thể. Dù được thưởng thức dưới dạng nhạc nền hay thu hút sự chú ý hoàn toàn của mọi người, bản nhạc này đều mang lại trải nghiệm nghe vừa hấp dẫn vừa êm dịu.</v>
      </c>
    </row>
    <row r="3233">
      <c r="A3233" s="1" t="s">
        <v>4992</v>
      </c>
      <c r="B3233" s="1" t="s">
        <v>4993</v>
      </c>
      <c r="C3233" s="2" t="str">
        <f>IFERROR(__xludf.DUMMYFUNCTION("GoogleTranslate(B3233, ""en"", ""vi"")"),"[[K01E12Y23]3 k4ey5] được dùng để sáng tác bài hát dài [T1M213] giây thể hiện dải cao độ nhỏ gọn của [R1A2N3G4E5] [oc0ta1ve2s3], mang lại màn trình diễn âm nhạc tập trung và có tác động mạnh mẽ. Thành phần cụ thể này không kết hợp việc sử dụng [I1N2S3T4R5"&amp;"U6M7E8N9T0S1] và có tính năng [T1I2M3E4_5S6I7G8N9A0T1U2R3E4] không thông thường. Với [te0mp1o2] vừa phải và nhịp điệu vui tươi, bài hát này có thể nhảy được và là một ví dụ cổ điển về phong cách [G1E2N3R4E5]. Trải dài khoảng [[N01U12M23_34B45A56R67S78]8 b"&amp;"9ar0s1], bài hát này mang đến trải nghiệm âm nhạc độc đáo, nổi bật so với các sáng tác truyền thống.")</f>
        <v>[[K01E12Y23]3 k4ey5] được dùng để sáng tác bài hát dài [T1M213] giây thể hiện dải cao độ nhỏ gọn của [R1A2N3G4E5] [oc0ta1ve2s3], mang lại màn trình diễn âm nhạc tập trung và có tác động mạnh mẽ. Thành phần cụ thể này không kết hợp việc sử dụng [I1N2S3T4R5U6M7E8N9T0S1] và có tính năng [T1I2M3E4_5S6I7G8N9A0T1U2R3E4] không thông thường. Với [te0mp1o2] vừa phải và nhịp điệu vui tươi, bài hát này có thể nhảy được và là một ví dụ cổ điển về phong cách [G1E2N3R4E5]. Trải dài khoảng [[N01U12M23_34B45A56R67S78]8 b9ar0s1], bài hát này mang đến trải nghiệm âm nhạc độc đáo, nổi bật so với các sáng tác truyền thống.</v>
      </c>
    </row>
    <row r="3234">
      <c r="A3234" s="1" t="s">
        <v>1132</v>
      </c>
      <c r="B3234" s="1" t="s">
        <v>4994</v>
      </c>
      <c r="C3234" s="2" t="str">
        <f>IFERROR(__xludf.DUMMYFUNCTION("GoogleTranslate(B3234, ""en"", ""vi"")"),"Với phạm vi cao độ chỉ kéo dài [R1A2N3G4E5] [oc0ta1ve2s3], bản nhạc này tạo ra màn trình diễn tập trung và có tác động mạnh mẽ, thu hút sự chú ý của người nghe. Mặc dù thời lượng của bài hát chỉ là [T1M213] giây nhưng độ ngắn gọn của nó giúp nâng cao tác "&amp;"động tổng thể của bản nhạc. Mặc dù không phải là ví dụ điển hình của phong cách [G1E2N3R4E5] điển hình, bố cục này nổi bật nhờ chất lượng đặc biệt và đặc điểm độc đáo.")</f>
        <v>Với phạm vi cao độ chỉ kéo dài [R1A2N3G4E5] [oc0ta1ve2s3], bản nhạc này tạo ra màn trình diễn tập trung và có tác động mạnh mẽ, thu hút sự chú ý của người nghe. Mặc dù thời lượng của bài hát chỉ là [T1M213] giây nhưng độ ngắn gọn của nó giúp nâng cao tác động tổng thể của bản nhạc. Mặc dù không phải là ví dụ điển hình của phong cách [G1E2N3R4E5] điển hình, bố cục này nổi bật nhờ chất lượng đặc biệt và đặc điểm độc đáo.</v>
      </c>
    </row>
    <row r="3235">
      <c r="A3235" s="1" t="s">
        <v>521</v>
      </c>
      <c r="B3235" s="1" t="s">
        <v>4995</v>
      </c>
      <c r="C3235" s="2" t="str">
        <f>IFERROR(__xludf.DUMMYFUNCTION("GoogleTranslate(B3235, ""en"", ""vi"")"),"Bản nhạc có phạm vi cao độ là [R1A2N3G4E5] [oc0ta1ve2s3] và chạy trong [T1M213] giây.")</f>
        <v>Bản nhạc có phạm vi cao độ là [R1A2N3G4E5] [oc0ta1ve2s3] và chạy trong [T1M213] giây.</v>
      </c>
    </row>
    <row r="3236">
      <c r="A3236" s="1" t="s">
        <v>4996</v>
      </c>
      <c r="B3236" s="1" t="s">
        <v>4997</v>
      </c>
      <c r="C3236" s="2" t="str">
        <f>IFERROR(__xludf.DUMMYFUNCTION("GoogleTranslate(B3236, ""en"", ""vi"")"),"Trong âm nhạc, việc sử dụng dải cao độ cụ thể [R1A2N3G4E5] [oc0ta1ve2s3] có thể là một công cụ mạnh mẽ trong việc tạo ra âm thanh gắn kết và thống nhất xuyên suốt một bản nhạc. Bằng cách giới hạn phạm vi, nhà soạn nhạc có thể đảm bảo rằng tất cả các nhạc "&amp;"cụ hoặc giọng hát đều hài hòa và tạo ra âm thanh mạnh mẽ và nhất quán. Kỹ thuật này cũng có thể giúp truyền tải một cảm xúc cụ thể, chẳng hạn như [E1M2O3T4I5O6N7], được lan tỏa xuyên suốt bản nhạc. Thời lượng của bài hát là [T1M213] giây, mang lại nhiều t"&amp;"hời gian để người nghe trải nghiệm và đánh giá cao toàn bộ tác dụng của cách tiếp cận âm nhạc này.")</f>
        <v>Trong âm nhạc, việc sử dụng dải cao độ cụ thể [R1A2N3G4E5] [oc0ta1ve2s3] có thể là một công cụ mạnh mẽ trong việc tạo ra âm thanh gắn kết và thống nhất xuyên suốt một bản nhạc. Bằng cách giới hạn phạm vi, nhà soạn nhạc có thể đảm bảo rằng tất cả các nhạc cụ hoặc giọng hát đều hài hòa và tạo ra âm thanh mạnh mẽ và nhất quán. Kỹ thuật này cũng có thể giúp truyền tải một cảm xúc cụ thể, chẳng hạn như [E1M2O3T4I5O6N7], được lan tỏa xuyên suốt bản nhạc. Thời lượng của bài hát là [T1M213] giây, mang lại nhiều thời gian để người nghe trải nghiệm và đánh giá cao toàn bộ tác dụng của cách tiếp cận âm nhạc này.</v>
      </c>
    </row>
    <row r="3237">
      <c r="A3237" s="1" t="s">
        <v>2237</v>
      </c>
      <c r="B3237" s="1" t="s">
        <v>4998</v>
      </c>
      <c r="C3237" s="2" t="str">
        <f>IFERROR(__xludf.DUMMYFUNCTION("GoogleTranslate(B3237, ""en"", ""vi"")"),"Bản nhạc sử dụng phạm vi cao độ cụ thể là [R1A2N3G4E5] [oc0ta1ve2s3], tạo ra âm thanh gắn kết và thống nhất. Được sáng tác trong [[K01E12Y23]3 k4ey5], bài hát chạy trong [T1M213] giây và có nhịp điệu tràn đầy sinh lực. Âm nhạc trở nên phong phú hơn khi bổ"&amp;" sung [I1N2S3T4R5U6M7E8N9T0S1]. Mặc dù [ti0me1 s2ig3na4tu5re6] không chuẩn [T1I2M3E4_5S6I7G8N9A0T1U2R3E4] nhưng [te0mp1o2] thoải mái sẽ nâng cao cảm giác tổng thể của bài hát. Tác phẩm này là một ví dụ điển hình về phong cách [G1E2N3R4E5], thể hiện những "&amp;"đặc điểm độc đáo của nó.")</f>
        <v>Bản nhạc sử dụng phạm vi cao độ cụ thể là [R1A2N3G4E5] [oc0ta1ve2s3], tạo ra âm thanh gắn kết và thống nhất. Được sáng tác trong [[K01E12Y23]3 k4ey5], bài hát chạy trong [T1M213] giây và có nhịp điệu tràn đầy sinh lực. Âm nhạc trở nên phong phú hơn khi bổ sung [I1N2S3T4R5U6M7E8N9T0S1]. Mặc dù [ti0me1 s2ig3na4tu5re6] không chuẩn [T1I2M3E4_5S6I7G8N9A0T1U2R3E4] nhưng [te0mp1o2] thoải mái sẽ nâng cao cảm giác tổng thể của bài hát. Tác phẩm này là một ví dụ điển hình về phong cách [G1E2N3R4E5], thể hiện những đặc điểm độc đáo của nó.</v>
      </c>
    </row>
    <row r="3238">
      <c r="A3238" s="1" t="s">
        <v>452</v>
      </c>
      <c r="B3238" s="1" t="s">
        <v>4999</v>
      </c>
      <c r="C3238" s="2" t="str">
        <f>IFERROR(__xludf.DUMMYFUNCTION("GoogleTranslate(B3238, ""en"", ""vi"")"),"Nó là hoàn hảo để thư giãn vào cuối một ngày dài. Những giai điệu êm dịu tạo nên bầu không khí yên bình giúp thư giãn tâm trí và cơ thể. Với nhịp điệu nhẹ nhàng và giai điệu êm đềm, bản nhạc này có thể là một cách tuyệt vời để giảm căng thẳng và thư giãn "&amp;"sau một ngày bận rộn. Cho dù bạn đang thư giãn ở nhà hay đang cố gắng xoa dịu thần kinh trước khi đi ngủ, âm nhạc này chắc chắn sẽ giúp bạn thư giãn và nghỉ ngơi.")</f>
        <v>Nó là hoàn hảo để thư giãn vào cuối một ngày dài. Những giai điệu êm dịu tạo nên bầu không khí yên bình giúp thư giãn tâm trí và cơ thể. Với nhịp điệu nhẹ nhàng và giai điệu êm đềm, bản nhạc này có thể là một cách tuyệt vời để giảm căng thẳng và thư giãn sau một ngày bận rộn. Cho dù bạn đang thư giãn ở nhà hay đang cố gắng xoa dịu thần kinh trước khi đi ngủ, âm nhạc này chắc chắn sẽ giúp bạn thư giãn và nghỉ ngơi.</v>
      </c>
    </row>
    <row r="3239">
      <c r="A3239" s="1" t="s">
        <v>2295</v>
      </c>
      <c r="B3239" s="1" t="s">
        <v>5000</v>
      </c>
      <c r="C3239" s="2" t="str">
        <f>IFERROR(__xludf.DUMMYFUNCTION("GoogleTranslate(B3239, ""en"", ""vi"")"),"Với dải cao độ trải dài [R1A2N3G4E5] [oc0ta1ve2s3], bản nhạc này mang đến trải nghiệm nghe đa dạng và sống động, trong khi [[K01E12Y23]3 k4ey5] mang đến âm thanh mạnh mẽ và đáng nhớ. Bản nhạc có thời lượng [T1M213] giây và duy trì [te0mp1o2] vừa phải, khô"&amp;"ng quá nhanh cũng không quá chậm. [I1N2S3T4R5U6M7E8N9T0S1] được đưa vào bố cục, tăng thêm chiều sâu và kết cấu. Mặc dù [ti0me1 s2ig3na4tu5re6] của bài hát không được sử dụng phổ biến nhưng tính chất tốc độ vừa phải của nó khiến nó khác biệt với đặc điểm đ"&amp;"iển hình của thể loại [G1E2N3R4E5], vì nó mang lại trải nghiệm âm nhạc độc đáo.")</f>
        <v>Với dải cao độ trải dài [R1A2N3G4E5] [oc0ta1ve2s3], bản nhạc này mang đến trải nghiệm nghe đa dạng và sống động, trong khi [[K01E12Y23]3 k4ey5] mang đến âm thanh mạnh mẽ và đáng nhớ. Bản nhạc có thời lượng [T1M213] giây và duy trì [te0mp1o2] vừa phải, không quá nhanh cũng không quá chậm. [I1N2S3T4R5U6M7E8N9T0S1] được đưa vào bố cục, tăng thêm chiều sâu và kết cấu. Mặc dù [ti0me1 s2ig3na4tu5re6] của bài hát không được sử dụng phổ biến nhưng tính chất tốc độ vừa phải của nó khiến nó khác biệt với đặc điểm điển hình của thể loại [G1E2N3R4E5], vì nó mang lại trải nghiệm âm nhạc độc đáo.</v>
      </c>
    </row>
    <row r="3240">
      <c r="A3240" s="1" t="s">
        <v>5001</v>
      </c>
      <c r="B3240" s="1" t="s">
        <v>5002</v>
      </c>
      <c r="C3240" s="2" t="str">
        <f>IFERROR(__xludf.DUMMYFUNCTION("GoogleTranslate(B3240, ""en"", ""vi"")"),"Phạm vi cao độ nhỏ gọn của [R1A2N3G4E5] [oc0ta1ve2s3] mang lại màn trình diễn âm nhạc tập trung và có tác động mạnh mẽ, trong khi [[K01E12Y23]3 k4ey5] thêm hương vị độc đáo cho loại nhạc này. Bài hát này dài [T1M213] giây với nhịp điệu rất êm dịu và bạn c"&amp;"ó thể đếm [[N01U12M23_34B45A56R67S78]8 b9ar0s1] trong đó.")</f>
        <v>Phạm vi cao độ nhỏ gọn của [R1A2N3G4E5] [oc0ta1ve2s3] mang lại màn trình diễn âm nhạc tập trung và có tác động mạnh mẽ, trong khi [[K01E12Y23]3 k4ey5] thêm hương vị độc đáo cho loại nhạc này. Bài hát này dài [T1M213] giây với nhịp điệu rất êm dịu và bạn có thể đếm [[N01U12M23_34B45A56R67S78]8 b9ar0s1] trong đó.</v>
      </c>
    </row>
    <row r="3241">
      <c r="A3241" s="1" t="s">
        <v>2271</v>
      </c>
      <c r="B3241" s="1" t="s">
        <v>5003</v>
      </c>
      <c r="C3241" s="2" t="str">
        <f>IFERROR(__xludf.DUMMYFUNCTION("GoogleTranslate(B3241, ""en"", ""vi"")"),"Loại nhạc này mang đến trải nghiệm nghe đa dạng và sống động với dải cao độ trải dài [R1A2N3G4E5] [oc0ta1ve2s3]. Mặc dù [te0mp1o2] trong bài hát này rất thoải mái nhưng nó không theo khuôn mẫu điển hình của thể loại [G1E2N3R4E5]. Phong cách độc đáo của âm"&amp;" nhạc này khiến nó trở nên khác biệt so với các quy ước trong thể loại của nó, mang đến cho người nghe trải nghiệm âm nhạc mới mẻ và độc đáo.")</f>
        <v>Loại nhạc này mang đến trải nghiệm nghe đa dạng và sống động với dải cao độ trải dài [R1A2N3G4E5] [oc0ta1ve2s3]. Mặc dù [te0mp1o2] trong bài hát này rất thoải mái nhưng nó không theo khuôn mẫu điển hình của thể loại [G1E2N3R4E5]. Phong cách độc đáo của âm nhạc này khiến nó trở nên khác biệt so với các quy ước trong thể loại của nó, mang đến cho người nghe trải nghiệm âm nhạc mới mẻ và độc đáo.</v>
      </c>
    </row>
    <row r="3242">
      <c r="A3242" s="1" t="s">
        <v>3645</v>
      </c>
      <c r="B3242" s="1" t="s">
        <v>5004</v>
      </c>
      <c r="C3242" s="2" t="str">
        <f>IFERROR(__xludf.DUMMYFUNCTION("GoogleTranslate(B3242, ""en"", ""vi"")"),"Âm nhạc được đề cập mang đến trải nghiệm nghe độc ​​đáo và đáng nhớ với dải cao độ [R1A2N3G4E5] [oc0ta1ve2s3]. Ngoài ra, việc sử dụng [[K01E12Y23]3 k4ey5] mang lại cho bản nhạc này chất lượng cảm xúc đặc biệt. Bản nhạc này dài [T1M213] giây và được phát ở"&amp;" tốc độ nhẹ nhàng với [te0mp1o2] rất thư giãn. Âm nhạc phải có [I1N2S3T4R5U6M7E8N9T0S1] và bao gồm [[N01U12M23_34B45A56R67S78]8 b9ar0s1]. Nhìn chung, bài hát này mang lại trải nghiệm nhẹ nhàng và cộng hưởng cảm xúc cho người nghe.")</f>
        <v>Âm nhạc được đề cập mang đến trải nghiệm nghe độc ​​đáo và đáng nhớ với dải cao độ [R1A2N3G4E5] [oc0ta1ve2s3]. Ngoài ra, việc sử dụng [[K01E12Y23]3 k4ey5] mang lại cho bản nhạc này chất lượng cảm xúc đặc biệt. Bản nhạc này dài [T1M213] giây và được phát ở tốc độ nhẹ nhàng với [te0mp1o2] rất thư giãn. Âm nhạc phải có [I1N2S3T4R5U6M7E8N9T0S1] và bao gồm [[N01U12M23_34B45A56R67S78]8 b9ar0s1]. Nhìn chung, bài hát này mang lại trải nghiệm nhẹ nhàng và cộng hưởng cảm xúc cho người nghe.</v>
      </c>
    </row>
    <row r="3243">
      <c r="A3243" s="1" t="s">
        <v>19</v>
      </c>
      <c r="B3243" s="1" t="s">
        <v>5005</v>
      </c>
      <c r="C3243" s="2" t="str">
        <f>IFERROR(__xludf.DUMMYFUNCTION("GoogleTranslate(B3243, ""en"", ""vi"")"),"Bản nhạc thể hiện phạm vi cao độ trong [R1A2N3G4E5] [oc0ta1ve2s3] và [[K01E12Y23]3 k4ey5] thêm hương vị độc đáo cho bản nhạc này. Bài hát dài [T1M213] giây, có nhịp điệu rất nhanh và sống động, chủ yếu dựa vào việc sử dụng [I1N2S3T4R5U6M7E8N9T0S1]. Việc s"&amp;"ử dụng [ti0me1 s2ig3na4tu5re6], [T1I2M3E4_5S6I7G8N9A0T1U2R3E4] không phổ biến đã làm tăng thêm độ phức tạp của âm nhạc. Đoạn này có [te0mp1o2] vừa phải và được đặc trưng bởi [E1M2O3T4I5O6N7]. Với tổng cộng khoảng [[N01U12M23_34B45A56R67S78]8 b9ar0s1], bài"&amp;" hát này là một thành tựu ấn tượng về sáng tác âm nhạc.")</f>
        <v>Bản nhạc thể hiện phạm vi cao độ trong [R1A2N3G4E5] [oc0ta1ve2s3] và [[K01E12Y23]3 k4ey5] thêm hương vị độc đáo cho bản nhạc này. Bài hát dài [T1M213] giây, có nhịp điệu rất nhanh và sống động, chủ yếu dựa vào việc sử dụng [I1N2S3T4R5U6M7E8N9T0S1]. Việc sử dụng [ti0me1 s2ig3na4tu5re6], [T1I2M3E4_5S6I7G8N9A0T1U2R3E4] không phổ biến đã làm tăng thêm độ phức tạp của âm nhạc. Đoạn này có [te0mp1o2] vừa phải và được đặc trưng bởi [E1M2O3T4I5O6N7]. Với tổng cộng khoảng [[N01U12M23_34B45A56R67S78]8 b9ar0s1], bài hát này là một thành tựu ấn tượng về sáng tác âm nhạc.</v>
      </c>
    </row>
    <row r="3244">
      <c r="A3244" s="1" t="s">
        <v>168</v>
      </c>
      <c r="B3244" s="1" t="s">
        <v>5006</v>
      </c>
      <c r="C3244" s="2" t="str">
        <f>IFERROR(__xludf.DUMMYFUNCTION("GoogleTranslate(B3244, ""en"", ""vi"")"),"Bản nhạc thể hiện phạm vi cao độ trong [R1A2N3G4E5] [oc0ta1ve2s3], trong khi [[K01E12Y23]3 k4ey5] thêm hương vị độc đáo cho bản nhạc này. Nó phát trong [T1M213] giây với nhịp điệu đều đặn và vừa phải, giúp âm nhạc trở nên sống động thông qua việc sử dụng "&amp;"[I1N2S3T4R5U6M7E8N9T0S1]. Đồng hồ đo của âm nhạc là [T1I2M3E4_5S6I7G8N9A0T1U2R3E4] và được phát ở tốc độ nhanh [te0mp1o2], khiến nó trở thành sự thể hiện thực sự của thể loại [G1E2N3R4E5].")</f>
        <v>Bản nhạc thể hiện phạm vi cao độ trong [R1A2N3G4E5] [oc0ta1ve2s3], trong khi [[K01E12Y23]3 k4ey5] thêm hương vị độc đáo cho bản nhạc này. Nó phát trong [T1M213] giây với nhịp điệu đều đặn và vừa phải, giúp âm nhạc trở nên sống động thông qua việc sử dụng [I1N2S3T4R5U6M7E8N9T0S1]. Đồng hồ đo của âm nhạc là [T1I2M3E4_5S6I7G8N9A0T1U2R3E4] và được phát ở tốc độ nhanh [te0mp1o2], khiến nó trở thành sự thể hiện thực sự của thể loại [G1E2N3R4E5].</v>
      </c>
    </row>
    <row r="3245">
      <c r="A3245" s="1" t="s">
        <v>1140</v>
      </c>
      <c r="B3245" s="1" t="s">
        <v>5007</v>
      </c>
      <c r="C3245" s="2" t="str">
        <f>IFERROR(__xludf.DUMMYFUNCTION("GoogleTranslate(B3245, ""en"", ""vi"")"),"Phạm vi cao độ giới hạn của bản nhạc là [R1A2N3G4E5] [oc0ta1ve2s3] cho phép nhấn mạnh hơn vào các sắc thái của giai điệu và nhịp điệu, trong khi [[K01E12Y23]3 k4ey5] mang đến cho bản nhạc này chất lượng cảm xúc đặc biệt. Với độ dài [T1M213] giây, bài hát "&amp;"này thể hiện nhịp điệu rất nhanh và sống động, trở nên sống động thông qua việc sử dụng [I1N2S3T4R5U6M7E8N9T0S1]. Tính chất khác thường của nó [[T01I12M23E34_45S56I67G78N89A90T01U12R23E34]4 t5im6e 7si8gn9at0ur1e2] càng làm tăng thêm nét độc đáo của nó khi"&amp;" bài hát được phát ở nhịp độ nhẹ nhàng. Nhìn chung, âm nhạc được xác định bởi [E1M2O3T4I5O6N7].")</f>
        <v>Phạm vi cao độ giới hạn của bản nhạc là [R1A2N3G4E5] [oc0ta1ve2s3] cho phép nhấn mạnh hơn vào các sắc thái của giai điệu và nhịp điệu, trong khi [[K01E12Y23]3 k4ey5] mang đến cho bản nhạc này chất lượng cảm xúc đặc biệt. Với độ dài [T1M213] giây, bài hát này thể hiện nhịp điệu rất nhanh và sống động, trở nên sống động thông qua việc sử dụng [I1N2S3T4R5U6M7E8N9T0S1]. Tính chất khác thường của nó [[T01I12M23E34_45S56I67G78N89A90T01U12R23E34]4 t5im6e 7si8gn9at0ur1e2] càng làm tăng thêm nét độc đáo của nó khi bài hát được phát ở nhịp độ nhẹ nhàng. Nhìn chung, âm nhạc được xác định bởi [E1M2O3T4I5O6N7].</v>
      </c>
    </row>
    <row r="3246">
      <c r="A3246" s="1" t="s">
        <v>5008</v>
      </c>
      <c r="B3246" s="1" t="s">
        <v>5009</v>
      </c>
      <c r="C3246" s="2" t="str">
        <f>IFERROR(__xludf.DUMMYFUNCTION("GoogleTranslate(B3246, ""en"", ""vi"")"),"Bài hát này có thời lượng chạy là [T1M213] giây và sử dụng [ti0me1 s2ig3na4tu5re6 o7f 8[T91I02M13E24_35S46I57G68N79A80T91U02R13E24]3]. Âm nhạc gợi lên cảm giác [E1M2O3T4I5O6N7] và có nhịp điệu rất êm dịu, nhẹ nhàng.")</f>
        <v>Bài hát này có thời lượng chạy là [T1M213] giây và sử dụng [ti0me1 s2ig3na4tu5re6 o7f 8[T91I02M13E24_35S46I57G68N79A80T91U02R13E24]3]. Âm nhạc gợi lên cảm giác [E1M2O3T4I5O6N7] và có nhịp điệu rất êm dịu, nhẹ nhàng.</v>
      </c>
    </row>
    <row r="3247">
      <c r="A3247" s="1" t="s">
        <v>675</v>
      </c>
      <c r="B3247" s="1" t="s">
        <v>5010</v>
      </c>
      <c r="C3247" s="2" t="str">
        <f>IFERROR(__xludf.DUMMYFUNCTION("GoogleTranslate(B3247, ""en"", ""vi"")"),"Phạm vi cao độ của bài hát này nằm trong khoảng [R1A2N3G4E5] [oc0ta1ve2s3] và nhịp điệu rất sống động. Đáng chú ý vắng mặt trong bài hát này là [I1N2S3T4R5U6M7E8N9T0S1].")</f>
        <v>Phạm vi cao độ của bài hát này nằm trong khoảng [R1A2N3G4E5] [oc0ta1ve2s3] và nhịp điệu rất sống động. Đáng chú ý vắng mặt trong bài hát này là [I1N2S3T4R5U6M7E8N9T0S1].</v>
      </c>
    </row>
    <row r="3248">
      <c r="A3248" s="1" t="s">
        <v>5011</v>
      </c>
      <c r="B3248" s="1" t="s">
        <v>5012</v>
      </c>
      <c r="C3248" s="2" t="str">
        <f>IFERROR(__xludf.DUMMYFUNCTION("GoogleTranslate(B3248, ""en"", ""vi"")"),"Âm nhạc sử dụng [[K01E12Y23]3 k4ey5], tạo ra bảng âm thanh phong phú và sống động. Nhịp điệu vừa phải của nó rất dễ theo dõi, bổ sung cho âm thanh tổng thể. Ngoài ra, âm nhạc tuân theo [ti0me1 s2ig3na4tu5re6 o7f 8[T91I02M13E24_35S46I57G68N79A80T91U02R13E2"&amp;"4]3], mang đến nhịp điệu có cấu trúc xuyên suốt bản nhạc.")</f>
        <v>Âm nhạc sử dụng [[K01E12Y23]3 k4ey5], tạo ra bảng âm thanh phong phú và sống động. Nhịp điệu vừa phải của nó rất dễ theo dõi, bổ sung cho âm thanh tổng thể. Ngoài ra, âm nhạc tuân theo [ti0me1 s2ig3na4tu5re6 o7f 8[T91I02M13E24_35S46I57G68N79A80T91U02R13E24]3], mang đến nhịp điệu có cấu trúc xuyên suốt bản nhạc.</v>
      </c>
    </row>
    <row r="3249">
      <c r="A3249" s="1" t="s">
        <v>667</v>
      </c>
      <c r="B3249" s="1" t="s">
        <v>5013</v>
      </c>
      <c r="C3249" s="2" t="str">
        <f>IFERROR(__xludf.DUMMYFUNCTION("GoogleTranslate(B3249, ""en"", ""vi"")"),"Thời gian phát giây [T1M213] của bài hát được xác định bởi nhạc chứa đầy [E1M2O3T4I5O6N7] của bài hát. Những cảm xúc được truyền tải qua âm nhạc là một phần không thể thiếu trong sáng tác của bài hát và giúp định hình tác động tổng thể của nó đối với ngườ"&amp;"i nghe. Cho dù đó là một bản ballad u sầu hay một bản nhạc pop sôi động, cảm xúc đằng sau âm nhạc có thể tạo nên sự khác biệt trong cách cảm nhận và thưởng thức bài hát. Vì vậy, cho dù bạn là người nghe bình thường hay người hâm mộ âm nhạc cuồng nhiệt, vi"&amp;"ệc chú ý đến sắc thái cảm xúc của bài hát có thể nâng cao trải nghiệm nghe tổng thể của bạn.")</f>
        <v>Thời gian phát giây [T1M213] của bài hát được xác định bởi nhạc chứa đầy [E1M2O3T4I5O6N7] của bài hát. Những cảm xúc được truyền tải qua âm nhạc là một phần không thể thiếu trong sáng tác của bài hát và giúp định hình tác động tổng thể của nó đối với người nghe. Cho dù đó là một bản ballad u sầu hay một bản nhạc pop sôi động, cảm xúc đằng sau âm nhạc có thể tạo nên sự khác biệt trong cách cảm nhận và thưởng thức bài hát. Vì vậy, cho dù bạn là người nghe bình thường hay người hâm mộ âm nhạc cuồng nhiệt, việc chú ý đến sắc thái cảm xúc của bài hát có thể nâng cao trải nghiệm nghe tổng thể của bạn.</v>
      </c>
    </row>
    <row r="3250">
      <c r="A3250" s="1" t="s">
        <v>519</v>
      </c>
      <c r="B3250" s="1" t="s">
        <v>5014</v>
      </c>
      <c r="C3250" s="2" t="str">
        <f>IFERROR(__xludf.DUMMYFUNCTION("GoogleTranslate(B3250, ""en"", ""vi"")"),"Tác phẩm âm nhạc là sự thể hiện ấn tượng về phạm vi âm nhạc và thời gian. Nó thể hiện phạm vi cao độ trải dài [R1A2N3G4E5] [oc0ta1ve2s3], giúp tăng thêm chiều sâu và độ phức tạp cho bố cục. Kéo dài trong [T1M213] giây, bài hát chinh phục người nghe bằng g"&amp;"iai điệu và hòa âm phức tạp. Ngoài ra, bản nhạc còn có thước đo [T1I2M3E4_5S6I7G8N9A0T1U2R3E4] góp phần tạo nên cấu trúc nhịp điệu độc đáo và nâng cao sức hấp dẫn tổng thể của bản nhạc. Nhìn chung, bản nhạc là minh chứng cho kỹ năng và sự sáng tạo của ngư"&amp;"ời sáng tác, và nó chắc chắn sẽ để lại ấn tượng lâu dài cho bất kỳ ai nghe nó.")</f>
        <v>Tác phẩm âm nhạc là sự thể hiện ấn tượng về phạm vi âm nhạc và thời gian. Nó thể hiện phạm vi cao độ trải dài [R1A2N3G4E5] [oc0ta1ve2s3], giúp tăng thêm chiều sâu và độ phức tạp cho bố cục. Kéo dài trong [T1M213] giây, bài hát chinh phục người nghe bằng giai điệu và hòa âm phức tạp. Ngoài ra, bản nhạc còn có thước đo [T1I2M3E4_5S6I7G8N9A0T1U2R3E4] góp phần tạo nên cấu trúc nhịp điệu độc đáo và nâng cao sức hấp dẫn tổng thể của bản nhạc. Nhìn chung, bản nhạc là minh chứng cho kỹ năng và sự sáng tạo của người sáng tác, và nó chắc chắn sẽ để lại ấn tượng lâu dài cho bất kỳ ai nghe nó.</v>
      </c>
    </row>
    <row r="3251">
      <c r="A3251" s="1" t="s">
        <v>5015</v>
      </c>
      <c r="B3251" s="1" t="s">
        <v>5016</v>
      </c>
      <c r="C3251" s="2" t="str">
        <f>IFERROR(__xludf.DUMMYFUNCTION("GoogleTranslate(B3251, ""en"", ""vi"")"),"Bầu không khí khác biệt của bản nhạc này được tạo ra bằng cách sử dụng [[K01E12Y23]3 k4ey5]. Thời gian phát của bài hát kéo dài [T1M213] giây và nhịp điệu của nó rất dễ nghe. Điều thú vị là bản nhạc không sử dụng [I1N2S3T4R5U6M7E8N9T0]. Nhìn chung, bài há"&amp;"t bao gồm [[N01U12M23_34B45A56R67S78]8 b9ar0s1], góp phần tạo nên cấu trúc và thành phần tổng thể của nó.")</f>
        <v>Bầu không khí khác biệt của bản nhạc này được tạo ra bằng cách sử dụng [[K01E12Y23]3 k4ey5]. Thời gian phát của bài hát kéo dài [T1M213] giây và nhịp điệu của nó rất dễ nghe. Điều thú vị là bản nhạc không sử dụng [I1N2S3T4R5U6M7E8N9T0]. Nhìn chung, bài hát bao gồm [[N01U12M23_34B45A56R67S78]8 b9ar0s1], góp phần tạo nên cấu trúc và thành phần tổng thể của nó.</v>
      </c>
    </row>
    <row r="3252">
      <c r="A3252" s="1" t="s">
        <v>1130</v>
      </c>
      <c r="B3252" s="1" t="s">
        <v>5017</v>
      </c>
      <c r="C3252" s="2" t="str">
        <f>IFERROR(__xludf.DUMMYFUNCTION("GoogleTranslate(B3252, ""en"", ""vi"")"),"Việc sử dụng dải cao độ cụ thể [R1A2N3G4E5] [oc0ta1ve2s3] tạo ra âm thanh gắn kết và thống nhất xuyên suốt bản nhạc, trong khi [[K01E12Y23]3 k4ey5] mang đến âm thanh mạnh mẽ và đáng nhớ. Với thời lượng phát [T1M213] giây, bài hát vẫn duy trì nhịp điệu tho"&amp;"ải mái, kèm theo đó là sự vắng mặt của [I1N2S3T4R5U6M7E8N9T0S1]. Theo nhịp [T1I2M3E4_5S6I7G8N9A0T1U2R3E4] và phát ở tốc độ chậm [te0mp1o2], âm nhạc thể hiện các quy ước của phong cách [G1E2N3R4E5], tạo ra âm thanh quyến rũ và đắm chìm.")</f>
        <v>Việc sử dụng dải cao độ cụ thể [R1A2N3G4E5] [oc0ta1ve2s3] tạo ra âm thanh gắn kết và thống nhất xuyên suốt bản nhạc, trong khi [[K01E12Y23]3 k4ey5] mang đến âm thanh mạnh mẽ và đáng nhớ. Với thời lượng phát [T1M213] giây, bài hát vẫn duy trì nhịp điệu thoải mái, kèm theo đó là sự vắng mặt của [I1N2S3T4R5U6M7E8N9T0S1]. Theo nhịp [T1I2M3E4_5S6I7G8N9A0T1U2R3E4] và phát ở tốc độ chậm [te0mp1o2], âm nhạc thể hiện các quy ước của phong cách [G1E2N3R4E5], tạo ra âm thanh quyến rũ và đắm chìm.</v>
      </c>
    </row>
    <row r="3253">
      <c r="A3253" s="1" t="s">
        <v>1985</v>
      </c>
      <c r="B3253" s="1" t="s">
        <v>5018</v>
      </c>
      <c r="C3253" s="2" t="str">
        <f>IFERROR(__xludf.DUMMYFUNCTION("GoogleTranslate(B3253, ""en"", ""vi"")"),"Phạm vi cao độ nhỏ gọn của [R1A2N3G4E5] [oc0ta1ve2s3] góp phần mang lại màn trình diễn âm nhạc tập trung và có tác động mạnh mẽ, được nâng cao bằng cách bổ sung [I1N2S3T4R5U6M7E8N9T0S1] vào bố cục. Nhịp điệu của bản nhạc dài một giây [T1M213] được cân bằn"&amp;"g cẩn thận, không quá nhanh cũng không quá chậm, đảm bảo trải nghiệm nghe dễ chịu. Nhìn chung, sự kết hợp của các yếu tố âm nhạc này tạo nên một bản nhạc được trau chuốt kỹ lưỡng, thu hút khán giả bằng độ chính xác và sự chú ý đến từng chi tiết.")</f>
        <v>Phạm vi cao độ nhỏ gọn của [R1A2N3G4E5] [oc0ta1ve2s3] góp phần mang lại màn trình diễn âm nhạc tập trung và có tác động mạnh mẽ, được nâng cao bằng cách bổ sung [I1N2S3T4R5U6M7E8N9T0S1] vào bố cục. Nhịp điệu của bản nhạc dài một giây [T1M213] được cân bằng cẩn thận, không quá nhanh cũng không quá chậm, đảm bảo trải nghiệm nghe dễ chịu. Nhìn chung, sự kết hợp của các yếu tố âm nhạc này tạo nên một bản nhạc được trau chuốt kỹ lưỡng, thu hút khán giả bằng độ chính xác và sự chú ý đến từng chi tiết.</v>
      </c>
    </row>
    <row r="3254">
      <c r="A3254" s="1" t="s">
        <v>5019</v>
      </c>
      <c r="B3254" s="1" t="s">
        <v>5020</v>
      </c>
      <c r="C3254" s="2" t="str">
        <f>IFERROR(__xludf.DUMMYFUNCTION("GoogleTranslate(B3254, ""en"", ""vi"")"),"Bản nhạc sử dụng dải cao độ cụ thể là [R1A2N3G4E5] [oc0ta1ve2s3] để tạo ra âm thanh gắn kết và thống nhất, âm thanh này còn được nâng cao hơn nữa bằng cách sử dụng [[K01E12Y23]3 k4ey5], tạo ra bảng âm thanh phong phú và sống động. [te0mp1o2] thư giãn của "&amp;"bài hát càng làm tăng thêm hiệu ứng êm dịu, trong khi sự vắng mặt của [I1N2S3T4R5U6M7E8N9T0S1] góp phần tạo nên nét độc đáo của bài hát. Nhìn chung, âm nhạc này là một ví dụ điển hình của phong cách [G1E2N3R4E5], thể hiện những đặc điểm và đặc điểm riêng "&amp;"biệt của nó.")</f>
        <v>Bản nhạc sử dụng dải cao độ cụ thể là [R1A2N3G4E5] [oc0ta1ve2s3] để tạo ra âm thanh gắn kết và thống nhất, âm thanh này còn được nâng cao hơn nữa bằng cách sử dụng [[K01E12Y23]3 k4ey5], tạo ra bảng âm thanh phong phú và sống động. [te0mp1o2] thư giãn của bài hát càng làm tăng thêm hiệu ứng êm dịu, trong khi sự vắng mặt của [I1N2S3T4R5U6M7E8N9T0S1] góp phần tạo nên nét độc đáo của bài hát. Nhìn chung, âm nhạc này là một ví dụ điển hình của phong cách [G1E2N3R4E5], thể hiện những đặc điểm và đặc điểm riêng biệt của nó.</v>
      </c>
    </row>
    <row r="3255">
      <c r="A3255" s="1" t="s">
        <v>1185</v>
      </c>
      <c r="B3255" s="1" t="s">
        <v>5021</v>
      </c>
      <c r="C3255" s="2" t="str">
        <f>IFERROR(__xludf.DUMMYFUNCTION("GoogleTranslate(B3255, ""en"", ""vi"")"),"Dải cao độ [R1A2N3G4E5] [oc0ta1ve2s3] của bản nhạc này mang lại trải nghiệm nghe độc ​​đáo và đáng nhớ, được nâng cao nhờ [[K01E12Y23]3 k4ey5] bổ sung thêm hương vị đặc biệt. Với thời lượng [T1M213] giây, bài hát chinh phục người nghe bằng nhịp điệu dễ ng"&amp;"he. Không có [I1N2S3T4R5U6M7E8N9T0S1], âm nhạc dựa trên [[T01I12M23E34_45S56I67G78N89A90T01U12R23E34]4 t5im6e 7si8gn9at0ur1e2] và được trình diễn ở tốc độ vừa phải. Thể loại của nó không dễ dàng được phân loại, khiến nó trở thành một tác phẩm hấp dẫn và đ"&amp;"ộc đáo.")</f>
        <v>Dải cao độ [R1A2N3G4E5] [oc0ta1ve2s3] của bản nhạc này mang lại trải nghiệm nghe độc ​​đáo và đáng nhớ, được nâng cao nhờ [[K01E12Y23]3 k4ey5] bổ sung thêm hương vị đặc biệt. Với thời lượng [T1M213] giây, bài hát chinh phục người nghe bằng nhịp điệu dễ nghe. Không có [I1N2S3T4R5U6M7E8N9T0S1], âm nhạc dựa trên [[T01I12M23E34_45S56I67G78N89A90T01U12R23E34]4 t5im6e 7si8gn9at0ur1e2] và được trình diễn ở tốc độ vừa phải. Thể loại của nó không dễ dàng được phân loại, khiến nó trở thành một tác phẩm hấp dẫn và độc đáo.</v>
      </c>
    </row>
    <row r="3256">
      <c r="A3256" s="1" t="s">
        <v>5022</v>
      </c>
      <c r="B3256" s="1" t="s">
        <v>5023</v>
      </c>
      <c r="C3256" s="2" t="str">
        <f>IFERROR(__xludf.DUMMYFUNCTION("GoogleTranslate(B3256, ""en"", ""vi"")"),"Phạm vi cao độ nhỏ gọn của [R1A2N3G4E5] [oc0ta1ve2s3] mang lại hiệu suất âm nhạc tập trung và ấn tượng, trong khi [[K01E12Y23]3 k4ey5] mang lại âm thanh mạnh mẽ và đáng nhớ. Với thời lượng chạy [T1M213] giây, sáng tác của bài hát này cố tình loại trừ việc"&amp;" sử dụng [I1N2S3T4R5U6M7E8N9T0S1], tạo ra bầu không khí tốc độ thấp. Các dự án âm nhạc [E1M2O3T4I5O6N7] và độ dài của nó được xác định bởi [[N01U12M23_34B45A56R67S78]8 b9ar0s1], đảm bảo trải nghiệm âm nhạc được trau chuốt kỹ lưỡng và gắn kết.")</f>
        <v>Phạm vi cao độ nhỏ gọn của [R1A2N3G4E5] [oc0ta1ve2s3] mang lại hiệu suất âm nhạc tập trung và ấn tượng, trong khi [[K01E12Y23]3 k4ey5] mang lại âm thanh mạnh mẽ và đáng nhớ. Với thời lượng chạy [T1M213] giây, sáng tác của bài hát này cố tình loại trừ việc sử dụng [I1N2S3T4R5U6M7E8N9T0S1], tạo ra bầu không khí tốc độ thấp. Các dự án âm nhạc [E1M2O3T4I5O6N7] và độ dài của nó được xác định bởi [[N01U12M23_34B45A56R67S78]8 b9ar0s1], đảm bảo trải nghiệm âm nhạc được trau chuốt kỹ lưỡng và gắn kết.</v>
      </c>
    </row>
    <row r="3257">
      <c r="A3257" s="1" t="s">
        <v>1158</v>
      </c>
      <c r="B3257" s="1" t="s">
        <v>5024</v>
      </c>
      <c r="C3257" s="2" t="str">
        <f>IFERROR(__xludf.DUMMYFUNCTION("GoogleTranslate(B3257, ""en"", ""vi"")"),"Dải cao độ nhỏ gọn của [R1A2N3G4E5] [oc0ta1ve2s3] không chỉ mang lại màn trình diễn âm nhạc tập trung và ấn tượng mà còn giúp bài hát chuyển động nhanh chóng. Bằng cách giới hạn các nốt nhạc trong phạm vi hẹp hơn, bản nhạc có được cảm giác gắn kết và cườn"&amp;"g độ có thể thu hút sự chú ý của người nghe. Cách tiếp cận này có thể làm cho âm nhạc trở nên có chủ ý, năng động và có mục đích hơn vì giai điệu và hòa âm được đan xen chặt chẽ với nhau. Ngoài ra, phạm vi cao độ nhỏ gọn cho phép người biểu diễn thể hiện "&amp;"bản thân rõ ràng và chính xác hơn, làm cho âm nhạc trở nên biểu cảm và cộng hưởng cảm xúc hơn. Do đó, việc sử dụng phạm vi cao độ hạn chế có thể là một công cụ mạnh mẽ để tạo ra những màn trình diễn âm nhạc đáng nhớ và có tác động mạnh mẽ.")</f>
        <v>Dải cao độ nhỏ gọn của [R1A2N3G4E5] [oc0ta1ve2s3] không chỉ mang lại màn trình diễn âm nhạc tập trung và ấn tượng mà còn giúp bài hát chuyển động nhanh chóng. Bằng cách giới hạn các nốt nhạc trong phạm vi hẹp hơn, bản nhạc có được cảm giác gắn kết và cường độ có thể thu hút sự chú ý của người nghe. Cách tiếp cận này có thể làm cho âm nhạc trở nên có chủ ý, năng động và có mục đích hơn vì giai điệu và hòa âm được đan xen chặt chẽ với nhau. Ngoài ra, phạm vi cao độ nhỏ gọn cho phép người biểu diễn thể hiện bản thân rõ ràng và chính xác hơn, làm cho âm nhạc trở nên biểu cảm và cộng hưởng cảm xúc hơn. Do đó, việc sử dụng phạm vi cao độ hạn chế có thể là một công cụ mạnh mẽ để tạo ra những màn trình diễn âm nhạc đáng nhớ và có tác động mạnh mẽ.</v>
      </c>
    </row>
    <row r="3258">
      <c r="A3258" s="1" t="s">
        <v>4295</v>
      </c>
      <c r="B3258" s="1" t="s">
        <v>5025</v>
      </c>
      <c r="C3258" s="2" t="str">
        <f>IFERROR(__xludf.DUMMYFUNCTION("GoogleTranslate(B3258, ""en"", ""vi"")"),"Trong bản nhạc này, dải cao độ cụ thể [R1A2N3G4E5] [oc0ta1ve2s3] được sử dụng để tạo ra âm thanh gắn kết và thống nhất. Âm nhạc được phát ở tốc độ thoải mái và sử dụng [ti0me1 s2ig3na4tu5re6 o7f 8[T91I02M13E24_35S46I57G68N79A80T91U02R13E24]3] bất thường. "&amp;"Cùng với nhau, những yếu tố này tạo nên trải nghiệm nghe độc ​​đáo và thú vị cho khán giả. Phạm vi cao độ nhất quán giúp duy trì cảm giác mạch lạc xuyên suốt bản nhạc, trong khi [te0mp1o2] thoải mái cho phép người nghe đánh giá đầy đủ các sắc thái của âm "&amp;"nhạc. Ngoài ra, việc sử dụng [ti0me1 s2ig3na4tu5re6] khác thường sẽ tạo thêm yếu tố bất ngờ và khó đoán, khiến khán giả bị thu hút và hứng thú với âm nhạc.")</f>
        <v>Trong bản nhạc này, dải cao độ cụ thể [R1A2N3G4E5] [oc0ta1ve2s3] được sử dụng để tạo ra âm thanh gắn kết và thống nhất. Âm nhạc được phát ở tốc độ thoải mái và sử dụng [ti0me1 s2ig3na4tu5re6 o7f 8[T91I02M13E24_35S46I57G68N79A80T91U02R13E24]3] bất thường. Cùng với nhau, những yếu tố này tạo nên trải nghiệm nghe độc ​​đáo và thú vị cho khán giả. Phạm vi cao độ nhất quán giúp duy trì cảm giác mạch lạc xuyên suốt bản nhạc, trong khi [te0mp1o2] thoải mái cho phép người nghe đánh giá đầy đủ các sắc thái của âm nhạc. Ngoài ra, việc sử dụng [ti0me1 s2ig3na4tu5re6] khác thường sẽ tạo thêm yếu tố bất ngờ và khó đoán, khiến khán giả bị thu hút và hứng thú với âm nhạc.</v>
      </c>
    </row>
    <row r="3259">
      <c r="A3259" s="1" t="s">
        <v>69</v>
      </c>
      <c r="B3259" s="1" t="s">
        <v>5026</v>
      </c>
      <c r="C3259" s="2" t="str">
        <f>IFERROR(__xludf.DUMMYFUNCTION("GoogleTranslate(B3259, ""en"", ""vi"")"),"Âm thanh gắn kết và thống nhất trong bản nhạc này được tạo ra thông qua việc sử dụng dải cao độ cụ thể là [R1A2N3G4E5] [oc0ta1ve2s3]. Âm nhạc truyền tải âm thanh độc đáo và vang dội khi sử dụng [[K01E12Y23]3 k4ey5] và có độ dài [T1M213] giây. Nhịp điệu mạ"&amp;"nh mẽ trong bài hát này rất đáng chú ý mặc dù không có [I1N2S3T4R5U6M7E8N9T0S1] trong phần nhạc cụ. Nhạc được phát ở mức thấp [te0mp1o2] và ở mức [T1I2M3E4_5S6I7G8N9A0T1U2R3E4]. Mặc dù không tuân theo các tiêu chuẩn thông thường của thể loại [G1E2N3R4E5] "&amp;"nhưng cấu trúc của bài hát vẫn tuân theo [[N01U12M23_34B45A56R67S78]8 b9ar0s1].")</f>
        <v>Âm thanh gắn kết và thống nhất trong bản nhạc này được tạo ra thông qua việc sử dụng dải cao độ cụ thể là [R1A2N3G4E5] [oc0ta1ve2s3]. Âm nhạc truyền tải âm thanh độc đáo và vang dội khi sử dụng [[K01E12Y23]3 k4ey5] và có độ dài [T1M213] giây. Nhịp điệu mạnh mẽ trong bài hát này rất đáng chú ý mặc dù không có [I1N2S3T4R5U6M7E8N9T0S1] trong phần nhạc cụ. Nhạc được phát ở mức thấp [te0mp1o2] và ở mức [T1I2M3E4_5S6I7G8N9A0T1U2R3E4]. Mặc dù không tuân theo các tiêu chuẩn thông thường của thể loại [G1E2N3R4E5] nhưng cấu trúc của bài hát vẫn tuân theo [[N01U12M23_34B45A56R67S78]8 b9ar0s1].</v>
      </c>
    </row>
    <row r="3260">
      <c r="A3260" s="1" t="s">
        <v>4087</v>
      </c>
      <c r="B3260" s="1" t="s">
        <v>5027</v>
      </c>
      <c r="C3260" s="2" t="str">
        <f>IFERROR(__xludf.DUMMYFUNCTION("GoogleTranslate(B3260, ""en"", ""vi"")"),"Bài hát này có tổng cộng [[N01U12M23_34B45A56R67S78]8 b9ar0s1] và đồng hồ đo của nó là [T1I2M3E4_5S6I7G8N9A0T1U2R3E4].")</f>
        <v>Bài hát này có tổng cộng [[N01U12M23_34B45A56R67S78]8 b9ar0s1] và đồng hồ đo của nó là [T1I2M3E4_5S6I7G8N9A0T1U2R3E4].</v>
      </c>
    </row>
    <row r="3261">
      <c r="A3261" s="1" t="s">
        <v>136</v>
      </c>
      <c r="B3261" s="1" t="s">
        <v>5028</v>
      </c>
      <c r="C3261" s="2" t="str">
        <f>IFERROR(__xludf.DUMMYFUNCTION("GoogleTranslate(B3261, ""en"", ""vi"")"),"Âm nhạc trong bài hát này có đặc điểm riêng biệt, được nhấn mạnh bởi dải cao độ [R1A2N3G4E5] [oc0ta1ve2s3], giúp tăng thêm chiều sâu cho tác động cảm xúc của nó. Ngoài ra, việc sử dụng [[K01E12Y23]3 k4ey5] truyền tải âm thanh độc đáo và cộng hưởng, góp ph"&amp;"ần hơn nữa vào hiệu ứng tổng thể của nó. Nhịp điệu thanh thản, nhịp độ chậm và đồng hồ đo [T1I2M3E4_5S6I7G8N9A0T1U2R3E4] của bài hát đều phối hợp với nhau để tạo ra bầu không khí yên tĩnh. Việc sử dụng [I1N2S3T4R5U6M7E8N9T0S1] rất quan trọng đối với âm nh"&amp;"ạc, tăng thêm chiều sâu cảm xúc và sự cộng hưởng của bản nhạc. Nhìn chung, bản nhạc này truyền tải cảm giác [E1M2O3T4I5O6N7] mạnh mẽ, chắc chắn sẽ gây được tiếng vang cho người nghe.")</f>
        <v>Âm nhạc trong bài hát này có đặc điểm riêng biệt, được nhấn mạnh bởi dải cao độ [R1A2N3G4E5] [oc0ta1ve2s3], giúp tăng thêm chiều sâu cho tác động cảm xúc của nó. Ngoài ra, việc sử dụng [[K01E12Y23]3 k4ey5] truyền tải âm thanh độc đáo và cộng hưởng, góp phần hơn nữa vào hiệu ứng tổng thể của nó. Nhịp điệu thanh thản, nhịp độ chậm và đồng hồ đo [T1I2M3E4_5S6I7G8N9A0T1U2R3E4] của bài hát đều phối hợp với nhau để tạo ra bầu không khí yên tĩnh. Việc sử dụng [I1N2S3T4R5U6M7E8N9T0S1] rất quan trọng đối với âm nhạc, tăng thêm chiều sâu cảm xúc và sự cộng hưởng của bản nhạc. Nhìn chung, bản nhạc này truyền tải cảm giác [E1M2O3T4I5O6N7] mạnh mẽ, chắc chắn sẽ gây được tiếng vang cho người nghe.</v>
      </c>
    </row>
    <row r="3262">
      <c r="A3262" s="1" t="s">
        <v>367</v>
      </c>
      <c r="B3262" s="1" t="s">
        <v>5029</v>
      </c>
      <c r="C3262" s="2" t="str">
        <f>IFERROR(__xludf.DUMMYFUNCTION("GoogleTranslate(B3262, ""en"", ""vi"")"),"Việc sử dụng [[K01E12Y23]3 k4ey5] trong bản nhạc này tạo ra một bảng âm thanh phong phú và sống động cần có [I1N2S3T4R5U6M7E8N9T0S1]. Bằng cách sử dụng [ke0y1] này, âm nhạc có thể gợi lên nhiều loại cảm xúc và tâm trạng, từ phấn chấn và vui tươi đến chiêm"&amp;" nghiệm và nội tâm. Việc lựa chọn [I1N2S3T4R5U6M7E8N9T0S1] nâng cao hơn nữa bối cảnh âm thanh này, bổ sung thêm chiều sâu và kết cấu cho bố cục tổng thể. Cùng với nhau, [ke0y1] và nhạc cụ phối hợp hài hòa để tạo ra trải nghiệm âm nhạc thực sự quyến rũ, vừ"&amp;"a đáng nhớ vừa có tác động mạnh mẽ.")</f>
        <v>Việc sử dụng [[K01E12Y23]3 k4ey5] trong bản nhạc này tạo ra một bảng âm thanh phong phú và sống động cần có [I1N2S3T4R5U6M7E8N9T0S1]. Bằng cách sử dụng [ke0y1] này, âm nhạc có thể gợi lên nhiều loại cảm xúc và tâm trạng, từ phấn chấn và vui tươi đến chiêm nghiệm và nội tâm. Việc lựa chọn [I1N2S3T4R5U6M7E8N9T0S1] nâng cao hơn nữa bối cảnh âm thanh này, bổ sung thêm chiều sâu và kết cấu cho bố cục tổng thể. Cùng với nhau, [ke0y1] và nhạc cụ phối hợp hài hòa để tạo ra trải nghiệm âm nhạc thực sự quyến rũ, vừa đáng nhớ vừa có tác động mạnh mẽ.</v>
      </c>
    </row>
    <row r="3263">
      <c r="A3263" s="1" t="s">
        <v>2025</v>
      </c>
      <c r="B3263" s="1" t="s">
        <v>5030</v>
      </c>
      <c r="C3263" s="2" t="str">
        <f>IFERROR(__xludf.DUMMYFUNCTION("GoogleTranslate(B3263, ""en"", ""vi"")"),"Âm nhạc quyến rũ và đáng nhớ này có phạm vi cao độ trong [R1A2N3G4E5] [oc0ta1ve2s3]. Nó được sáng tác trong [[K01E12Y23]3 k4ey5], mang lại trải nghiệm hấp dẫn và đáng nhớ. Với độ dài [T1M213] giây, nhịp điệu trong bài hát này rất rõ ràng. Bài hát không có"&amp;" tính năng [I1N2S3T4R5U6M7E8N9T0S1]. Nó tuân theo mét [T1I2M3E4_5S6I7G8N9A0T1U2R3E4] và được chơi ở tốc độ cân bằng. Gợi lên [E1M2O3T4I5O6N7], âm nhạc này có đặc điểm là khoảng [[N01U12M23_34B45A56R67S78]8 b9ar0s1].")</f>
        <v>Âm nhạc quyến rũ và đáng nhớ này có phạm vi cao độ trong [R1A2N3G4E5] [oc0ta1ve2s3]. Nó được sáng tác trong [[K01E12Y23]3 k4ey5], mang lại trải nghiệm hấp dẫn và đáng nhớ. Với độ dài [T1M213] giây, nhịp điệu trong bài hát này rất rõ ràng. Bài hát không có tính năng [I1N2S3T4R5U6M7E8N9T0S1]. Nó tuân theo mét [T1I2M3E4_5S6I7G8N9A0T1U2R3E4] và được chơi ở tốc độ cân bằng. Gợi lên [E1M2O3T4I5O6N7], âm nhạc này có đặc điểm là khoảng [[N01U12M23_34B45A56R67S78]8 b9ar0s1].</v>
      </c>
    </row>
    <row r="3264">
      <c r="A3264" s="1" t="s">
        <v>5031</v>
      </c>
      <c r="B3264" s="1" t="s">
        <v>5032</v>
      </c>
      <c r="C3264" s="2" t="str">
        <f>IFERROR(__xludf.DUMMYFUNCTION("GoogleTranslate(B3264, ""en"", ""vi"")"),"Đoạn nhạc [T1M213] giây sử dụng dải cao độ cụ thể là [R1A2N3G4E5] [oc0ta1ve2s3] để tạo ra âm thanh gắn kết và thống nhất. Lựa chọn [[K01E12Y23]3 k4ey5] thiết lập một bầu không khí khác biệt trong khi nhịp điệu cực mạnh giúp duy trì năng lượng cao trong su"&amp;"ốt bài hát. Việc sử dụng [I1N2S3T4R5U6M7E8N9T0S1] là điều cần thiết cho âm nhạc và [[T01I12M23E34_45S56I67G78N89A90T01U12R23E34]4 t5im6e 7si8gn9at0ur1e2] càng làm tăng thêm nét độc đáo của nó. Bắt nguồn từ truyền thống âm nhạc [G1E2N3R4E5], bài hát có pho"&amp;"ng cách tương tự như [A1R2T3I4S5T6]. Với [[N01U12M23_34B45A56R67S78]8 b9ar0s1], cách sắp xếp âm nhạc được xây dựng cẩn thận để mang lại trải nghiệm nghe đắm chìm.")</f>
        <v>Đoạn nhạc [T1M213] giây sử dụng dải cao độ cụ thể là [R1A2N3G4E5] [oc0ta1ve2s3] để tạo ra âm thanh gắn kết và thống nhất. Lựa chọn [[K01E12Y23]3 k4ey5] thiết lập một bầu không khí khác biệt trong khi nhịp điệu cực mạnh giúp duy trì năng lượng cao trong suốt bài hát. Việc sử dụng [I1N2S3T4R5U6M7E8N9T0S1] là điều cần thiết cho âm nhạc và [[T01I12M23E34_45S56I67G78N89A90T01U12R23E34]4 t5im6e 7si8gn9at0ur1e2] càng làm tăng thêm nét độc đáo của nó. Bắt nguồn từ truyền thống âm nhạc [G1E2N3R4E5], bài hát có phong cách tương tự như [A1R2T3I4S5T6]. Với [[N01U12M23_34B45A56R67S78]8 b9ar0s1], cách sắp xếp âm nhạc được xây dựng cẩn thận để mang lại trải nghiệm nghe đắm chìm.</v>
      </c>
    </row>
    <row r="3265">
      <c r="A3265" s="1" t="s">
        <v>1352</v>
      </c>
      <c r="B3265" s="1" t="s">
        <v>5033</v>
      </c>
      <c r="C3265" s="2" t="str">
        <f>IFERROR(__xludf.DUMMYFUNCTION("GoogleTranslate(B3265,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độ dài [T1M213] giây, nhịp"&amp;" điệu của bài hát rất ru và sự kết hợp của [I1N2S3T4R5U6M7E8N9T0S1] làm tăng thêm phần sáng tác âm nhạc. Mặc dù có [ti0me1 s2ig3na4tu5re6 o7f 8[T91I02M13E24_35S46I57G68N79A80T91U02R13E24]3] độc đáo, bản nhạc này được phát với tốc độ nhanh, gợi lên tính ch"&amp;"ất [E1M2O3T4I5O6N7].")</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độ dài [T1M213] giây, nhịp điệu của bài hát rất ru và sự kết hợp của [I1N2S3T4R5U6M7E8N9T0S1] làm tăng thêm phần sáng tác âm nhạc. Mặc dù có [ti0me1 s2ig3na4tu5re6 o7f 8[T91I02M13E24_35S46I57G68N79A80T91U02R13E24]3] độc đáo, bản nhạc này được phát với tốc độ nhanh, gợi lên tính chất [E1M2O3T4I5O6N7].</v>
      </c>
    </row>
    <row r="3266">
      <c r="A3266" s="1" t="s">
        <v>5034</v>
      </c>
      <c r="B3266" s="1" t="s">
        <v>5035</v>
      </c>
      <c r="C3266" s="2" t="str">
        <f>IFERROR(__xludf.DUMMYFUNCTION("GoogleTranslate(B3266, ""en"", ""vi"")"),"Với dải cao độ trải dài [R1A2N3G4E5] [oc0ta1ve2s3], bản nhạc này mang đến trải nghiệm nghe đa dạng và sống động. Bản nhạc này dài [T1M213] giây và có [ti0me1 s2ig3na4tu5re6 o7f 8[T91I02M13E24_35S46I57G68N79A80T91U02R13E24]3]. Với âm thanh thông qua [I1N2S"&amp;"3T4R5U6M7E8N9T0S1], âm nhạc gợi lên [E1M2O3T4I5O6N7] một cách tự nhiên. Trải dài [[N01U12M23_34B45A56R67S78]8 b9ar0s1], nó quyến rũ với âm nhạc phong phú và sức mạnh cảm xúc.")</f>
        <v>Với dải cao độ trải dài [R1A2N3G4E5] [oc0ta1ve2s3], bản nhạc này mang đến trải nghiệm nghe đa dạng và sống động. Bản nhạc này dài [T1M213] giây và có [ti0me1 s2ig3na4tu5re6 o7f 8[T91I02M13E24_35S46I57G68N79A80T91U02R13E24]3]. Với âm thanh thông qua [I1N2S3T4R5U6M7E8N9T0S1], âm nhạc gợi lên [E1M2O3T4I5O6N7] một cách tự nhiên. Trải dài [[N01U12M23_34B45A56R67S78]8 b9ar0s1], nó quyến rũ với âm nhạc phong phú và sức mạnh cảm xúc.</v>
      </c>
    </row>
    <row r="3267">
      <c r="A3267" s="1" t="s">
        <v>2177</v>
      </c>
      <c r="B3267" s="1" t="s">
        <v>5036</v>
      </c>
      <c r="C3267" s="2" t="str">
        <f>IFERROR(__xludf.DUMMYFUNCTION("GoogleTranslate(B3267, ""en"", ""vi"")"),"Âm nhạc trong ca khúc này có một số đặc điểm đáng chú ý góp phần tạo nên phong cách độc đáo của nó. Phạm vi cao độ trải dài [R1A2N3G4E5] [oc0ta1ve2s3], bổ sung thêm nét đặc biệt và nhấn mạnh chiều sâu cảm xúc của âm nhạc. Việc sử dụng [[K01E12Y23]3 k4ey5]"&amp;" mang đến âm thanh mạnh mẽ và đáng nhớ, thu hút sự chú ý của người nghe. Bài hát [te0mp1o2] vừa phải này, có độ dài [T1M213] giây, phải có [I1N2S3T4R5U6M7E8N9T0S1] để truyền tải đầy đủ hiệu ứng mong muốn của nó. Âm nhạc tuân theo nhịp [T1I2M3E4_5S6I7G8N9A"&amp;"0T1U2R3E4] và có tổng cộng [[N01U12M23_34B45A56R67S78]8 b9ar0s1]. Mặc dù không bắt nguồn từ truyền thống của phong cách cổ điển [G1E2N3R4E5] nhưng các tính năng khác nhau của âm nhạc kết hợp với nhau để tạo ra trải nghiệm nghe có một không hai.")</f>
        <v>Âm nhạc trong ca khúc này có một số đặc điểm đáng chú ý góp phần tạo nên phong cách độc đáo của nó. Phạm vi cao độ trải dài [R1A2N3G4E5] [oc0ta1ve2s3], bổ sung thêm nét đặc biệt và nhấn mạnh chiều sâu cảm xúc của âm nhạc. Việc sử dụng [[K01E12Y23]3 k4ey5] mang đến âm thanh mạnh mẽ và đáng nhớ, thu hút sự chú ý của người nghe. Bài hát [te0mp1o2] vừa phải này, có độ dài [T1M213] giây, phải có [I1N2S3T4R5U6M7E8N9T0S1] để truyền tải đầy đủ hiệu ứng mong muốn của nó. Âm nhạc tuân theo nhịp [T1I2M3E4_5S6I7G8N9A0T1U2R3E4] và có tổng cộng [[N01U12M23_34B45A56R67S78]8 b9ar0s1]. Mặc dù không bắt nguồn từ truyền thống của phong cách cổ điển [G1E2N3R4E5] nhưng các tính năng khác nhau của âm nhạc kết hợp với nhau để tạo ra trải nghiệm nghe có một không hai.</v>
      </c>
    </row>
    <row r="3268">
      <c r="A3268" s="1" t="s">
        <v>435</v>
      </c>
      <c r="B3268" s="1" t="s">
        <v>5037</v>
      </c>
      <c r="C3268" s="2" t="str">
        <f>IFERROR(__xludf.DUMMYFUNCTION("GoogleTranslate(B3268, ""en"", ""vi"")"),"Bản nhạc thể hiện phạm vi cao độ trong [R1A2N3G4E5] [oc0ta1ve2s3] và có [ti0me1 s2ig3na4tu5re6 o7f 8[T91I02M13E24_35S46I57G68N79A80T91U02R13E24]3]. Điều đáng chú ý là phạm vi cao độ của âm nhạc trải dài trên [R1A2N3G4E5] [oc0ta1ve2s3], thể hiện tính linh "&amp;"hoạt và phạm vi của tác phẩm âm nhạc. [ti0me1 s2ig3na4tu5re6 o7f 8[T91I02M13E24_35S46I57G68N79A80T91U02R13E24]3] bổ sung thêm cấu trúc nhịp điệu độc đáo của bản nhạc, mang đến trải nghiệm âm nhạc khác biệt và đáng nhớ. Cùng với nhau, những yếu tố này góp "&amp;"phần tạo nên đặc điểm và tác động tổng thể của âm nhạc, khiến nó trở thành một tác phẩm đáng chú ý trong thể loại của nó.")</f>
        <v>Bản nhạc thể hiện phạm vi cao độ trong [R1A2N3G4E5] [oc0ta1ve2s3] và có [ti0me1 s2ig3na4tu5re6 o7f 8[T91I02M13E24_35S46I57G68N79A80T91U02R13E24]3]. Điều đáng chú ý là phạm vi cao độ của âm nhạc trải dài trên [R1A2N3G4E5] [oc0ta1ve2s3], thể hiện tính linh hoạt và phạm vi của tác phẩm âm nhạc. [ti0me1 s2ig3na4tu5re6 o7f 8[T91I02M13E24_35S46I57G68N79A80T91U02R13E24]3] bổ sung thêm cấu trúc nhịp điệu độc đáo của bản nhạc, mang đến trải nghiệm âm nhạc khác biệt và đáng nhớ. Cùng với nhau, những yếu tố này góp phần tạo nên đặc điểm và tác động tổng thể của âm nhạc, khiến nó trở thành một tác phẩm đáng chú ý trong thể loại của nó.</v>
      </c>
    </row>
    <row r="3269">
      <c r="A3269" s="1" t="s">
        <v>5038</v>
      </c>
      <c r="B3269" s="1" t="s">
        <v>5039</v>
      </c>
      <c r="C3269" s="2" t="str">
        <f>IFERROR(__xludf.DUMMYFUNCTION("GoogleTranslate(B3269, ""en"", ""vi"")"),"Bản nhạc này có nhịp [te0mp1o2] nhanh và [te0mp1o2] của bài hát này thực sự rất mãnh liệt, với thời gian chạy là [T1M213] giây. Nó thể hiện [E1M2O3T4I5O6N7], nắm bắt tâm trạng thông qua nhịp điệu sống động và nhịp độ nhanh.")</f>
        <v>Bản nhạc này có nhịp [te0mp1o2] nhanh và [te0mp1o2] của bài hát này thực sự rất mãnh liệt, với thời gian chạy là [T1M213] giây. Nó thể hiện [E1M2O3T4I5O6N7], nắm bắt tâm trạng thông qua nhịp điệu sống động và nhịp độ nhanh.</v>
      </c>
    </row>
    <row r="3270">
      <c r="A3270" s="1" t="s">
        <v>5040</v>
      </c>
      <c r="B3270" s="1" t="s">
        <v>5041</v>
      </c>
      <c r="C3270" s="2" t="str">
        <f>IFERROR(__xludf.DUMMYFUNCTION("GoogleTranslate(B3270, ""en"", ""vi"")"),"Với phạm vi cao độ trải dài [R1A2N3G4E5] [oc0ta1ve2s3], bản nhạc này mang đến trải nghiệm nghe đa dạng và sống động trong [K1E2Y3], mang lại chất lượng cảm xúc đặc biệt. Nó phát trong [T1M213] giây và có nhịp rất thoải mái. Trong bài hát này, bạn sẽ không"&amp;" nghe thấy bất kỳ [I1N2S3T4R5U6M7E8N9T0S1] nào và [ti0me1 s2ig3na4tu5re6] của nó không bình thường, được đặt ở [T1I2M3E4_5S6I7G8N9A0T1U2R3E4]. Với tốc độ [te0mp1o2] nhanh, nó khác với truyền thống của phong cách [G1E2N3R4E5] cổ điển nhưng vẫn duy trì độ d"&amp;"ài khoảng [[N01U12M23_34B45A56R67S78]8 b9ar0s1].")</f>
        <v>Với phạm vi cao độ trải dài [R1A2N3G4E5] [oc0ta1ve2s3], bản nhạc này mang đến trải nghiệm nghe đa dạng và sống động trong [K1E2Y3], mang lại chất lượng cảm xúc đặc biệt. Nó phát trong [T1M213] giây và có nhịp rất thoải mái. Trong bài hát này, bạn sẽ không nghe thấy bất kỳ [I1N2S3T4R5U6M7E8N9T0S1] nào và [ti0me1 s2ig3na4tu5re6] của nó không bình thường, được đặt ở [T1I2M3E4_5S6I7G8N9A0T1U2R3E4]. Với tốc độ [te0mp1o2] nhanh, nó khác với truyền thống của phong cách [G1E2N3R4E5] cổ điển nhưng vẫn duy trì độ dài khoảng [[N01U12M23_34B45A56R67S78]8 b9ar0s1].</v>
      </c>
    </row>
    <row r="3271">
      <c r="A3271" s="1" t="s">
        <v>273</v>
      </c>
      <c r="B3271" s="1" t="s">
        <v>5042</v>
      </c>
      <c r="C3271" s="2" t="str">
        <f>IFERROR(__xludf.DUMMYFUNCTION("GoogleTranslate(B3271, ""en"", ""vi"")"),"[ti0me1 s2ig3na4tu5re6] của bản nhạc chỉ định số lượng và thời lượng nhịp trong mỗi ô nhịp. Nó thường được biểu diễn dưới dạng phân số, với số trên cùng biểu thị số nhịp trong một ô nhịp và số dưới biểu thị giá trị nốt đại diện cho một nhịp. Ví dụ: [ti0me"&amp;"1 s2ig3na4tu5re6] là 4/4 cho biết có bốn nhịp trong mỗi ô nhịp và nốt đen tượng trưng cho một nhịp. Các [ti0me1 s2ig3na4tu5re6] phổ biến khác bao gồm 3/4, 6/8 và 2/4. [ti0me1 s2ig3na4tu5re6] là một yếu tố thiết yếu của âm nhạc viết vì nó cung cấp một khuô"&amp;"n khổ để hiểu nhịp điệu và cấu trúc của một bản nhạc.")</f>
        <v>[ti0me1 s2ig3na4tu5re6] của bản nhạc chỉ định số lượng và thời lượng nhịp trong mỗi ô nhịp. Nó thường được biểu diễn dưới dạng phân số, với số trên cùng biểu thị số nhịp trong một ô nhịp và số dưới biểu thị giá trị nốt đại diện cho một nhịp. Ví dụ: [ti0me1 s2ig3na4tu5re6] là 4/4 cho biết có bốn nhịp trong mỗi ô nhịp và nốt đen tượng trưng cho một nhịp. Các [ti0me1 s2ig3na4tu5re6] phổ biến khác bao gồm 3/4, 6/8 và 2/4. [ti0me1 s2ig3na4tu5re6] là một yếu tố thiết yếu của âm nhạc viết vì nó cung cấp một khuôn khổ để hiểu nhịp điệu và cấu trúc của một bản nhạc.</v>
      </c>
    </row>
    <row r="3272">
      <c r="A3272" s="1" t="s">
        <v>2356</v>
      </c>
      <c r="B3272" s="1" t="s">
        <v>5043</v>
      </c>
      <c r="C3272" s="2" t="str">
        <f>IFERROR(__xludf.DUMMYFUNCTION("GoogleTranslate(B3272, ""en"", ""vi"")"),"Bài hát này được đặc trưng bởi âm thanh [G1E2N3R4E5], đồng thời, nó không có [I1N2S3T4R5U6M7E8N9T0S1]. Sự vắng mặt của [I1N2S3T4R5U6M7E8N9T0S1] trong bài hát này mang lại cho nó một chất lượng độc đáo khiến nó khác biệt so với các bài hát khác cùng thể lo"&amp;"ại. Dù thiếu [I1N2S3T4R5U6M7E8N9T0S1], bài hát vẫn thu hút người nghe bằng yếu tố [G1E2N3R4E5], thể hiện sự linh hoạt và sáng tạo của người nghệ sĩ đằng sau nó.")</f>
        <v>Bài hát này được đặc trưng bởi âm thanh [G1E2N3R4E5], đồng thời, nó không có [I1N2S3T4R5U6M7E8N9T0S1]. Sự vắng mặt của [I1N2S3T4R5U6M7E8N9T0S1] trong bài hát này mang lại cho nó một chất lượng độc đáo khiến nó khác biệt so với các bài hát khác cùng thể loại. Dù thiếu [I1N2S3T4R5U6M7E8N9T0S1], bài hát vẫn thu hút người nghe bằng yếu tố [G1E2N3R4E5], thể hiện sự linh hoạt và sáng tạo của người nghệ sĩ đằng sau nó.</v>
      </c>
    </row>
    <row r="3273">
      <c r="A3273" s="1" t="s">
        <v>180</v>
      </c>
      <c r="B3273" s="1" t="s">
        <v>5044</v>
      </c>
      <c r="C3273" s="2" t="str">
        <f>IFERROR(__xludf.DUMMYFUNCTION("GoogleTranslate(B3273, ""en"", ""vi"")"),"Dải cao độ nhỏ gọn [R1A2N3G4E5]-[oc0ta1ve2] của bản nhạc này tạo ra màn trình diễn âm nhạc tập trung và có tác động mạnh mẽ, trong khi việc sử dụng [[K01E12Y23]3 k4ey5] sẽ tăng thêm chất lượng cảm xúc đặc biệt. Nhịp điệu kích thích của bài hát, kéo dài tr"&amp;"ong [T1M213] giây, được bổ sung bằng việc thiếu [I1N2S3T4R5U6M7E8N9T0S1] trong phần nhạc cụ. Ngoài ra, [[T01I12M23E34_45S56I67G78N89A90T01U12R23E34]4 t5im6e 7si8gn9at0ur1e2] của bài hát, kết hợp với [te0mp1o2] nhanh, khiến bài hát nổi bật như một bản nhạc"&amp;" độc đáo. Mặc dù không phải là ví dụ điển hình cho phong cách [G1E2N3R4E5] nhưng nhiều yếu tố khác nhau của bài hát này kết hợp với nhau để tạo nên một trải nghiệm âm nhạc đặc biệt.")</f>
        <v>Dải cao độ nhỏ gọn [R1A2N3G4E5]-[oc0ta1ve2] của bản nhạc này tạo ra màn trình diễn âm nhạc tập trung và có tác động mạnh mẽ, trong khi việc sử dụng [[K01E12Y23]3 k4ey5] sẽ tăng thêm chất lượng cảm xúc đặc biệt. Nhịp điệu kích thích của bài hát, kéo dài trong [T1M213] giây, được bổ sung bằng việc thiếu [I1N2S3T4R5U6M7E8N9T0S1] trong phần nhạc cụ. Ngoài ra, [[T01I12M23E34_45S56I67G78N89A90T01U12R23E34]4 t5im6e 7si8gn9at0ur1e2] của bài hát, kết hợp với [te0mp1o2] nhanh, khiến bài hát nổi bật như một bản nhạc độc đáo. Mặc dù không phải là ví dụ điển hình cho phong cách [G1E2N3R4E5] nhưng nhiều yếu tố khác nhau của bài hát này kết hợp với nhau để tạo nên một trải nghiệm âm nhạc đặc biệt.</v>
      </c>
    </row>
    <row r="3274">
      <c r="A3274" s="1" t="s">
        <v>5045</v>
      </c>
      <c r="B3274" s="1" t="s">
        <v>5046</v>
      </c>
      <c r="C3274" s="2" t="str">
        <f>IFERROR(__xludf.DUMMYFUNCTION("GoogleTranslate(B3274, ""en"", ""vi"")"),"Âm nhạc được đề cập có phạm vi cao độ giới hạn là [R1A2N3G4E5] [oc0ta1ve2s3], cho phép nhấn mạnh hơn vào các sắc thái của giai điệu và nhịp điệu. Ngoài ra, việc sử dụng [[K01E12Y23]3 k4ey5] mang lại âm thanh mạnh mẽ và đáng nhớ. Bài hát có thời lượng [T1M"&amp;"213] giây và có nhịp điệu thanh thản, không có [I1N2S3T4R5U6M7E8N9T0S1]. Âm nhạc được phát theo nhịp [T1I2M3E4_5S6I7G8N9A0T1U2R3E4] và đậm chất truyền thống của phong cách [G1E2N3R4E5]. Nhìn chung, âm nhạc được đề cập gợi nhớ đến tác phẩm của [A1R2T3I4S5T"&amp;"6] và nắm bắt được bản chất của phong cách cụ thể này.")</f>
        <v>Âm nhạc được đề cập có phạm vi cao độ giới hạn là [R1A2N3G4E5] [oc0ta1ve2s3], cho phép nhấn mạnh hơn vào các sắc thái của giai điệu và nhịp điệu. Ngoài ra, việc sử dụng [[K01E12Y23]3 k4ey5] mang lại âm thanh mạnh mẽ và đáng nhớ. Bài hát có thời lượng [T1M213] giây và có nhịp điệu thanh thản, không có [I1N2S3T4R5U6M7E8N9T0S1]. Âm nhạc được phát theo nhịp [T1I2M3E4_5S6I7G8N9A0T1U2R3E4] và đậm chất truyền thống của phong cách [G1E2N3R4E5]. Nhìn chung, âm nhạc được đề cập gợi nhớ đến tác phẩm của [A1R2T3I4S5T6] và nắm bắt được bản chất của phong cách cụ thể này.</v>
      </c>
    </row>
    <row r="3275">
      <c r="A3275" s="1" t="s">
        <v>981</v>
      </c>
      <c r="B3275" s="1" t="s">
        <v>5047</v>
      </c>
      <c r="C3275" s="2" t="str">
        <f>IFERROR(__xludf.DUMMYFUNCTION("GoogleTranslate(B3275, ""en"", ""vi"")"),"Dải cao độ của [R1A2N3G4E5] [oc0ta1ve2s3] trong bản nhạc này tạo thêm nét đặc biệt và nhấn mạnh chiều sâu cảm xúc của nó. Cùng với việc sử dụng [[K01E12Y23]3 k4ey5], một bầu không khí khác biệt sẽ được tạo ra. Thời lượng chạy của bài hát là [T1M213] giây "&amp;"và có nhịp điệu mạnh mẽ và lôi cuốn. Điều thú vị là cách sắp xếp của bài hát này đã bỏ qua việc sử dụng [I1N2S3T4R5U6M7E8N9T0S1]. [ti0me1 s2ig3na4tu5re6] của nhạc là [T1I2M3E4_5S6I7G8N9A0T1U2R3E4], còn [te0mp1o2] ở mức vừa phải. Nhìn chung, âm nhạc thấm đ"&amp;"ẫm [E1M2O3T4I5O6N7].")</f>
        <v>Dải cao độ của [R1A2N3G4E5] [oc0ta1ve2s3] trong bản nhạc này tạo thêm nét đặc biệt và nhấn mạnh chiều sâu cảm xúc của nó. Cùng với việc sử dụng [[K01E12Y23]3 k4ey5], một bầu không khí khác biệt sẽ được tạo ra. Thời lượng chạy của bài hát là [T1M213] giây và có nhịp điệu mạnh mẽ và lôi cuốn. Điều thú vị là cách sắp xếp của bài hát này đã bỏ qua việc sử dụng [I1N2S3T4R5U6M7E8N9T0S1]. [ti0me1 s2ig3na4tu5re6] của nhạc là [T1I2M3E4_5S6I7G8N9A0T1U2R3E4], còn [te0mp1o2] ở mức vừa phải. Nhìn chung, âm nhạc thấm đẫm [E1M2O3T4I5O6N7].</v>
      </c>
    </row>
    <row r="3276">
      <c r="A3276" s="1" t="s">
        <v>5048</v>
      </c>
      <c r="B3276" s="1" t="s">
        <v>5049</v>
      </c>
      <c r="C3276" s="2" t="str">
        <f>IFERROR(__xludf.DUMMYFUNCTION("GoogleTranslate(B3276, ""en"", ""vi"")"),"Bài hát này khác với khuôn mẫu điển hình của thể loại [G1E2N3R4E5], có nhịp điệu rất mạnh mẽ và lôi cuốn. Nó có thời lượng [T1M213] giây và điều thú vị là không kết hợp bất kỳ [I1N2S3T4R5U6M7E8N9T0S1] nào.")</f>
        <v>Bài hát này khác với khuôn mẫu điển hình của thể loại [G1E2N3R4E5], có nhịp điệu rất mạnh mẽ và lôi cuốn. Nó có thời lượng [T1M213] giây và điều thú vị là không kết hợp bất kỳ [I1N2S3T4R5U6M7E8N9T0S1] nào.</v>
      </c>
    </row>
    <row r="3277">
      <c r="A3277" s="1" t="s">
        <v>502</v>
      </c>
      <c r="B3277" s="1" t="s">
        <v>5050</v>
      </c>
      <c r="C3277" s="2" t="str">
        <f>IFERROR(__xludf.DUMMYFUNCTION("GoogleTranslate(B3277, ""en"", ""vi"")"),"Đoạn nhạc này sử dụng dải cao độ cụ thể là [R1A2N3G4E5] [oc0ta1ve2s3], góp phần tạo ra âm thanh gắn kết và thống nhất trong suốt bài hát. Việc sử dụng [[K01E12Y23]3 k4ey5] cũng giúp truyền tải âm thanh độc đáo và vang dội. Thời gian phát của bài hát kéo d"&amp;"ài [T1M213] giây và có tiết tấu nhanh có thể rất êm dịu. Điều thú vị là sự sắp xếp của phần này đã bỏ qua việc sử dụng [I1N2S3T4R5U6M7E8N9T0S1] và nó tuân theo đồng hồ [T1I2M3E4_5S6I7G8N9A0T1U2R3E4]. Mặc dù không tuân theo khuôn mẫu điển hình của thể loại"&amp;" [G1E2N3R4E5] nhưng bài hát có cấu tạo khoảng [[N01U12M23_34B45A56R67S78]8 b9ar0s1].")</f>
        <v>Đoạn nhạc này sử dụng dải cao độ cụ thể là [R1A2N3G4E5] [oc0ta1ve2s3], góp phần tạo ra âm thanh gắn kết và thống nhất trong suốt bài hát. Việc sử dụng [[K01E12Y23]3 k4ey5] cũng giúp truyền tải âm thanh độc đáo và vang dội. Thời gian phát của bài hát kéo dài [T1M213] giây và có tiết tấu nhanh có thể rất êm dịu. Điều thú vị là sự sắp xếp của phần này đã bỏ qua việc sử dụng [I1N2S3T4R5U6M7E8N9T0S1] và nó tuân theo đồng hồ [T1I2M3E4_5S6I7G8N9A0T1U2R3E4]. Mặc dù không tuân theo khuôn mẫu điển hình của thể loại [G1E2N3R4E5] nhưng bài hát có cấu tạo khoảng [[N01U12M23_34B45A56R67S78]8 b9ar0s1].</v>
      </c>
    </row>
    <row r="3278">
      <c r="A3278" s="1" t="s">
        <v>5051</v>
      </c>
      <c r="B3278" s="1" t="s">
        <v>5052</v>
      </c>
      <c r="C3278" s="2" t="str">
        <f>IFERROR(__xludf.DUMMYFUNCTION("GoogleTranslate(B3278, ""en"", ""vi"")"),"Bài hát này bắt nguồn từ quy ước âm nhạc [G1E2N3R4E5] và được sáng tác trong [[K01E12Y23]3 k4ey5]. Mặc dù [ti0me1 s2ig3na4tu5re6] của bài hát, [T1I2M3E4_5S6I7G8N9A0T1U2R3E4], không được sử dụng phổ biến nhưng âm nhạc trở nên sống động hơn thông qua việc s"&amp;"ử dụng [I1N2S3T4R5U6M7E8N9T0S1]. Bài hát bao gồm khoảng [[N01U12M23_34B45A56R67S78]8 b9ar0s1].")</f>
        <v>Bài hát này bắt nguồn từ quy ước âm nhạc [G1E2N3R4E5] và được sáng tác trong [[K01E12Y23]3 k4ey5]. Mặc dù [ti0me1 s2ig3na4tu5re6] của bài hát, [T1I2M3E4_5S6I7G8N9A0T1U2R3E4], không được sử dụng phổ biến nhưng âm nhạc trở nên sống động hơn thông qua việc sử dụng [I1N2S3T4R5U6M7E8N9T0S1]. Bài hát bao gồm khoảng [[N01U12M23_34B45A56R67S78]8 b9ar0s1].</v>
      </c>
    </row>
    <row r="3279">
      <c r="A3279" s="1" t="s">
        <v>13</v>
      </c>
      <c r="B3279" s="1" t="s">
        <v>5053</v>
      </c>
      <c r="C3279" s="2" t="str">
        <f>IFERROR(__xludf.DUMMYFUNCTION("GoogleTranslate(B3279, ""en"", ""vi"")"),"Bài này có [te0mp1o2] vừa phải và thời lượng của bản nhạc là [T1M213] giây.")</f>
        <v>Bài này có [te0mp1o2] vừa phải và thời lượng của bản nhạc là [T1M213] giây.</v>
      </c>
    </row>
    <row r="3280">
      <c r="A3280" s="1" t="s">
        <v>257</v>
      </c>
      <c r="B3280" s="1" t="s">
        <v>5054</v>
      </c>
      <c r="C3280" s="2" t="str">
        <f>IFERROR(__xludf.DUMMYFUNCTION("GoogleTranslate(B3280, ""en"", ""vi"")"),"Bài hát này được phát ở tốc độ vừa phải và có thời lượng [T1M213] giây. Thành phần của nó không liên quan đến việc sử dụng [I1N2S3T4R5U6M7E8N9T0S1].")</f>
        <v>Bài hát này được phát ở tốc độ vừa phải và có thời lượng [T1M213] giây. Thành phần của nó không liên quan đến việc sử dụng [I1N2S3T4R5U6M7E8N9T0S1].</v>
      </c>
    </row>
    <row r="3281">
      <c r="A3281" s="1" t="s">
        <v>2014</v>
      </c>
      <c r="B3281" s="1" t="s">
        <v>5055</v>
      </c>
      <c r="C3281" s="2" t="str">
        <f>IFERROR(__xludf.DUMMYFUNCTION("GoogleTranslate(B3281, ""en"", ""vi"")"),"Bài hát này mang đến trải nghiệm nghe độc ​​đáo và đáng nhớ với dải cao độ [R1A2N3G4E5] [oc0ta1ve2s3]. Nó có thời lượng là [[N01U12M23_34B45A56R67S78]8 b9ar0s1] và độ dài của nó là [T1M213] giây.")</f>
        <v>Bài hát này mang đến trải nghiệm nghe độc ​​đáo và đáng nhớ với dải cao độ [R1A2N3G4E5] [oc0ta1ve2s3]. Nó có thời lượng là [[N01U12M23_34B45A56R67S78]8 b9ar0s1] và độ dài của nó là [T1M213] giây.</v>
      </c>
    </row>
    <row r="3282">
      <c r="A3282" s="1" t="s">
        <v>950</v>
      </c>
      <c r="B3282" s="1" t="s">
        <v>5056</v>
      </c>
      <c r="C3282" s="2" t="str">
        <f>IFERROR(__xludf.DUMMYFUNCTION("GoogleTranslate(B3282, ""en"", ""vi"")"),"[[K01E12Y23]3 k4ey5] trong bản nhạc [[T01I12M23E34_45S56I67G78N89A90T01U12R23E34]4 t5im6e 7si8gn9at0ur1e2] này mang đến âm thanh mạnh mẽ và đáng nhớ kéo dài [T1M213] giây.")</f>
        <v>[[K01E12Y23]3 k4ey5] trong bản nhạc [[T01I12M23E34_45S56I67G78N89A90T01U12R23E34]4 t5im6e 7si8gn9at0ur1e2] này mang đến âm thanh mạnh mẽ và đáng nhớ kéo dài [T1M213] giây.</v>
      </c>
    </row>
    <row r="3283">
      <c r="A3283" s="1" t="s">
        <v>5057</v>
      </c>
      <c r="B3283" s="1" t="s">
        <v>5058</v>
      </c>
      <c r="C3283" s="2" t="str">
        <f>IFERROR(__xludf.DUMMYFUNCTION("GoogleTranslate(B3283, ""en"", ""vi"")"),"Phần trình diễn âm nhạc của bài hát này có đặc điểm là dải cao độ nhỏ gọn [R1A2N3G4E5] [oc0ta1ve2s3], mang lại âm thanh tập trung và có tác động mạnh. [te0mp1o2] vừa phải của bài hát, cũng như [[T01I12M23E34_45S56I67G78N89A90T01U12R23E34]4 t5im6e 7si8gn9a"&amp;"t0ur1e2], góp phần tạo nên tính nhạc tổng thể của bài hát. Âm nhạc được xác định bởi chất lượng [E1M2O3T4I5O6N7], được truyền tải trong suốt [T1M213] giây và [[N01U12M23_34B45A56R67S78]8 b9ar0s1].")</f>
        <v>Phần trình diễn âm nhạc của bài hát này có đặc điểm là dải cao độ nhỏ gọn [R1A2N3G4E5] [oc0ta1ve2s3], mang lại âm thanh tập trung và có tác động mạnh. [te0mp1o2] vừa phải của bài hát, cũng như [[T01I12M23E34_45S56I67G78N89A90T01U12R23E34]4 t5im6e 7si8gn9at0ur1e2], góp phần tạo nên tính nhạc tổng thể của bài hát. Âm nhạc được xác định bởi chất lượng [E1M2O3T4I5O6N7], được truyền tải trong suốt [T1M213] giây và [[N01U12M23_34B45A56R67S78]8 b9ar0s1].</v>
      </c>
    </row>
    <row r="3284">
      <c r="A3284" s="1" t="s">
        <v>360</v>
      </c>
      <c r="B3284" s="1" t="s">
        <v>5059</v>
      </c>
      <c r="C3284" s="2" t="str">
        <f>IFERROR(__xludf.DUMMYFUNCTION("GoogleTranslate(B3284, ""en"", ""vi"")"),"Bài hát này có nhịp [te0mp1o2] nhanh và thời gian chạy là [T1M213] giây. Nhịp điệu của bài hát vừa phải và nhất quán, mang đến nhịp điệu đều đặn giúp bản nhạc trôi chảy.")</f>
        <v>Bài hát này có nhịp [te0mp1o2] nhanh và thời gian chạy là [T1M213] giây. Nhịp điệu của bài hát vừa phải và nhất quán, mang đến nhịp điệu đều đặn giúp bản nhạc trôi chảy.</v>
      </c>
    </row>
    <row r="3285">
      <c r="A3285" s="1" t="s">
        <v>5060</v>
      </c>
      <c r="B3285" s="1" t="s">
        <v>5061</v>
      </c>
      <c r="C3285" s="2" t="str">
        <f>IFERROR(__xludf.DUMMYFUNCTION("GoogleTranslate(B3285, ""en"", ""vi"")"),"Âm nhạc đang được đề cập đến được sáng tác trong [[K01E12Y23]3 k4ey5] và có [te0mp1o2] nhanh. Bài hát có nhịp mạnh và phát trong [T1M213] giây. [ti0me1 s2ig3na4tu5re6] của nó không điển hình, được biểu thị bằng [T1I2M3E4_5S6I7G8N9A0T1U2R3E4]. Điều thú vị "&amp;"là sáng tác của bài hát này không liên quan đến việc sử dụng [I1N2S3T4R5U6M7E8N9T0S1].")</f>
        <v>Âm nhạc đang được đề cập đến được sáng tác trong [[K01E12Y23]3 k4ey5] và có [te0mp1o2] nhanh. Bài hát có nhịp mạnh và phát trong [T1M213] giây. [ti0me1 s2ig3na4tu5re6] của nó không điển hình, được biểu thị bằng [T1I2M3E4_5S6I7G8N9A0T1U2R3E4]. Điều thú vị là sáng tác của bài hát này không liên quan đến việc sử dụng [I1N2S3T4R5U6M7E8N9T0S1].</v>
      </c>
    </row>
    <row r="3286">
      <c r="A3286" s="1" t="s">
        <v>2494</v>
      </c>
      <c r="B3286" s="1" t="s">
        <v>5062</v>
      </c>
      <c r="C3286" s="2" t="str">
        <f>IFERROR(__xludf.DUMMYFUNCTION("GoogleTranslate(B3286, ""en"", ""vi"")"),"Tác phẩm âm nhạc là một trải nghiệm hấp dẫn và đáng nhớ thể hiện phạm vi cao độ trong [R1A2N3G4E5] [oc0ta1ve2s3]. Sự lựa chọn [[K01E12Y23]3 k4ey5] góp phần tạo nên sức hấp dẫn tổng thể của âm nhạc. Ngoài ra, bài hát có thời lượng [T1M213] giây, mang lại n"&amp;"hiều thời gian để tận hưởng nhịp điệu dễ chịu. Nhìn chung, bản nhạc này mang lại trải nghiệm nghe thú vị với dải cao độ ấn tượng, lựa chọn [ke0y1] quyến rũ và nhịp điệu thoải mái.")</f>
        <v>Tác phẩm âm nhạc là một trải nghiệm hấp dẫn và đáng nhớ thể hiện phạm vi cao độ trong [R1A2N3G4E5] [oc0ta1ve2s3]. Sự lựa chọn [[K01E12Y23]3 k4ey5] góp phần tạo nên sức hấp dẫn tổng thể của âm nhạc. Ngoài ra, bài hát có thời lượng [T1M213] giây, mang lại nhiều thời gian để tận hưởng nhịp điệu dễ chịu. Nhìn chung, bản nhạc này mang lại trải nghiệm nghe thú vị với dải cao độ ấn tượng, lựa chọn [ke0y1] quyến rũ và nhịp điệu thoải mái.</v>
      </c>
    </row>
    <row r="3287">
      <c r="A3287" s="1" t="s">
        <v>5063</v>
      </c>
      <c r="B3287" s="1" t="s">
        <v>5064</v>
      </c>
      <c r="C3287" s="2" t="str">
        <f>IFERROR(__xludf.DUMMYFUNCTION("GoogleTranslate(B3287, ""en"", ""vi"")"),"Nhạc cụ chính được sử dụng để tạo giai điệu trong bài hát này không phải là [I1N2S3T4R5U6M7E8N9T0]. Tuy nhiên, dải cao độ của âm nhạc [R1A2N3G4E5] [oc0ta1ve2s3] tạo ra trải nghiệm nghe độc ​​đáo và đáng nhớ. Ngoài ra, [ti0me1 s2ig3na4tu5re6] của bài hát k"&amp;"hông điển hình, càng làm tăng thêm chất lượng đặc biệt của nó.")</f>
        <v>Nhạc cụ chính được sử dụng để tạo giai điệu trong bài hát này không phải là [I1N2S3T4R5U6M7E8N9T0]. Tuy nhiên, dải cao độ của âm nhạc [R1A2N3G4E5] [oc0ta1ve2s3] tạo ra trải nghiệm nghe độc ​​đáo và đáng nhớ. Ngoài ra, [ti0me1 s2ig3na4tu5re6] của bài hát không điển hình, càng làm tăng thêm chất lượng đặc biệt của nó.</v>
      </c>
    </row>
    <row r="3288">
      <c r="A3288" s="1" t="s">
        <v>1057</v>
      </c>
      <c r="B3288" s="1" t="s">
        <v>5065</v>
      </c>
      <c r="C3288" s="2" t="str">
        <f>IFERROR(__xludf.DUMMYFUNCTION("GoogleTranslate(B3288, ""en"", ""vi"")"),"Bài hát [T1M213] giây có phạm vi cao độ giới hạn là [R1A2N3G4E5] [oc0ta1ve2s3] cho phép nhấn mạnh hơn vào các sắc thái của giai điệu và nhịp điệu, trong khi [[K01E12Y23]3 k4ey5] góp phần tạo nên chất lượng cảm xúc đặc biệt. Nhịp điệu của bài hát vừa phải,"&amp;" không quá nhanh hay quá chậm và [I1N2S3T4R5U6M7E8N9T0S1] đóng vai trò quan trọng trong việc tạo ra âm thanh tổng thể của nó. Nó được thực hiện với tốc độ nhanh chóng, sử dụng [[T01I12M23E34_45S56I67G78N89A90T01U12R23E34]4 t5im6e 7si8gn9at0ur1e2] và được "&amp;"đặc trưng bởi tính chất [E1M2O3T4I5O6N7].")</f>
        <v>Bài hát [T1M213] giây có phạm vi cao độ giới hạn là [R1A2N3G4E5] [oc0ta1ve2s3] cho phép nhấn mạnh hơn vào các sắc thái của giai điệu và nhịp điệu, trong khi [[K01E12Y23]3 k4ey5] góp phần tạo nên chất lượng cảm xúc đặc biệt. Nhịp điệu của bài hát vừa phải, không quá nhanh hay quá chậm và [I1N2S3T4R5U6M7E8N9T0S1] đóng vai trò quan trọng trong việc tạo ra âm thanh tổng thể của nó. Nó được thực hiện với tốc độ nhanh chóng, sử dụng [[T01I12M23E34_45S56I67G78N89A90T01U12R23E34]4 t5im6e 7si8gn9at0ur1e2] và được đặc trưng bởi tính chất [E1M2O3T4I5O6N7].</v>
      </c>
    </row>
    <row r="3289">
      <c r="A3289" s="1" t="s">
        <v>1429</v>
      </c>
      <c r="B3289" s="1" t="s">
        <v>5066</v>
      </c>
      <c r="C3289" s="2" t="str">
        <f>IFERROR(__xludf.DUMMYFUNCTION("GoogleTranslate(B3289, ""en"", ""vi"")"),"Bản nhạc mà tôi đang mô tả thể hiện phạm vi cao độ trong [R1A2N3G4E5] [oc0ta1ve2s3] và được tạo thành từ [[N01U12M23_34B45A56R67S78]8 b9ar0s1] trong cấu trúc bài hát của nó. [te0mp1o2] của nhạc rất chậm và thư giãn, nhịp của bài hát là [T1I2M3E4_5S6I7G8N9"&amp;"A0T1U2R3E4]. Nhìn chung, bố cục tạo ra bầu không khí nhẹ nhàng và êm dịu nhờ sự kết hợp giữa cao độ, cấu trúc bài hát, [te0mp1o2] và nhịp.")</f>
        <v>Bản nhạc mà tôi đang mô tả thể hiện phạm vi cao độ trong [R1A2N3G4E5] [oc0ta1ve2s3] và được tạo thành từ [[N01U12M23_34B45A56R67S78]8 b9ar0s1] trong cấu trúc bài hát của nó. [te0mp1o2] của nhạc rất chậm và thư giãn, nhịp của bài hát là [T1I2M3E4_5S6I7G8N9A0T1U2R3E4]. Nhìn chung, bố cục tạo ra bầu không khí nhẹ nhàng và êm dịu nhờ sự kết hợp giữa cao độ, cấu trúc bài hát, [te0mp1o2] và nhịp.</v>
      </c>
    </row>
    <row r="3290">
      <c r="A3290" s="1" t="s">
        <v>5067</v>
      </c>
      <c r="B3290" s="1" t="s">
        <v>5068</v>
      </c>
      <c r="C3290" s="2" t="str">
        <f>IFERROR(__xludf.DUMMYFUNCTION("GoogleTranslate(B3290, ""en"", ""vi"")"),"Bản nhạc này hoàn toàn thuộc thể loại [G1E2N3R4E5] và có [[N01U12M23_34B45A56R67S78]8 b9ar0s1] trong phần sáng tác của nó. Phạm vi cao độ của nó nằm trong [R1A2N3G4E5] [oc0ta1ve2s3] và việc sử dụng [[K01E12Y23]3 k4ey5] sẽ tạo ra bầu không khí khác biệt. T"&amp;"hời lượng của bài hát này là [T1M213] giây, nhịp điệu vừa phải và nhất quán, chơi ở mức cao [te0mp1o2]. [I1N2S3T4R5U6M7E8N9T0S1] thêm vào bản phối âm nhạc, tuân theo nhịp [T1I2M3E4_5S6I7G8N9A0T1U2R3E4].")</f>
        <v>Bản nhạc này hoàn toàn thuộc thể loại [G1E2N3R4E5] và có [[N01U12M23_34B45A56R67S78]8 b9ar0s1] trong phần sáng tác của nó. Phạm vi cao độ của nó nằm trong [R1A2N3G4E5] [oc0ta1ve2s3] và việc sử dụng [[K01E12Y23]3 k4ey5] sẽ tạo ra bầu không khí khác biệt. Thời lượng của bài hát này là [T1M213] giây, nhịp điệu vừa phải và nhất quán, chơi ở mức cao [te0mp1o2]. [I1N2S3T4R5U6M7E8N9T0S1] thêm vào bản phối âm nhạc, tuân theo nhịp [T1I2M3E4_5S6I7G8N9A0T1U2R3E4].</v>
      </c>
    </row>
    <row r="3291">
      <c r="A3291" s="1" t="s">
        <v>53</v>
      </c>
      <c r="B3291" s="1" t="s">
        <v>5069</v>
      </c>
      <c r="C3291" s="2" t="str">
        <f>IFERROR(__xludf.DUMMYFUNCTION("GoogleTranslate(B3291, ""en"", ""vi"")"),"Dải cao độ của [R1A2N3G4E5] [oc0ta1ve2s3] tạo thêm nét đặc biệt cho âm nhạc, nhấn mạnh chiều sâu cảm xúc của nó. Bản nhạc này được sáng tác trong [[K01E12Y23]3 k4ey5]. Cùng với nhau, việc sử dụng dải cao độ cụ thể này và [ke0y1] tạo ra âm thanh độc đáo và"&amp;" biểu cảm giúp nâng cao tác động cảm xúc của âm nhạc. Phạm vi này bổ sung thêm sự biến đổi và độ tương phản động, trong khi [ke0y1] cung cấp nền tảng hài hòa hỗ trợ tâm trạng tổng thể của bố cục.")</f>
        <v>Dải cao độ của [R1A2N3G4E5] [oc0ta1ve2s3] tạo thêm nét đặc biệt cho âm nhạc, nhấn mạnh chiều sâu cảm xúc của nó. Bản nhạc này được sáng tác trong [[K01E12Y23]3 k4ey5]. Cùng với nhau, việc sử dụng dải cao độ cụ thể này và [ke0y1] tạo ra âm thanh độc đáo và biểu cảm giúp nâng cao tác động cảm xúc của âm nhạc. Phạm vi này bổ sung thêm sự biến đổi và độ tương phản động, trong khi [ke0y1] cung cấp nền tảng hài hòa hỗ trợ tâm trạng tổng thể của bố cục.</v>
      </c>
    </row>
    <row r="3292">
      <c r="A3292" s="1" t="s">
        <v>5070</v>
      </c>
      <c r="B3292" s="1" t="s">
        <v>5071</v>
      </c>
      <c r="C3292" s="2" t="str">
        <f>IFERROR(__xludf.DUMMYFUNCTION("GoogleTranslate(B3292, ""en"", ""vi"")"),"Bài hát này mang đến trải nghiệm nghe đa dạng và sống động với dải cao độ trải dài [R1A2N3G4E5] [oc0ta1ve2s3]. Nó có nhịp điệu êm dịu và vừa phải và chạy trong [T1M213] giây, nổi bật với [ti0me1 s2ig3na4tu5re6 o7f 8[T91I02M13E24_35S46I57G68N79A80T91U02R13"&amp;"E24]3]. Sự vắng mặt đáng chú ý trong bài hát này là [I1N2S3T4R5U6M7E8N9T0S1], càng làm tăng thêm nét độc đáo của nó. Các dự án âm nhạc [E1M2O3T4I5O6N7] mang lại trải nghiệm nghe lôi cuốn và hấp dẫn.")</f>
        <v>Bài hát này mang đến trải nghiệm nghe đa dạng và sống động với dải cao độ trải dài [R1A2N3G4E5] [oc0ta1ve2s3]. Nó có nhịp điệu êm dịu và vừa phải và chạy trong [T1M213] giây, nổi bật với [ti0me1 s2ig3na4tu5re6 o7f 8[T91I02M13E24_35S46I57G68N79A80T91U02R13E24]3]. Sự vắng mặt đáng chú ý trong bài hát này là [I1N2S3T4R5U6M7E8N9T0S1], càng làm tăng thêm nét độc đáo của nó. Các dự án âm nhạc [E1M2O3T4I5O6N7] mang lại trải nghiệm nghe lôi cuốn và hấp dẫn.</v>
      </c>
    </row>
    <row r="3293">
      <c r="A3293" s="1" t="s">
        <v>699</v>
      </c>
      <c r="B3293" s="1" t="s">
        <v>5072</v>
      </c>
      <c r="C3293" s="2" t="str">
        <f>IFERROR(__xludf.DUMMYFUNCTION("GoogleTranslate(B3293, ""en"", ""vi"")"),"Phạm vi cao độ nhỏ gọn của [R1A2N3G4E5] [oc0ta1ve2s3] mang lại màn trình diễn âm nhạc tập trung và có tác động mạnh mẽ, được bổ sung bằng cách sử dụng [[K01E12Y23]3 k4ey5], truyền tải âm thanh độc đáo và cộng hưởng. Với thời lượng chạy là [T1M213] giây, n"&amp;"hịp điệu trong bài hát này thực sự hấp dẫn, được hỗ trợ bởi [I1N2S3T4R5U6M7E8N9T0S1] được sử dụng. Với đồng hồ đo [T1I2M3E4_5S6I7G8N9A0T1U2R3E4], bài hát được trình diễn nhanh chóng, chiếu [E1M2O3T4I5O6N7] xuyên suốt [[N01U12M23_34B45A56R67S78]8 b9ar0s1 c"&amp;"ủa nó.")</f>
        <v>Phạm vi cao độ nhỏ gọn của [R1A2N3G4E5] [oc0ta1ve2s3] mang lại màn trình diễn âm nhạc tập trung và có tác động mạnh mẽ, được bổ sung bằng cách sử dụng [[K01E12Y23]3 k4ey5], truyền tải âm thanh độc đáo và cộng hưởng. Với thời lượng chạy là [T1M213] giây, nhịp điệu trong bài hát này thực sự hấp dẫn, được hỗ trợ bởi [I1N2S3T4R5U6M7E8N9T0S1] được sử dụng. Với đồng hồ đo [T1I2M3E4_5S6I7G8N9A0T1U2R3E4], bài hát được trình diễn nhanh chóng, chiếu [E1M2O3T4I5O6N7] xuyên suốt [[N01U12M23_34B45A56R67S78]8 b9ar0s1 của nó.</v>
      </c>
    </row>
    <row r="3294">
      <c r="A3294" s="1" t="s">
        <v>1589</v>
      </c>
      <c r="B3294" s="1" t="s">
        <v>5073</v>
      </c>
      <c r="C3294" s="2" t="str">
        <f>IFERROR(__xludf.DUMMYFUNCTION("GoogleTranslate(B3294, ""en"", ""vi"")"),"Đoạn nhạc được đề cập thể hiện phạm vi cao độ trong [R1A2N3G4E5] [oc0ta1ve2s3], trong khi việc sử dụng [[K01E12Y23]3 k4ey5] tạo ra bảng âm thanh phong phú và sống động. Bản nhạc có thời lượng [T1M213] giây và cách sắp xếp của nó cố tình bỏ qua việc sử dụn"&amp;"g [I1N2S3T4R5U6M7E8N9T0S1], tạo ra âm thanh đặc biệt làm nổi bật các yếu tố âm nhạc hiện có. Nhìn chung, bố cục đáng chú ý nhờ phạm vi cao độ ấn tượng và những quyết định sáng tạo được đưa ra trong cách sắp xếp của nó.")</f>
        <v>Đoạn nhạc được đề cập thể hiện phạm vi cao độ trong [R1A2N3G4E5] [oc0ta1ve2s3], trong khi việc sử dụng [[K01E12Y23]3 k4ey5] tạo ra bảng âm thanh phong phú và sống động. Bản nhạc có thời lượng [T1M213] giây và cách sắp xếp của nó cố tình bỏ qua việc sử dụng [I1N2S3T4R5U6M7E8N9T0S1], tạo ra âm thanh đặc biệt làm nổi bật các yếu tố âm nhạc hiện có. Nhìn chung, bố cục đáng chú ý nhờ phạm vi cao độ ấn tượng và những quyết định sáng tạo được đưa ra trong cách sắp xếp của nó.</v>
      </c>
    </row>
    <row r="3295">
      <c r="A3295" s="1" t="s">
        <v>469</v>
      </c>
      <c r="B3295" s="1" t="s">
        <v>5074</v>
      </c>
      <c r="C3295" s="2" t="str">
        <f>IFERROR(__xludf.DUMMYFUNCTION("GoogleTranslate(B3295, ""en"", ""vi"")"),"Loại nhạc này mang lại trải nghiệm nghe độc ​​đáo và đáng nhớ với dải cao độ [R1A2N3G4E5] [oc0ta1ve2s3]. [[K01E12Y23]3 k4ey5] mang đến âm thanh mạnh mẽ và đáng nhớ, trong khi bài hát kéo dài [T1M213] giây. Nhịp điệu của nó rất dễ nghe và [I1N2S3T4R5U6M7E8"&amp;"N9T0S1] không được đưa vào phần nhạc cụ. [ti0me1 s2ig3na4tu5re6] của bài hát này khác thường và được trình diễn với tốc độ nhanh. Nhìn chung, âm nhạc được đặc trưng bởi [E1M2O3T4I5O6N7].")</f>
        <v>Loại nhạc này mang lại trải nghiệm nghe độc ​​đáo và đáng nhớ với dải cao độ [R1A2N3G4E5] [oc0ta1ve2s3]. [[K01E12Y23]3 k4ey5] mang đến âm thanh mạnh mẽ và đáng nhớ, trong khi bài hát kéo dài [T1M213] giây. Nhịp điệu của nó rất dễ nghe và [I1N2S3T4R5U6M7E8N9T0S1] không được đưa vào phần nhạc cụ. [ti0me1 s2ig3na4tu5re6] của bài hát này khác thường và được trình diễn với tốc độ nhanh. Nhìn chung, âm nhạc được đặc trưng bởi [E1M2O3T4I5O6N7].</v>
      </c>
    </row>
    <row r="3296">
      <c r="A3296" s="1" t="s">
        <v>675</v>
      </c>
      <c r="B3296" s="1" t="s">
        <v>5075</v>
      </c>
      <c r="C3296" s="2" t="str">
        <f>IFERROR(__xludf.DUMMYFUNCTION("GoogleTranslate(B3296, ""en"", ""vi"")"),"Bài hát này có dải cao độ [R1A2N3G4E5] [oc0ta1ve2s3] và nhịp điệu rất rõ ràng, đồng thời phần sáng tác của nó không liên quan đến việc sử dụng [I1N2S3T4R5U6M7E8N9T0S1].")</f>
        <v>Bài hát này có dải cao độ [R1A2N3G4E5] [oc0ta1ve2s3] và nhịp điệu rất rõ ràng, đồng thời phần sáng tác của nó không liên quan đến việc sử dụng [I1N2S3T4R5U6M7E8N9T0S1].</v>
      </c>
    </row>
    <row r="3297">
      <c r="A3297" s="1" t="s">
        <v>5076</v>
      </c>
      <c r="B3297" s="1" t="s">
        <v>5077</v>
      </c>
      <c r="C3297" s="2" t="str">
        <f>IFERROR(__xludf.DUMMYFUNCTION("GoogleTranslate(B3297, ""en"", ""vi"")"),"Âm nhạc trong bài hát này có phạm vi cao độ giới hạn là [R1A2N3G4E5] [oc0ta1ve2s3], cho phép nhấn mạnh hơn vào các sắc thái của giai điệu và nhịp điệu. Nhịp điệu chậm rãi và [ti0me1 s2ig3na4tu5re6] độc đáo của nó khiến nó trở nên khác biệt so với những bả"&amp;"n nhạc thông thường hơn. Bất chấp sự không phù hợp này, âm nhạc vẫn tỏa ra [E1M2O3T4I5O6N7], tạo ra trải nghiệm nghe mạnh mẽ và đáng nhớ.")</f>
        <v>Âm nhạc trong bài hát này có phạm vi cao độ giới hạn là [R1A2N3G4E5] [oc0ta1ve2s3], cho phép nhấn mạnh hơn vào các sắc thái của giai điệu và nhịp điệu. Nhịp điệu chậm rãi và [ti0me1 s2ig3na4tu5re6] độc đáo của nó khiến nó trở nên khác biệt so với những bản nhạc thông thường hơn. Bất chấp sự không phù hợp này, âm nhạc vẫn tỏa ra [E1M2O3T4I5O6N7], tạo ra trải nghiệm nghe mạnh mẽ và đáng nhớ.</v>
      </c>
    </row>
    <row r="3298">
      <c r="A3298" s="1" t="s">
        <v>5078</v>
      </c>
      <c r="B3298" s="1" t="s">
        <v>5079</v>
      </c>
      <c r="C3298" s="2" t="str">
        <f>IFERROR(__xludf.DUMMYFUNCTION("GoogleTranslate(B3298, ""en"", ""vi"")"),"Bài hát này thể hiện đặc trưng của phong cách [G1E2N3R4E5] và khác với âm thanh thông thường của [A1R2T3I4S5T6]. Phạm vi cao độ của nó trải dài [R1A2N3G4E5] [oc0ta1ve2s3] và có nhịp điệu yên bình với nhịp điệu vừa phải. [[K01E12Y23]3 k4ey5] mang đến cho â"&amp;"m nhạc một chất cảm xúc đặc biệt. Việc sử dụng [I1N2S3T4R5U6M7E8N9T0S1] là rất quan trọng đối với bố cục và [ti0me1 s2ig3na4tu5re6] của nó không thường xuyên, làm tăng thêm cảm giác độc đáo. Dù có [ti0me1 s2ig3na4tu5re6] không đều đặn nhưng bài hát vẫn ké"&amp;"o dài [T1M213] giây, để lại ấn tượng khó phai trong lòng người nghe.")</f>
        <v>Bài hát này thể hiện đặc trưng của phong cách [G1E2N3R4E5] và khác với âm thanh thông thường của [A1R2T3I4S5T6]. Phạm vi cao độ của nó trải dài [R1A2N3G4E5] [oc0ta1ve2s3] và có nhịp điệu yên bình với nhịp điệu vừa phải. [[K01E12Y23]3 k4ey5] mang đến cho âm nhạc một chất cảm xúc đặc biệt. Việc sử dụng [I1N2S3T4R5U6M7E8N9T0S1] là rất quan trọng đối với bố cục và [ti0me1 s2ig3na4tu5re6] của nó không thường xuyên, làm tăng thêm cảm giác độc đáo. Dù có [ti0me1 s2ig3na4tu5re6] không đều đặn nhưng bài hát vẫn kéo dài [T1M213] giây, để lại ấn tượng khó phai trong lòng người nghe.</v>
      </c>
    </row>
    <row r="3299">
      <c r="A3299" s="1" t="s">
        <v>2202</v>
      </c>
      <c r="B3299" s="1" t="s">
        <v>5080</v>
      </c>
      <c r="C3299" s="2" t="str">
        <f>IFERROR(__xludf.DUMMYFUNCTION("GoogleTranslate(B3299, ""en"", ""vi"")"),"Bài hát này dài [T1M213] giây và tiến triển theo [[N01U12M23_34B45A56R67S78]8 b9ar0s1]. Nhịp điệu thoải mái, kết hợp với phạm vi cao độ [R1A2N3G4E5] [oc0ta1ve2s3], tạo thêm nét đặc biệt cho âm nhạc, nhấn mạnh chiều sâu cảm xúc của nó.")</f>
        <v>Bài hát này dài [T1M213] giây và tiến triển theo [[N01U12M23_34B45A56R67S78]8 b9ar0s1]. Nhịp điệu thoải mái, kết hợp với phạm vi cao độ [R1A2N3G4E5] [oc0ta1ve2s3], tạo thêm nét đặc biệt cho âm nhạc, nhấn mạnh chiều sâu cảm xúc của nó.</v>
      </c>
    </row>
    <row r="3300">
      <c r="A3300" s="1" t="s">
        <v>387</v>
      </c>
      <c r="B3300" s="1" t="s">
        <v>5081</v>
      </c>
      <c r="C3300" s="2" t="str">
        <f>IFERROR(__xludf.DUMMYFUNCTION("GoogleTranslate(B3300, ""en"", ""vi"")"),"Âm nhạc trong bài hát này tuân theo nhịp [T1I2M3E4_5S6I7G8N9A0T1U2R3E4] và [I1N2S3T4R5U6M7E8N9T0S1] không có trong phần nhạc cụ.")</f>
        <v>Âm nhạc trong bài hát này tuân theo nhịp [T1I2M3E4_5S6I7G8N9A0T1U2R3E4] và [I1N2S3T4R5U6M7E8N9T0S1] không có trong phần nhạc cụ.</v>
      </c>
    </row>
    <row r="3301">
      <c r="A3301" s="1" t="s">
        <v>5082</v>
      </c>
      <c r="B3301" s="1" t="s">
        <v>5083</v>
      </c>
      <c r="C3301" s="2" t="str">
        <f>IFERROR(__xludf.DUMMYFUNCTION("GoogleTranslate(B3301, ""en"", ""vi"")"),"Âm nhạc được đề cập mang lại trải nghiệm nghe đa dạng và sống động với dải cao độ trải dài [R1A2N3G4E5] [oc0ta1ve2s3]. Nó cũng có bảng màu âm thanh phong phú và sống động nhờ sử dụng [[K01E12Y23]3 k4ey5]. [ti0me1 s2ig3na4tu5re6] của bản nhạc là [T1I2M3E4_"&amp;"5S6I7G8N9A0T1U2R3E4]. Tuy nhiên, phần phối khí của bài hát này đã bỏ qua việc sử dụng [I1N2S3T4R5U6M7E8N9T0S1]. Mặc dù vậy, bản nhạc giai điệu vẫn có thể tự đứng vững mà không cần dựa vào việc sử dụng [I1N2S3T4R5U6M7E8N9T0].")</f>
        <v>Âm nhạc được đề cập mang lại trải nghiệm nghe đa dạng và sống động với dải cao độ trải dài [R1A2N3G4E5] [oc0ta1ve2s3]. Nó cũng có bảng màu âm thanh phong phú và sống động nhờ sử dụng [[K01E12Y23]3 k4ey5]. [ti0me1 s2ig3na4tu5re6] của bản nhạc là [T1I2M3E4_5S6I7G8N9A0T1U2R3E4]. Tuy nhiên, phần phối khí của bài hát này đã bỏ qua việc sử dụng [I1N2S3T4R5U6M7E8N9T0S1]. Mặc dù vậy, bản nhạc giai điệu vẫn có thể tự đứng vững mà không cần dựa vào việc sử dụng [I1N2S3T4R5U6M7E8N9T0].</v>
      </c>
    </row>
    <row r="3302">
      <c r="A3302" s="1" t="s">
        <v>5084</v>
      </c>
      <c r="B3302" s="1" t="s">
        <v>5085</v>
      </c>
      <c r="C3302" s="2" t="str">
        <f>IFERROR(__xludf.DUMMYFUNCTION("GoogleTranslate(B3302, ""en"", ""vi"")"),"Âm nhạc này là đại diện điển hình cho phong cách [G1E2N3R4E5], với nhịp điệu [T1I2M3E4_5S6I7G8N9A0T1U2R3E4] và nhịp điệu tràn đầy năng lượng. Điều thú vị là [I1N2S3T4R5U6M7E8N9T0S1] vắng mặt một cách đáng chú ý trong bài hát, điều này càng làm tăng thêm n"&amp;"ét độc đáo của bài hát và thể hiện sự sáng tạo của người soạn nhạc hoặc người biểu diễn. Mặc dù thiếu các nhạc cụ truyền thống này, âm nhạc vẫn nắm bắt được bản chất của thể loại này và mang lại trải nghiệm nghe thú vị.")</f>
        <v>Âm nhạc này là đại diện điển hình cho phong cách [G1E2N3R4E5], với nhịp điệu [T1I2M3E4_5S6I7G8N9A0T1U2R3E4] và nhịp điệu tràn đầy năng lượng. Điều thú vị là [I1N2S3T4R5U6M7E8N9T0S1] vắng mặt một cách đáng chú ý trong bài hát, điều này càng làm tăng thêm nét độc đáo của bài hát và thể hiện sự sáng tạo của người soạn nhạc hoặc người biểu diễn. Mặc dù thiếu các nhạc cụ truyền thống này, âm nhạc vẫn nắm bắt được bản chất của thể loại này và mang lại trải nghiệm nghe thú vị.</v>
      </c>
    </row>
    <row r="3303">
      <c r="A3303" s="1" t="s">
        <v>5086</v>
      </c>
      <c r="B3303" s="1" t="s">
        <v>5087</v>
      </c>
      <c r="C3303" s="2" t="str">
        <f>IFERROR(__xludf.DUMMYFUNCTION("GoogleTranslate(B3303, ""en"", ""vi"")"),"Bài hát này có thời gian chạy là [T1M213] giây và dựa trên [[T01I12M23E34_45S56I67G78N89A90T01U12R23E34]4 t5im6e 7si8gn9at0ur1e2]. Nhịp điệu trong âm nhạc rất hài hòa và bài hát đã cố tình chọn không đưa vào [I1N2S3T4R5U6M7E8N9T0S1].")</f>
        <v>Bài hát này có thời gian chạy là [T1M213] giây và dựa trên [[T01I12M23E34_45S56I67G78N89A90T01U12R23E34]4 t5im6e 7si8gn9at0ur1e2]. Nhịp điệu trong âm nhạc rất hài hòa và bài hát đã cố tình chọn không đưa vào [I1N2S3T4R5U6M7E8N9T0S1].</v>
      </c>
    </row>
    <row r="3304">
      <c r="A3304" s="1" t="s">
        <v>110</v>
      </c>
      <c r="B3304" s="1" t="s">
        <v>5088</v>
      </c>
      <c r="C3304" s="2" t="str">
        <f>IFERROR(__xludf.DUMMYFUNCTION("GoogleTranslate(B3304, ""en"", ""vi"")"),"Phạm vi cao độ nhỏ gọn của [R1A2N3G4E5] [oc0ta1ve2s3] có thể có tác động đáng kể đến hiệu suất âm nhạc. Khi một nhạc sĩ hạn chế phạm vi nốt nhạc mà họ sử dụng, điều đó thường dẫn đến âm thanh tập trung và có tác động hơn. Bằng cách giới hạn các cao độ có "&amp;"sẵn, người biểu diễn buộc phải sáng tạo hơn trong việc sử dụng giai điệu, hòa âm và nhịp điệu. Điều này có thể mang lại hiệu suất gắn kết và mạnh mẽ hơn, thu hút người nghe và tạo ra trải nghiệm âm nhạc đáng nhớ. Cho dù trong nhạc cổ điển, nhạc jazz hay n"&amp;"hạc đại chúng, việc sử dụng dải cao độ nhỏ gọn có thể là một công cụ có giá trị để tạo ra tác động âm nhạc.")</f>
        <v>Phạm vi cao độ nhỏ gọn của [R1A2N3G4E5] [oc0ta1ve2s3] có thể có tác động đáng kể đến hiệu suất âm nhạc. Khi một nhạc sĩ hạn chế phạm vi nốt nhạc mà họ sử dụng, điều đó thường dẫn đến âm thanh tập trung và có tác động hơn. Bằng cách giới hạn các cao độ có sẵn, người biểu diễn buộc phải sáng tạo hơn trong việc sử dụng giai điệu, hòa âm và nhịp điệu. Điều này có thể mang lại hiệu suất gắn kết và mạnh mẽ hơn, thu hút người nghe và tạo ra trải nghiệm âm nhạc đáng nhớ. Cho dù trong nhạc cổ điển, nhạc jazz hay nhạc đại chúng, việc sử dụng dải cao độ nhỏ gọn có thể là một công cụ có giá trị để tạo ra tác động âm nhạc.</v>
      </c>
    </row>
    <row r="3305">
      <c r="A3305" s="1" t="s">
        <v>1304</v>
      </c>
      <c r="B3305" s="1" t="s">
        <v>5089</v>
      </c>
      <c r="C3305" s="2" t="str">
        <f>IFERROR(__xludf.DUMMYFUNCTION("GoogleTranslate(B3305, ""en"", ""vi"")"),"Phạm vi cao độ giới hạn của âm nhạc là [R1A2N3G4E5] [oc0ta1ve2s3] cho phép nhấn mạnh hơn vào các sắc thái của giai điệu và nhịp điệu, được sáng tác trong [[K01E12Y23]3 k4ey5] với thời lượng là [T1M213] giây. Nhịp điệu trong bài hát này rất êm dịu và nên đ"&amp;"ưa [I1N2S3T4R5U6M7E8N9T0S1] vào âm nhạc. Nhịp điệu của âm nhạc là [T1I2M3E4_5S6I7G8N9A0T1U2R3E4], tạo ra nhịp điệu cân bằng và nhẹ nhàng chiếu [E1M2O3T4I5O6N7].")</f>
        <v>Phạm vi cao độ giới hạn của âm nhạc là [R1A2N3G4E5] [oc0ta1ve2s3] cho phép nhấn mạnh hơn vào các sắc thái của giai điệu và nhịp điệu, được sáng tác trong [[K01E12Y23]3 k4ey5] với thời lượng là [T1M213] giây. Nhịp điệu trong bài hát này rất êm dịu và nên đưa [I1N2S3T4R5U6M7E8N9T0S1] vào âm nhạc. Nhịp điệu của âm nhạc là [T1I2M3E4_5S6I7G8N9A0T1U2R3E4], tạo ra nhịp điệu cân bằng và nhẹ nhàng chiếu [E1M2O3T4I5O6N7].</v>
      </c>
    </row>
    <row r="3306">
      <c r="A3306" s="1" t="s">
        <v>335</v>
      </c>
      <c r="B3306" s="1" t="s">
        <v>5090</v>
      </c>
      <c r="C3306" s="2" t="str">
        <f>IFERROR(__xludf.DUMMYFUNCTION("GoogleTranslate(B3306, ""en"", ""vi"")"),"Âm nhạc trong bản nhạc này có dải cao độ nhỏ gọn [R1A2N3G4E5] [oc0ta1ve2s3], mang lại hiệu suất tập trung và có tác động mạnh mẽ, được nâng cao hơn nữa nhờ [[K01E12Y23]3 k4ey5], mang đến chất lượng cảm xúc đặc biệt. Nhịp điệu mạnh mẽ do [I1N2S3T4R5U6M7E8N"&amp;"9T0S1] chơi, làm tăng thêm ấn tượng và cường độ của âm nhạc. Bài hát dựa trên [[T01I12M23E34_45S56I67G78N89A90T01U12R23E34]4 t5im6e 7si8gn9at0ur1e2] và có [te0mp1o2] chậm rãi, thể hiện chất lượng cảm xúc [E1M2O3T4I5O6N7] trong suốt thời lượng [T1M213] giâ"&amp;"y của nó.")</f>
        <v>Âm nhạc trong bản nhạc này có dải cao độ nhỏ gọn [R1A2N3G4E5] [oc0ta1ve2s3], mang lại hiệu suất tập trung và có tác động mạnh mẽ, được nâng cao hơn nữa nhờ [[K01E12Y23]3 k4ey5], mang đến chất lượng cảm xúc đặc biệt. Nhịp điệu mạnh mẽ do [I1N2S3T4R5U6M7E8N9T0S1] chơi, làm tăng thêm ấn tượng và cường độ của âm nhạc. Bài hát dựa trên [[T01I12M23E34_45S56I67G78N89A90T01U12R23E34]4 t5im6e 7si8gn9at0ur1e2] và có [te0mp1o2] chậm rãi, thể hiện chất lượng cảm xúc [E1M2O3T4I5O6N7] trong suốt thời lượng [T1M213] giây của nó.</v>
      </c>
    </row>
    <row r="3307">
      <c r="A3307" s="1" t="s">
        <v>204</v>
      </c>
      <c r="B3307" s="1" t="s">
        <v>5091</v>
      </c>
      <c r="C3307" s="2" t="str">
        <f>IFERROR(__xludf.DUMMYFUNCTION("GoogleTranslate(B3307, ""en"", ""vi"")"),"Bài hát này có khoảng [[N01U12M23_34B45A56R67S78]8 b9ar0s1] và phải bao gồm [I1N2S3T4R5U6M7E8N9T0S1] trong nhạc. Cho dù bạn là nhạc sĩ hay người đam mê âm nhạc, việc hiểu cấu trúc của bài hát và nhạc cụ được sử dụng có thể nâng cao đáng kể trải nghiệm ngh"&amp;"e của bạn. Số ô nhịp trong một bài hát đề cập đến số ô nhịp hoặc nhóm nhịp tạo nên cấu trúc của bài hát. Trong khi đó, việc lựa chọn nhạc cụ được sử dụng có thể ảnh hưởng lớn đến tâm trạng và âm thanh tổng thể của bản nhạc, điều quan trọng là phải cân nhắ"&amp;"c khi sáng tác hoặc sắp xếp âm nhạc.")</f>
        <v>Bài hát này có khoảng [[N01U12M23_34B45A56R67S78]8 b9ar0s1] và phải bao gồm [I1N2S3T4R5U6M7E8N9T0S1] trong nhạc. Cho dù bạn là nhạc sĩ hay người đam mê âm nhạc, việc hiểu cấu trúc của bài hát và nhạc cụ được sử dụng có thể nâng cao đáng kể trải nghiệm nghe của bạn. Số ô nhịp trong một bài hát đề cập đến số ô nhịp hoặc nhóm nhịp tạo nên cấu trúc của bài hát. Trong khi đó, việc lựa chọn nhạc cụ được sử dụng có thể ảnh hưởng lớn đến tâm trạng và âm thanh tổng thể của bản nhạc, điều quan trọng là phải cân nhắc khi sáng tác hoặc sắp xếp âm nhạc.</v>
      </c>
    </row>
    <row r="3308">
      <c r="A3308" s="1" t="s">
        <v>5092</v>
      </c>
      <c r="B3308" s="1" t="s">
        <v>5093</v>
      </c>
      <c r="C3308" s="2" t="str">
        <f>IFERROR(__xludf.DUMMYFUNCTION("GoogleTranslate(B3308, ""en"", ""vi"")"),"Bài hát [T1M213]-thứ hai này, được sáng tác trong [[K01E12Y23]3 k4ey5], sử dụng [[T01I12M23E34_45S56I67G78N89A90T01U12R23E34]4 t5im6e 7si8gn9at0ur1e2] và chọn không kết hợp [I1N2S3T4R5 U6M7E8N9T0S1]. Âm nhạc được xác định bởi [E1M2O3T4I5O6N7] và bao gồm ["&amp;"[N01U12M23_34B45A56R67S78]8 b9ar0s1] xuyên suốt bài hát.")</f>
        <v>Bài hát [T1M213]-thứ hai này, được sáng tác trong [[K01E12Y23]3 k4ey5], sử dụng [[T01I12M23E34_45S56I67G78N89A90T01U12R23E34]4 t5im6e 7si8gn9at0ur1e2] và chọn không kết hợp [I1N2S3T4R5 U6M7E8N9T0S1]. Âm nhạc được xác định bởi [E1M2O3T4I5O6N7] và bao gồm [[N01U12M23_34B45A56R67S78]8 b9ar0s1] xuyên suốt bài hát.</v>
      </c>
    </row>
    <row r="3309">
      <c r="A3309" s="1" t="s">
        <v>713</v>
      </c>
      <c r="B3309" s="1" t="s">
        <v>5094</v>
      </c>
      <c r="C3309" s="2" t="str">
        <f>IFERROR(__xludf.DUMMYFUNCTION("GoogleTranslate(B3309, ""en"", ""vi"")"),"Loại nhạc này mang đến trải nghiệm nghe đa dạng và sống động, với dải cao độ trải dài [R1A2N3G4E5] [oc0ta1ve2s3]. [[K01E12Y23]3 k4ey5] thêm hương vị độc đáo cho âm nhạc, trong khi nhịp điệu rất nhẹ nhàng và thư giãn, với thời gian chạy là [T1M213] giây. V"&amp;"iệc sử dụng [I1N2S3T4R5U6M7E8N9T0S1] rất quan trọng đối với âm nhạc, được phát ở tốc độ trung bình với [[T01I12M23E34_45S56I67G78N89A90T01U12R23E34]4 t5im6e 7si8gn9at0ur1e2]. Âm nhạc này được xác định bởi [E1M2O3T4I5O6N7], khiến nó trở thành một trải nghi"&amp;"ệm thực sự sống động và giàu cảm xúc cho người nghe.")</f>
        <v>Loại nhạc này mang đến trải nghiệm nghe đa dạng và sống động, với dải cao độ trải dài [R1A2N3G4E5] [oc0ta1ve2s3]. [[K01E12Y23]3 k4ey5] thêm hương vị độc đáo cho âm nhạc, trong khi nhịp điệu rất nhẹ nhàng và thư giãn, với thời gian chạy là [T1M213] giây. Việc sử dụng [I1N2S3T4R5U6M7E8N9T0S1] rất quan trọng đối với âm nhạc, được phát ở tốc độ trung bình với [[T01I12M23E34_45S56I67G78N89A90T01U12R23E34]4 t5im6e 7si8gn9at0ur1e2]. Âm nhạc này được xác định bởi [E1M2O3T4I5O6N7], khiến nó trở thành một trải nghiệm thực sự sống động và giàu cảm xúc cho người nghe.</v>
      </c>
    </row>
    <row r="3310">
      <c r="A3310" s="1" t="s">
        <v>4290</v>
      </c>
      <c r="B3310" s="1" t="s">
        <v>5095</v>
      </c>
      <c r="C3310" s="2" t="str">
        <f>IFERROR(__xludf.DUMMYFUNCTION("GoogleTranslate(B3310, ""en"", ""vi"")"),"Loại nhạc này mang lại trải nghiệm nghe độc ​​đáo và đáng nhớ với dải cao độ [R1A2N3G4E5] [oc0ta1ve2s3]. [[K01E12Y23]3 k4ey5] mang đến âm thanh mạnh mẽ và đáng nhớ, trong khi nhịp điệu yên tĩnh tạo ra bầu không khí êm dịu trong suốt thời gian chạy [T1M213"&amp;"] của bài hát. Âm nhạc phải có [I1N2S3T4R5U6M7E8N9T0S1] để thể hiện đầy đủ phong cách riêng biệt của nó, không tuân theo các tiêu chuẩn thông thường của thể loại [G1E2N3R4E5]. Nhìn chung, bài hát này nổi bật với cách tiếp cận sáng tác âm nhạc độc đáo, kết"&amp;" hợp nhiều yếu tố khác nhau để tạo nên một bản nhạc thực sự có một không hai.")</f>
        <v>Loại nhạc này mang lại trải nghiệm nghe độc ​​đáo và đáng nhớ với dải cao độ [R1A2N3G4E5] [oc0ta1ve2s3]. [[K01E12Y23]3 k4ey5] mang đến âm thanh mạnh mẽ và đáng nhớ, trong khi nhịp điệu yên tĩnh tạo ra bầu không khí êm dịu trong suốt thời gian chạy [T1M213] của bài hát. Âm nhạc phải có [I1N2S3T4R5U6M7E8N9T0S1] để thể hiện đầy đủ phong cách riêng biệt của nó, không tuân theo các tiêu chuẩn thông thường của thể loại [G1E2N3R4E5]. Nhìn chung, bài hát này nổi bật với cách tiếp cận sáng tác âm nhạc độc đáo, kết hợp nhiều yếu tố khác nhau để tạo nên một bản nhạc thực sự có một không hai.</v>
      </c>
    </row>
    <row r="3311">
      <c r="A3311" s="1" t="s">
        <v>5096</v>
      </c>
      <c r="B3311" s="1" t="s">
        <v>5097</v>
      </c>
      <c r="C3311" s="2" t="str">
        <f>IFERROR(__xludf.DUMMYFUNCTION("GoogleTranslate(B3311, ""en"", ""vi"")"),"Bài hát này thể hiện sự khác biệt độc đáo so với âm thanh điển hình trong thể loại của nó, với phạm vi cao độ giới hạn là [R1A2N3G4E5] [oc0ta1ve2s3]. Tuy nhiên, hạn chế này cho phép nhấn mạnh hơn vào các sắc thái của giai điệu và cách diễn đạt, thể hiện r"&amp;"õ ở nhịp độ thoải mái khi chơi nhạc. Nhịp điệu của bài hát rất tràn đầy năng lượng, mặc dù [ti0me1 s2ig3na4tu5re6] của nó khác thường, với [T1I2M3E4_5S6I7G8N9A0T1U2R3E4] nhịp trên mỗi ô nhịp. Cấu trúc của bài hát bao gồm [[N01U12M23_34B45A56R67S78]8 b9ar0"&amp;"s1], tất cả đều góp phần tạo nên âm thanh riêng biệt của bài hát.")</f>
        <v>Bài hát này thể hiện sự khác biệt độc đáo so với âm thanh điển hình trong thể loại của nó, với phạm vi cao độ giới hạn là [R1A2N3G4E5] [oc0ta1ve2s3]. Tuy nhiên, hạn chế này cho phép nhấn mạnh hơn vào các sắc thái của giai điệu và cách diễn đạt, thể hiện rõ ở nhịp độ thoải mái khi chơi nhạc. Nhịp điệu của bài hát rất tràn đầy năng lượng, mặc dù [ti0me1 s2ig3na4tu5re6] của nó khác thường, với [T1I2M3E4_5S6I7G8N9A0T1U2R3E4] nhịp trên mỗi ô nhịp. Cấu trúc của bài hát bao gồm [[N01U12M23_34B45A56R67S78]8 b9ar0s1], tất cả đều góp phần tạo nên âm thanh riêng biệt của bài hát.</v>
      </c>
    </row>
    <row r="3312">
      <c r="A3312" s="1" t="s">
        <v>206</v>
      </c>
      <c r="B3312" s="1" t="s">
        <v>5098</v>
      </c>
      <c r="C3312" s="2" t="str">
        <f>IFERROR(__xludf.DUMMYFUNCTION("GoogleTranslate(B3312, ""en"", ""vi"")"),"Với dải cao độ trải dài [R1A2N3G4E5] [oc0ta1ve2s3], bản nhạc này mang đến trải nghiệm nghe đa dạng và sống động. [[K01E12Y23]3 k4ey5] mang lại chất lượng cảm xúc đặc biệt khi phát trong [T1M213] giây. Nhịp điệu nhẹ nhàng và êm dịu của nó không bao gồm bất"&amp;" kỳ [I1N2S3T4R5U6M7E8N9T0S1] nào và thước đo của âm nhạc là [T1I2M3E4_5S6I7G8N9A0T1U2R3E4]. Chơi ở tốc độ vừa phải, bài hát này thể hiện chân thực thể loại [G1E2N3R4E5].")</f>
        <v>Với dải cao độ trải dài [R1A2N3G4E5] [oc0ta1ve2s3], bản nhạc này mang đến trải nghiệm nghe đa dạng và sống động. [[K01E12Y23]3 k4ey5] mang lại chất lượng cảm xúc đặc biệt khi phát trong [T1M213] giây. Nhịp điệu nhẹ nhàng và êm dịu của nó không bao gồm bất kỳ [I1N2S3T4R5U6M7E8N9T0S1] nào và thước đo của âm nhạc là [T1I2M3E4_5S6I7G8N9A0T1U2R3E4]. Chơi ở tốc độ vừa phải, bài hát này thể hiện chân thực thể loại [G1E2N3R4E5].</v>
      </c>
    </row>
    <row r="3313">
      <c r="A3313" s="1" t="s">
        <v>3032</v>
      </c>
      <c r="B3313" s="1" t="s">
        <v>5099</v>
      </c>
      <c r="C3313" s="2" t="str">
        <f>IFERROR(__xludf.DUMMYFUNCTION("GoogleTranslate(B3313, ""en"", ""vi"")"),"Bài hát này có đặc điểm là nhịp điệu rất nhanh và sống động. Đồng hồ đo của âm nhạc là [T1I2M3E4_5S6I7G8N9A0T1U2R3E4].")</f>
        <v>Bài hát này có đặc điểm là nhịp điệu rất nhanh và sống động. Đồng hồ đo của âm nhạc là [T1I2M3E4_5S6I7G8N9A0T1U2R3E4].</v>
      </c>
    </row>
    <row r="3314">
      <c r="A3314" s="1" t="s">
        <v>446</v>
      </c>
      <c r="B3314" s="1" t="s">
        <v>5100</v>
      </c>
      <c r="C3314" s="2" t="str">
        <f>IFERROR(__xludf.DUMMYFUNCTION("GoogleTranslate(B3314, ""en"", ""vi"")"),"Việc sử dụng dải cao độ cụ thể [R1A2N3G4E5] [oc0ta1ve2s3] tạo ra âm thanh gắn kết và thống nhất xuyên suốt bản nhạc, trong khi [[K01E12Y23]3 k4ey5] tạo thêm hương vị độc đáo cho bản nhạc này. Với thời lượng chạy [T1M213] giây, [te0mp1o2] chậm rãi và thư g"&amp;"iãn của bài hát khiến âm nhạc trở nên sống động. Nó được nâng cao hơn nữa nhờ sự hiện diện của [I1N2S3T4R5U6M7E8N9T0S1] và việc sử dụng [ti0me1 s2ig3na4tu5re6] [T1I2M3E4_5S6I7G8N9A0T1U2R3E4] không chuẩn của bài hát. Là một đại diện thực sự của thể loại [G"&amp;"1E2N3R4E5], bài hát này thể hiện [te0mp1o2] chậm và thể hiện những đặc điểm riêng biệt của nó.")</f>
        <v>Việc sử dụng dải cao độ cụ thể [R1A2N3G4E5] [oc0ta1ve2s3] tạo ra âm thanh gắn kết và thống nhất xuyên suốt bản nhạc, trong khi [[K01E12Y23]3 k4ey5] tạo thêm hương vị độc đáo cho bản nhạc này. Với thời lượng chạy [T1M213] giây, [te0mp1o2] chậm rãi và thư giãn của bài hát khiến âm nhạc trở nên sống động. Nó được nâng cao hơn nữa nhờ sự hiện diện của [I1N2S3T4R5U6M7E8N9T0S1] và việc sử dụng [ti0me1 s2ig3na4tu5re6] [T1I2M3E4_5S6I7G8N9A0T1U2R3E4] không chuẩn của bài hát. Là một đại diện thực sự của thể loại [G1E2N3R4E5], bài hát này thể hiện [te0mp1o2] chậm và thể hiện những đặc điểm riêng biệt của nó.</v>
      </c>
    </row>
    <row r="3315">
      <c r="A3315" s="1" t="s">
        <v>1023</v>
      </c>
      <c r="B3315" s="1" t="s">
        <v>5101</v>
      </c>
      <c r="C3315" s="2" t="str">
        <f>IFERROR(__xludf.DUMMYFUNCTION("GoogleTranslate(B3315, ""en"", ""vi"")"),"Trong bài hát này, nhạc cụ vắng mặt một cách đáng chú ý.")</f>
        <v>Trong bài hát này, nhạc cụ vắng mặt một cách đáng chú ý.</v>
      </c>
    </row>
    <row r="3316">
      <c r="A3316" s="1" t="s">
        <v>5102</v>
      </c>
      <c r="B3316" s="1" t="s">
        <v>5103</v>
      </c>
      <c r="C3316" s="2" t="str">
        <f>IFERROR(__xludf.DUMMYFUNCTION("GoogleTranslate(B3316, ""en"", ""vi"")"),"Bản nhạc này truyền tải âm thanh độc đáo và vang dội thông qua việc sử dụng [[K01E12Y23]3 k4ey5]. Bản nhạc có độ dài [T1M213] giây và [te0mp1o2] không quá nhanh hoặc quá chậm. Ngoài ra, bài hát này sử dụng [ti0me1 s2ig3na4tu5re6] không phổ biến, điều này "&amp;"làm tăng thêm nét đặc biệt của nó.")</f>
        <v>Bản nhạc này truyền tải âm thanh độc đáo và vang dội thông qua việc sử dụng [[K01E12Y23]3 k4ey5]. Bản nhạc có độ dài [T1M213] giây và [te0mp1o2] không quá nhanh hoặc quá chậm. Ngoài ra, bài hát này sử dụng [ti0me1 s2ig3na4tu5re6] không phổ biến, điều này làm tăng thêm nét đặc biệt của nó.</v>
      </c>
    </row>
    <row r="3317">
      <c r="A3317" s="1" t="s">
        <v>369</v>
      </c>
      <c r="B3317" s="1" t="s">
        <v>5104</v>
      </c>
      <c r="C3317" s="2" t="str">
        <f>IFERROR(__xludf.DUMMYFUNCTION("GoogleTranslate(B3317, ""en"", ""vi"")"),"Việc sử dụng dải cao độ cụ thể [R1A2N3G4E5] [oc0ta1ve2s3] tạo ra âm thanh gắn kết và thống nhất xuyên suốt bản nhạc, trong khi [[K01E12Y23]3 k4ey5] mang đến âm thanh mạnh mẽ và đáng nhớ. Với thời lượng chạy [T1M213] giây, nhịp điệu của bài hát rất thư giã"&amp;"n và tĩnh lặng. Việc đưa vào [I1N2S3T4R5U6M7E8N9T0S1] sẽ bổ sung thêm vào bản nhạc, bổ sung cho bầu không khí tổng thể. [ti0me1 s2ig3na4tu5re6] của bản nhạc là [T1I2M3E4_5S6I7G8N9A0T1U2R3E4] và được phát ở tốc độ trung bình. Không mang nét đặc trưng của p"&amp;"hong cách [G1E2N3R4E5], dòng nhạc này mang đến trải nghiệm độc đáo và khác biệt.")</f>
        <v>Việc sử dụng dải cao độ cụ thể [R1A2N3G4E5] [oc0ta1ve2s3] tạo ra âm thanh gắn kết và thống nhất xuyên suốt bản nhạc, trong khi [[K01E12Y23]3 k4ey5] mang đến âm thanh mạnh mẽ và đáng nhớ. Với thời lượng chạy [T1M213] giây, nhịp điệu của bài hát rất thư giãn và tĩnh lặng. Việc đưa vào [I1N2S3T4R5U6M7E8N9T0S1] sẽ bổ sung thêm vào bản nhạc, bổ sung cho bầu không khí tổng thể. [ti0me1 s2ig3na4tu5re6] của bản nhạc là [T1I2M3E4_5S6I7G8N9A0T1U2R3E4] và được phát ở tốc độ trung bình. Không mang nét đặc trưng của phong cách [G1E2N3R4E5], dòng nhạc này mang đến trải nghiệm độc đáo và khác biệt.</v>
      </c>
    </row>
    <row r="3318">
      <c r="A3318" s="1" t="s">
        <v>1019</v>
      </c>
      <c r="B3318" s="1" t="s">
        <v>5105</v>
      </c>
      <c r="C3318" s="2" t="str">
        <f>IFERROR(__xludf.DUMMYFUNCTION("GoogleTranslate(B3318, ""en"", ""vi"")"),"Bài hát này có đặc điểm là cao [te0mp1o2] và không chuẩn [ti0me1 s2ig3na4tu5re6]. Nhịp điệu tràn đầy năng lượng của âm nhạc kết hợp với [ti0me1 s2ig3na4tu5re6] khác thường tạo nên âm thanh độc đáo và đặc biệt, chắc chắn sẽ thu hút sự chú ý của người nghe."&amp;" Việc sử dụng [ti0me1 s2ig3na4tu5re6] không chuẩn sẽ làm tăng thêm độ phức tạp và chiều sâu cho bố cục, thể hiện kỹ năng và sự sáng tạo của nhạc sĩ trong việc tạo ra một bản nhạc thực sự đáng nhớ. Nhìn chung, sự kết hợp giữa [te0mp1o2] cao và [ti0me1 s2ig"&amp;"3na4tu5re6] cao của bài hát này tạo ra trải nghiệm nghe năng động và thú vị.")</f>
        <v>Bài hát này có đặc điểm là cao [te0mp1o2] và không chuẩn [ti0me1 s2ig3na4tu5re6]. Nhịp điệu tràn đầy năng lượng của âm nhạc kết hợp với [ti0me1 s2ig3na4tu5re6] khác thường tạo nên âm thanh độc đáo và đặc biệt, chắc chắn sẽ thu hút sự chú ý của người nghe. Việc sử dụng [ti0me1 s2ig3na4tu5re6] không chuẩn sẽ làm tăng thêm độ phức tạp và chiều sâu cho bố cục, thể hiện kỹ năng và sự sáng tạo của nhạc sĩ trong việc tạo ra một bản nhạc thực sự đáng nhớ. Nhìn chung, sự kết hợp giữa [te0mp1o2] cao và [ti0me1 s2ig3na4tu5re6] cao của bài hát này tạo ra trải nghiệm nghe năng động và thú vị.</v>
      </c>
    </row>
    <row r="3319">
      <c r="A3319" s="1" t="s">
        <v>92</v>
      </c>
      <c r="B3319" s="1" t="s">
        <v>5106</v>
      </c>
      <c r="C3319" s="2" t="str">
        <f>IFERROR(__xludf.DUMMYFUNCTION("GoogleTranslate(B3319, ""en"", ""vi"")"),"Với dải cao độ trải dài [R1A2N3G4E5] [oc0ta1ve2s3], bản nhạc này mang đến trải nghiệm nghe đa dạng và sống động. Được sáng tác trong [[K01E12Y23]3 k4ey5], bài hát làm say đắm người nghe trong [T1M213] giây với tiết tấu vừa phải, thoải mái. Không có [I1N2S"&amp;"3T4R5U6M7E8N9T0S1], nó dựa trên [[T01I12M23E34_45S56I67G78N89A90T01U12R23E34]4 t5im6e 7si8gn9at0ur1e2] và chơi với tốc độ nhanh, tuy nhiên nó không thể hiện được bản chất của [G1E2N3R thể loại 4E5].")</f>
        <v>Với dải cao độ trải dài [R1A2N3G4E5] [oc0ta1ve2s3], bản nhạc này mang đến trải nghiệm nghe đa dạng và sống động. Được sáng tác trong [[K01E12Y23]3 k4ey5], bài hát làm say đắm người nghe trong [T1M213] giây với tiết tấu vừa phải, thoải mái. Không có [I1N2S3T4R5U6M7E8N9T0S1], nó dựa trên [[T01I12M23E34_45S56I67G78N89A90T01U12R23E34]4 t5im6e 7si8gn9at0ur1e2] và chơi với tốc độ nhanh, tuy nhiên nó không thể hiện được bản chất của [G1E2N3R thể loại 4E5].</v>
      </c>
    </row>
    <row r="3320">
      <c r="A3320" s="1" t="s">
        <v>352</v>
      </c>
      <c r="B3320" s="1" t="s">
        <v>5107</v>
      </c>
      <c r="C3320" s="2" t="str">
        <f>IFERROR(__xludf.DUMMYFUNCTION("GoogleTranslate(B3320,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"&amp;"bài hát này thể hiện nhịp điệu đều đặn và vừa phải, không có bất kỳ [I1N2S3T4R5U6M7E8N9T0S1] nào. [ti0me1 s2ig3na4tu5re6] của nó là [T1I2M3E4_5S6I7G8N9A0T1U2R3E4] và âm nhạc di chuyển với tốc độ vừa phải, đặc trưng cuối cùng là [E1M2O3T4I5O6N7].")</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bài hát này thể hiện nhịp điệu đều đặn và vừa phải, không có bất kỳ [I1N2S3T4R5U6M7E8N9T0S1] nào. [ti0me1 s2ig3na4tu5re6] của nó là [T1I2M3E4_5S6I7G8N9A0T1U2R3E4] và âm nhạc di chuyển với tốc độ vừa phải, đặc trưng cuối cùng là [E1M2O3T4I5O6N7].</v>
      </c>
    </row>
    <row r="3321">
      <c r="A3321" s="1" t="s">
        <v>367</v>
      </c>
      <c r="B3321" s="1" t="s">
        <v>5108</v>
      </c>
      <c r="C3321" s="2" t="str">
        <f>IFERROR(__xludf.DUMMYFUNCTION("GoogleTranslate(B3321, ""en"", ""vi"")"),"Bản nhạc này được sáng tác trong [[K01E12Y23]3 k4ey5] và phải có [I1N2S3T4R5U6M7E8N9T0S1].")</f>
        <v>Bản nhạc này được sáng tác trong [[K01E12Y23]3 k4ey5] và phải có [I1N2S3T4R5U6M7E8N9T0S1].</v>
      </c>
    </row>
    <row r="3322">
      <c r="A3322" s="1" t="s">
        <v>206</v>
      </c>
      <c r="B3322" s="1" t="s">
        <v>5109</v>
      </c>
      <c r="C3322" s="2" t="str">
        <f>IFERROR(__xludf.DUMMYFUNCTION("GoogleTranslate(B3322, ""en"", ""vi"")"),"Việc cố tình sử dụng phạm vi cao độ cụ thể của [R1A2N3G4E5] [oc0ta1ve2s3], kết hợp với [[K01E12Y23]3 k4ey5], tạo ra âm thanh gắn kết và mạnh mẽ trong toàn bộ bản nhạc [T1M213] giây. Nhịp điệu của bài hát này nhẹ nhàng và việc loại bỏ một số nhạc cụ nhất đ"&amp;"ịnh sẽ nâng cao phong cách [G1E2N3R4E5] không thể nhầm lẫn của nó. [ti0me1 s2ig3na4tu5re6] của bản nhạc là [T1I2M3E4_5S6I7G8N9A0T1U2R3E4], còn [te0mp1o2] ở mức vừa phải, giúp bạn dễ nhớ và dễ thưởng thức. Nhìn chung, những lựa chọn có chủ ý trong sáng tác"&amp;" của tác phẩm này đã mang lại một trải nghiệm âm nhạc thống nhất và đáng nhớ.")</f>
        <v>Việc cố tình sử dụng phạm vi cao độ cụ thể của [R1A2N3G4E5] [oc0ta1ve2s3], kết hợp với [[K01E12Y23]3 k4ey5], tạo ra âm thanh gắn kết và mạnh mẽ trong toàn bộ bản nhạc [T1M213] giây. Nhịp điệu của bài hát này nhẹ nhàng và việc loại bỏ một số nhạc cụ nhất định sẽ nâng cao phong cách [G1E2N3R4E5] không thể nhầm lẫn của nó. [ti0me1 s2ig3na4tu5re6] của bản nhạc là [T1I2M3E4_5S6I7G8N9A0T1U2R3E4], còn [te0mp1o2] ở mức vừa phải, giúp bạn dễ nhớ và dễ thưởng thức. Nhìn chung, những lựa chọn có chủ ý trong sáng tác của tác phẩm này đã mang lại một trải nghiệm âm nhạc thống nhất và đáng nhớ.</v>
      </c>
    </row>
    <row r="3323">
      <c r="A3323" s="1" t="s">
        <v>5110</v>
      </c>
      <c r="B3323" s="1" t="s">
        <v>5111</v>
      </c>
      <c r="C3323" s="2" t="str">
        <f>IFERROR(__xludf.DUMMYFUNCTION("GoogleTranslate(B3323, ""en"", ""vi"")"),"Âm nhạc trong bài hát này có một số nét độc đáo góp phần tạo nên nét đặc biệt của nó. Thứ nhất, phạm vi cao độ trải dài [R1A2N3G4E5] [oc0ta1ve2s3], tăng thêm chiều sâu cho cảm xúc được truyền tải qua âm nhạc. Ngoài ra, việc sử dụng [[K01E12Y23]3 k4ey5] tạ"&amp;"o ra âm thanh mạnh mẽ và đáng nhớ. Nhịp điệu thoải mái của bài hát và chất lượng [te0mp1o2] của nó mang lại trải nghiệm nghe dễ chịu. Hơn nữa, việc sử dụng [[T01I12M23E34_45S56I67G78N89A90T01U12R23E34]4 t5im6e 7si8gn9at0ur1e2] không phổ biến đã làm tăng t"&amp;"hêm tính độc đáo của bài hát. Bất chấp những đặc điểm xác định này, bài hát không thể dễ dàng được phân loại thành một phong cách [G1E2N3R4E5] duy nhất, khiến nó trở thành một bản nhạc thực sự độc đáo và sáng tạo.")</f>
        <v>Âm nhạc trong bài hát này có một số nét độc đáo góp phần tạo nên nét đặc biệt của nó. Thứ nhất, phạm vi cao độ trải dài [R1A2N3G4E5] [oc0ta1ve2s3], tăng thêm chiều sâu cho cảm xúc được truyền tải qua âm nhạc. Ngoài ra, việc sử dụng [[K01E12Y23]3 k4ey5] tạo ra âm thanh mạnh mẽ và đáng nhớ. Nhịp điệu thoải mái của bài hát và chất lượng [te0mp1o2] của nó mang lại trải nghiệm nghe dễ chịu. Hơn nữa, việc sử dụng [[T01I12M23E34_45S56I67G78N89A90T01U12R23E34]4 t5im6e 7si8gn9at0ur1e2] không phổ biến đã làm tăng thêm tính độc đáo của bài hát. Bất chấp những đặc điểm xác định này, bài hát không thể dễ dàng được phân loại thành một phong cách [G1E2N3R4E5] duy nhất, khiến nó trở thành một bản nhạc thực sự độc đáo và sáng tạo.</v>
      </c>
    </row>
    <row r="3324">
      <c r="A3324" s="1" t="s">
        <v>261</v>
      </c>
      <c r="B3324" s="1" t="s">
        <v>5112</v>
      </c>
      <c r="C3324" s="2" t="str">
        <f>IFERROR(__xludf.DUMMYFUNCTION("GoogleTranslate(B3324, ""en"", ""vi"")"),"Với dải cao độ trải dài [R1A2N3G4E5] [oc0ta1ve2s3], bản nhạc này mang đến trải nghiệm nghe đa dạng và sống động, trong khi [[K01E12Y23]3 k4ey5] mang lại hương vị độc đáo. Bấm chuông ở [T1M213] giây, bài hát duy trì mức [te0mp1o2] vừa phải và nổi bật khi k"&amp;"hông có [I1N2S3T4R5U6M7E8N9T0S1]. [[T01I12M23E34_45S56I67G78N89A90T01U12R23E34]4 t5im6e 7si8gn9at0ur1e2] không chuẩn giúp phân biệt rõ hơn thành phần. Dù được chơi ở nhịp độ vừa phải nhưng âm thanh của bài hát tránh được ảnh hưởng nặng nề từ quy ước của t"&amp;"hể loại [G1E2N3R4E5].")</f>
        <v>Với dải cao độ trải dài [R1A2N3G4E5] [oc0ta1ve2s3], bản nhạc này mang đến trải nghiệm nghe đa dạng và sống động, trong khi [[K01E12Y23]3 k4ey5] mang lại hương vị độc đáo. Bấm chuông ở [T1M213] giây, bài hát duy trì mức [te0mp1o2] vừa phải và nổi bật khi không có [I1N2S3T4R5U6M7E8N9T0S1]. [[T01I12M23E34_45S56I67G78N89A90T01U12R23E34]4 t5im6e 7si8gn9at0ur1e2] không chuẩn giúp phân biệt rõ hơn thành phần. Dù được chơi ở nhịp độ vừa phải nhưng âm thanh của bài hát tránh được ảnh hưởng nặng nề từ quy ước của thể loại [G1E2N3R4E5].</v>
      </c>
    </row>
    <row r="3325">
      <c r="A3325" s="1" t="s">
        <v>1331</v>
      </c>
      <c r="B3325" s="1" t="s">
        <v>5113</v>
      </c>
      <c r="C3325" s="2" t="str">
        <f>IFERROR(__xludf.DUMMYFUNCTION("GoogleTranslate(B3325, ""en"", ""vi"")"),"Phạm vi cao độ giới hạn của âm nhạc là [R1A2N3G4E5] [oc0ta1ve2s3] cho phép nhấn mạnh hơn vào các sắc thái của giai điệu và nhịp điệu, trong khi [[K01E12Y23]3 k4ey5] mang đến âm thanh mạnh mẽ và đáng nhớ. Với thời lượng [T1M213] giây, nhịp điệu nhẹ nhàng v"&amp;"à êm dịu của bài hát được bổ sung bằng sự vắng mặt của [I1N2S3T4R5U6M7E8N9T0S1]. Một [[T01I12M23E34_45S56I67G78N89A90T01U12R23E34]4 t5im6e 7si8gn9at0ur1e2] khác thường đã tạo thêm nét độc đáo cho bài hát, duy trì nhịp độ vừa phải xuyên suốt. Nhìn chung, â"&amp;"m nhạc được đặc trưng bởi [E1M2O3T4I5O6N7], mang lại trải nghiệm nghe thực sự đặc biệt.")</f>
        <v>Phạm vi cao độ giới hạn của âm nhạc là [R1A2N3G4E5] [oc0ta1ve2s3] cho phép nhấn mạnh hơn vào các sắc thái của giai điệu và nhịp điệu, trong khi [[K01E12Y23]3 k4ey5] mang đến âm thanh mạnh mẽ và đáng nhớ. Với thời lượng [T1M213] giây, nhịp điệu nhẹ nhàng và êm dịu của bài hát được bổ sung bằng sự vắng mặt của [I1N2S3T4R5U6M7E8N9T0S1]. Một [[T01I12M23E34_45S56I67G78N89A90T01U12R23E34]4 t5im6e 7si8gn9at0ur1e2] khác thường đã tạo thêm nét độc đáo cho bài hát, duy trì nhịp độ vừa phải xuyên suốt. Nhìn chung, âm nhạc được đặc trưng bởi [E1M2O3T4I5O6N7], mang lại trải nghiệm nghe thực sự đặc biệt.</v>
      </c>
    </row>
    <row r="3326">
      <c r="A3326" s="1" t="s">
        <v>5114</v>
      </c>
      <c r="B3326" s="1" t="s">
        <v>5115</v>
      </c>
      <c r="C3326" s="2" t="str">
        <f>IFERROR(__xludf.DUMMYFUNCTION("GoogleTranslate(B3326, ""en"", ""vi"")"),"Bài hát thể hiện đặc điểm của phong cách [G1E2N3R4E5], với [[K01E12Y23]3 k4ey5] thêm hương vị độc đáo cho âm nhạc của nó. Bạn có thể đếm [[N01U12M23_34B45A56R67S78]8 b9ar0s1] trong bài hát này và thời gian chạy của nó là [T1M213] giây.")</f>
        <v>Bài hát thể hiện đặc điểm của phong cách [G1E2N3R4E5], với [[K01E12Y23]3 k4ey5] thêm hương vị độc đáo cho âm nhạc của nó. Bạn có thể đếm [[N01U12M23_34B45A56R67S78]8 b9ar0s1] trong bài hát này và thời gian chạy của nó là [T1M213] giây.</v>
      </c>
    </row>
    <row r="3327">
      <c r="A3327" s="1" t="s">
        <v>261</v>
      </c>
      <c r="B3327" s="1" t="s">
        <v>5116</v>
      </c>
      <c r="C3327" s="2" t="str">
        <f>IFERROR(__xludf.DUMMYFUNCTION("GoogleTranslate(B3327, ""en"", ""vi"")"),"Việc sử dụng dải cao độ cụ thể [R1A2N3G4E5] [oc0ta1ve2s3] tạo ra âm thanh gắn kết và thống nhất xuyên suốt bản nhạc, kết hợp với việc sử dụng [[K01E12Y23]3 k4ey5] để truyền tải âm thanh độc đáo và cộng hưởng. Độ dài của bản nhạc là [T1M213] giây và [te0mp"&amp;"1o2] của nó vừa phải và thú vị, đồng thời cố tình loại trừ [I1N2S3T4R5U6M7E8N9T0S1]. Hơn nữa, bài hát sử dụng [ti0me1 s2ig3na4tu5re6 o7f 8[T91I02M13E24_35S46I57G68N79A80T91U02R13E24]3] không phổ biến. Mặc dù có mức trung bình [te0mp1o2] nhưng bản nhạc này"&amp;" không phải là ví dụ điển hình cho phong cách [G1E2N3R4E5] điển hình.")</f>
        <v>Việc sử dụng dải cao độ cụ thể [R1A2N3G4E5] [oc0ta1ve2s3] tạo ra âm thanh gắn kết và thống nhất xuyên suốt bản nhạc, kết hợp với việc sử dụng [[K01E12Y23]3 k4ey5] để truyền tải âm thanh độc đáo và cộng hưởng. Độ dài của bản nhạc là [T1M213] giây và [te0mp1o2] của nó vừa phải và thú vị, đồng thời cố tình loại trừ [I1N2S3T4R5U6M7E8N9T0S1]. Hơn nữa, bài hát sử dụng [ti0me1 s2ig3na4tu5re6 o7f 8[T91I02M13E24_35S46I57G68N79A80T91U02R13E24]3] không phổ biến. Mặc dù có mức trung bình [te0mp1o2] nhưng bản nhạc này không phải là ví dụ điển hình cho phong cách [G1E2N3R4E5] điển hình.</v>
      </c>
    </row>
    <row r="3328">
      <c r="A3328" s="1" t="s">
        <v>5117</v>
      </c>
      <c r="B3328" s="1" t="s">
        <v>5118</v>
      </c>
      <c r="C3328" s="2" t="str">
        <f>IFERROR(__xludf.DUMMYFUNCTION("GoogleTranslate(B3328, ""en"", ""vi"")"),"Trải nghiệm quyến rũ và đáng nhớ của loại nhạc này được nâng cao nhờ lựa chọn [[K01E12Y23]3 k4ey5], kèm theo phương tiện [te0mp1o2]. Được xác định bởi [E1M2O3T4I5O6N7], âm nhạc khiến người nghe đắm chìm trong đặc tính riêng biệt của nó. Hơn nữa, bố cục tu"&amp;"ân theo [T1I2M3E4_5S6I7G8N9A0T1U2R3E4], bổ sung thêm một lớp nhịp điệu và cấu trúc khác cho tác phẩm tổng thể.")</f>
        <v>Trải nghiệm quyến rũ và đáng nhớ của loại nhạc này được nâng cao nhờ lựa chọn [[K01E12Y23]3 k4ey5], kèm theo phương tiện [te0mp1o2]. Được xác định bởi [E1M2O3T4I5O6N7], âm nhạc khiến người nghe đắm chìm trong đặc tính riêng biệt của nó. Hơn nữa, bố cục tuân theo [T1I2M3E4_5S6I7G8N9A0T1U2R3E4], bổ sung thêm một lớp nhịp điệu và cấu trúc khác cho tác phẩm tổng thể.</v>
      </c>
    </row>
    <row r="3329">
      <c r="A3329" s="1" t="s">
        <v>5119</v>
      </c>
      <c r="B3329" s="1" t="s">
        <v>5120</v>
      </c>
      <c r="C3329" s="2" t="str">
        <f>IFERROR(__xludf.DUMMYFUNCTION("GoogleTranslate(B3329, ""en"", ""vi"")"),"Dải cao độ của âm nhạc [R1A2N3G4E5] [oc0ta1ve2s3] mang đến trải nghiệm nghe độc ​​đáo và đáng nhớ trong bản nhạc [T1M213]-giây này. Mặc dù bài hát có [ti0me1 s2ig3na4tu5re6] không đều, [te0mp1o2] vẫn ở mức vừa phải và âm nhạc tỏa ra với [E1M2O3T4I5O6N7]. "&amp;"Sự kết hợp của những yếu tố này tạo ra trải nghiệm thính giác khó quên, thu hút người nghe và thu hút sự chú ý của họ trong suốt bản nhạc. Cho dù đó là phạm vi nốt nhạc, thời gian, [te0mp1o2] hay cảm xúc được truyền tải, âm nhạc này có điều gì đó đặc biệt"&amp;" để mang đến cho những ai đánh giá cao nghệ thuật âm thanh.")</f>
        <v>Dải cao độ của âm nhạc [R1A2N3G4E5] [oc0ta1ve2s3] mang đến trải nghiệm nghe độc ​​đáo và đáng nhớ trong bản nhạc [T1M213]-giây này. Mặc dù bài hát có [ti0me1 s2ig3na4tu5re6] không đều, [te0mp1o2] vẫn ở mức vừa phải và âm nhạc tỏa ra với [E1M2O3T4I5O6N7]. Sự kết hợp của những yếu tố này tạo ra trải nghiệm thính giác khó quên, thu hút người nghe và thu hút sự chú ý của họ trong suốt bản nhạc. Cho dù đó là phạm vi nốt nhạc, thời gian, [te0mp1o2] hay cảm xúc được truyền tải, âm nhạc này có điều gì đó đặc biệt để mang đến cho những ai đánh giá cao nghệ thuật âm thanh.</v>
      </c>
    </row>
    <row r="3330">
      <c r="A3330" s="1" t="s">
        <v>4269</v>
      </c>
      <c r="B3330" s="1" t="s">
        <v>5121</v>
      </c>
      <c r="C3330" s="2" t="str">
        <f>IFERROR(__xludf.DUMMYFUNCTION("GoogleTranslate(B3330, ""en"", ""vi"")"),"[ti0me1 s2ig3na4tu5re6] của bài hát này không được sử dụng phổ biến, nhưng [[K01E12Y23]3 k4ey5] tạo thêm hương vị độc đáo cho âm nhạc. Đáng chú ý vắng mặt trong bài hát này là [I1N2S3T4R5U6M7E8N9T0S1].")</f>
        <v>[ti0me1 s2ig3na4tu5re6] của bài hát này không được sử dụng phổ biến, nhưng [[K01E12Y23]3 k4ey5] tạo thêm hương vị độc đáo cho âm nhạc. Đáng chú ý vắng mặt trong bài hát này là [I1N2S3T4R5U6M7E8N9T0S1].</v>
      </c>
    </row>
    <row r="3331">
      <c r="A3331" s="1" t="s">
        <v>400</v>
      </c>
      <c r="B3331" s="1" t="s">
        <v>5122</v>
      </c>
      <c r="C3331" s="2" t="str">
        <f>IFERROR(__xludf.DUMMYFUNCTION("GoogleTranslate(B3331, ""en"", ""vi"")"),"Bài hát có thời lượng [T1M213] giây.")</f>
        <v>Bài hát có thời lượng [T1M213] giây.</v>
      </c>
    </row>
    <row r="3332">
      <c r="A3332" s="1" t="s">
        <v>5123</v>
      </c>
      <c r="B3332" s="1" t="s">
        <v>5124</v>
      </c>
      <c r="C3332" s="2" t="str">
        <f>IFERROR(__xludf.DUMMYFUNCTION("GoogleTranslate(B3332, ""en"", ""vi"")"),"Đặc điểm riêng biệt của âm nhạc được nhấn mạnh bởi dải cao độ [R1A2N3G4E5] [oc0ta1ve2s3], điều này làm tăng thêm chiều sâu cảm xúc của nó. Bài hát dài một giây [T1M213] này, đại diện cho nhạc [G1E2N3R4E5], không thân thiện với vũ đạo do phong cách của nó "&amp;"và có [ti0me1 s2ig3na4tu5re6 o7f 8[T91I02M13E24_35S46I57G68N79A80T91U02R13E24]3] không chuẩn. Sự vắng mặt của [I1N2S3T4R5U6M7E8N9T0S1] càng làm tăng thêm nét độc đáo của bài hát, khiến nó trở thành một đại diện cổ điển của thể loại này.")</f>
        <v>Đặc điểm riêng biệt của âm nhạc được nhấn mạnh bởi dải cao độ [R1A2N3G4E5] [oc0ta1ve2s3], điều này làm tăng thêm chiều sâu cảm xúc của nó. Bài hát dài một giây [T1M213] này, đại diện cho nhạc [G1E2N3R4E5], không thân thiện với vũ đạo do phong cách của nó và có [ti0me1 s2ig3na4tu5re6 o7f 8[T91I02M13E24_35S46I57G68N79A80T91U02R13E24]3] không chuẩn. Sự vắng mặt của [I1N2S3T4R5U6M7E8N9T0S1] càng làm tăng thêm nét độc đáo của bài hát, khiến nó trở thành một đại diện cổ điển của thể loại này.</v>
      </c>
    </row>
    <row r="3333">
      <c r="A3333" s="1" t="s">
        <v>2740</v>
      </c>
      <c r="B3333" s="1" t="s">
        <v>5125</v>
      </c>
      <c r="C3333" s="2" t="str">
        <f>IFERROR(__xludf.DUMMYFUNCTION("GoogleTranslate(B3333, ""en"", ""vi"")"),"Âm nhạc mà tôi đang đề cập đến mang lại trải nghiệm nghe độc ​​đáo và đáng nhớ với dải cao độ trải dài [R1A2N3G4E5] [oc0ta1ve2s3]. Bài hát này bao gồm khoảng [[N01U12M23_34B45A56R67S78]8 b9ar0s1] và có thời lượng [T1M213] giây. Để đạt được hiệu quả mong m"&amp;"uốn, âm nhạc phải có các nhạc cụ được chỉ định.")</f>
        <v>Âm nhạc mà tôi đang đề cập đến mang lại trải nghiệm nghe độc ​​đáo và đáng nhớ với dải cao độ trải dài [R1A2N3G4E5] [oc0ta1ve2s3]. Bài hát này bao gồm khoảng [[N01U12M23_34B45A56R67S78]8 b9ar0s1] và có thời lượng [T1M213] giây. Để đạt được hiệu quả mong muốn, âm nhạc phải có các nhạc cụ được chỉ định.</v>
      </c>
    </row>
    <row r="3334">
      <c r="A3334" s="1" t="s">
        <v>5126</v>
      </c>
      <c r="B3334" s="1" t="s">
        <v>5127</v>
      </c>
      <c r="C3334" s="2" t="str">
        <f>IFERROR(__xludf.DUMMYFUNCTION("GoogleTranslate(B3334, ""en"", ""vi"")"),"Đoạn nhạc được xác định bởi [E1M2O3T4I5O6N7] và thể hiện phạm vi cao độ trong [R1A2N3G4E5] [oc0ta1ve2s3]. Nó có [te0mp1o2] thoải mái và cấu trúc bài hát bao gồm [[N01U12M23_34B45A56R67S78]8 b9ar0s1].")</f>
        <v>Đoạn nhạc được xác định bởi [E1M2O3T4I5O6N7] và thể hiện phạm vi cao độ trong [R1A2N3G4E5] [oc0ta1ve2s3]. Nó có [te0mp1o2] thoải mái và cấu trúc bài hát bao gồm [[N01U12M23_34B45A56R67S78]8 b9ar0s1].</v>
      </c>
    </row>
    <row r="3335">
      <c r="A3335" s="1" t="s">
        <v>5128</v>
      </c>
      <c r="B3335" s="1" t="s">
        <v>5129</v>
      </c>
      <c r="C3335" s="2" t="str">
        <f>IFERROR(__xludf.DUMMYFUNCTION("GoogleTranslate(B3335, ""en"", ""vi"")"),"Bài hát này có thời lượng chạy là [T1M213] giây và sử dụng [[T01I12M23E34_45S56I67G78N89A90T01U12R23E34]4 t5im6e 7si8gn9at0ur1e2]. Phạm vi cao độ của nó nằm trong [R1A2N3G4E5] [oc0ta1ve2s3] và [[K01E12Y23]3 k4ey5] tạo thêm hương vị độc đáo cho bản nhạc nà"&amp;"y. Độ dài của bài hát vào khoảng [[N01U12M23_34B45A56R67S78]8 b9ar0s1], khiến nó trở thành một bản nhạc khác biệt với âm thanh và cấu trúc cụ thể.")</f>
        <v>Bài hát này có thời lượng chạy là [T1M213] giây và sử dụng [[T01I12M23E34_45S56I67G78N89A90T01U12R23E34]4 t5im6e 7si8gn9at0ur1e2]. Phạm vi cao độ của nó nằm trong [R1A2N3G4E5] [oc0ta1ve2s3] và [[K01E12Y23]3 k4ey5] tạo thêm hương vị độc đáo cho bản nhạc này. Độ dài của bài hát vào khoảng [[N01U12M23_34B45A56R67S78]8 b9ar0s1], khiến nó trở thành một bản nhạc khác biệt với âm thanh và cấu trúc cụ thể.</v>
      </c>
    </row>
    <row r="3336">
      <c r="A3336" s="1" t="s">
        <v>1016</v>
      </c>
      <c r="B3336" s="1" t="s">
        <v>5130</v>
      </c>
      <c r="C3336" s="2" t="str">
        <f>IFERROR(__xludf.DUMMYFUNCTION("GoogleTranslate(B3336, ""en"", ""vi"")"),"Với dải cao độ trải dài [R1A2N3G4E5] [oc0ta1ve2s3], bản nhạc này mang đến trải nghiệm nghe đa dạng và sống động trong [[K01E12Y23]3 k4ey5], mang đến âm thanh mạnh mẽ và đáng nhớ. Thời lượng của bản nhạc là [T1M213] giây, được bổ sung bởi nhịp điệu cân bằn"&amp;"g và phong phú hơn nhờ việc đưa [I1N2S3T4R5U6M7E8N9T0S1] vào bản nhạc. [[T01I12M23E34_45S56I67G78N89A90T01U12R23E34]4 t5im6e 7si8gn9at0ur1e2] được sử dụng và [te0mp1o2] của bài hát có nhịp độ chậm này tạo ra bầu không khí tràn ngập [E1M2O3T4I5O6N7].")</f>
        <v>Với dải cao độ trải dài [R1A2N3G4E5] [oc0ta1ve2s3], bản nhạc này mang đến trải nghiệm nghe đa dạng và sống động trong [[K01E12Y23]3 k4ey5], mang đến âm thanh mạnh mẽ và đáng nhớ. Thời lượng của bản nhạc là [T1M213] giây, được bổ sung bởi nhịp điệu cân bằng và phong phú hơn nhờ việc đưa [I1N2S3T4R5U6M7E8N9T0S1] vào bản nhạc. [[T01I12M23E34_45S56I67G78N89A90T01U12R23E34]4 t5im6e 7si8gn9at0ur1e2] được sử dụng và [te0mp1o2] của bài hát có nhịp độ chậm này tạo ra bầu không khí tràn ngập [E1M2O3T4I5O6N7].</v>
      </c>
    </row>
    <row r="3337">
      <c r="A3337" s="1" t="s">
        <v>5131</v>
      </c>
      <c r="B3337" s="1" t="s">
        <v>5132</v>
      </c>
      <c r="C3337" s="2" t="str">
        <f>IFERROR(__xludf.DUMMYFUNCTION("GoogleTranslate(B3337, ""en"", ""vi"")"),"Bản nhạc mà tôi đang đề cập đến có thời lượng TM1 giây và có nhịp điệu mạnh mẽ với [ti0me1 s2ig3na4tu5re6] độc đáo. Sáng tác của bài hát này không liên quan đến việc sử dụng bất kỳ nhạc cụ nào và nó được trình diễn với tốc độ nhanh. Độ dài của bài hát kho"&amp;"ảng NUM_BARS ô nhịp.")</f>
        <v>Bản nhạc mà tôi đang đề cập đến có thời lượng TM1 giây và có nhịp điệu mạnh mẽ với [ti0me1 s2ig3na4tu5re6] độc đáo. Sáng tác của bài hát này không liên quan đến việc sử dụng bất kỳ nhạc cụ nào và nó được trình diễn với tốc độ nhanh. Độ dài của bài hát khoảng NUM_BARS ô nhịp.</v>
      </c>
    </row>
    <row r="3338">
      <c r="A3338" s="1" t="s">
        <v>1337</v>
      </c>
      <c r="B3338" s="1" t="s">
        <v>5133</v>
      </c>
      <c r="C3338" s="2" t="str">
        <f>IFERROR(__xludf.DUMMYFUNCTION("GoogleTranslate(B3338, ""en"", ""vi"")"),"Dải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và có nhịp điệu rất"&amp;" dễ nghe. [I1N2S3T4R5U6M7E8N9T0S1] thêm vào bản sáng tác âm nhạc, nằm trong [T1I2M3E4_5S6I7G8N9A0T1U2R3E4] và có tốc độ [te0mp1o2]. Nó không tuân theo các mẫu thông thường của âm thanh [G1E2N3R4E5] và bao gồm [[N01U12M23_34B45A56R67S78]8 b9ar0s1].")</f>
        <v>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và có nhịp điệu rất dễ nghe. [I1N2S3T4R5U6M7E8N9T0S1] thêm vào bản sáng tác âm nhạc, nằm trong [T1I2M3E4_5S6I7G8N9A0T1U2R3E4] và có tốc độ [te0mp1o2]. Nó không tuân theo các mẫu thông thường của âm thanh [G1E2N3R4E5] và bao gồm [[N01U12M23_34B45A56R67S78]8 b9ar0s1].</v>
      </c>
    </row>
    <row r="3339">
      <c r="A3339" s="1" t="s">
        <v>2106</v>
      </c>
      <c r="B3339" s="1" t="s">
        <v>5134</v>
      </c>
      <c r="C3339" s="2" t="str">
        <f>IFERROR(__xludf.DUMMYFUNCTION("GoogleTranslate(B3339, ""en"", ""vi"")"),"Bản nhạc thể hiện phạm vi cao độ trong [R1A2N3G4E5] [oc0ta1ve2s3] và có [[K01E12Y23]3 k4ey5], mang đến âm thanh mạnh mẽ và đáng nhớ. Với thời lượng [T1M213] giây, bài hát này chinh phục người nghe bằng nhịp điệu tràn đầy năng lượng đặc biệt. Nó còn nổi bậ"&amp;"t hơn nữa với [ti0me1 s2ig3na4tu5re6 o7f 8[T91I02M13E24_35S46I57G68N79A80T91U02R13E24]3 độc đáo. Sự sắp xếp của bài hát này cố tình bỏ qua việc sử dụng [I1N2S3T4R5U6M7E8N9T0S1], mang lại trải nghiệm âm thanh độc đáo. Cuối cùng, bài hát thể hiện bản chất c"&amp;"ủa âm nhạc cổ điển [G1E2N3R4E5], kết hợp các yếu tố đặc biệt của nó thành một bố cục hài hòa.")</f>
        <v>Bản nhạc thể hiện phạm vi cao độ trong [R1A2N3G4E5] [oc0ta1ve2s3] và có [[K01E12Y23]3 k4ey5], mang đến âm thanh mạnh mẽ và đáng nhớ. Với thời lượng [T1M213] giây, bài hát này chinh phục người nghe bằng nhịp điệu tràn đầy năng lượng đặc biệt. Nó còn nổi bật hơn nữa với [ti0me1 s2ig3na4tu5re6 o7f 8[T91I02M13E24_35S46I57G68N79A80T91U02R13E24]3 độc đáo. Sự sắp xếp của bài hát này cố tình bỏ qua việc sử dụng [I1N2S3T4R5U6M7E8N9T0S1], mang lại trải nghiệm âm thanh độc đáo. Cuối cùng, bài hát thể hiện bản chất của âm nhạc cổ điển [G1E2N3R4E5], kết hợp các yếu tố đặc biệt của nó thành một bố cục hài hòa.</v>
      </c>
    </row>
    <row r="3340">
      <c r="A3340" s="1" t="s">
        <v>2007</v>
      </c>
      <c r="B3340" s="1" t="s">
        <v>5135</v>
      </c>
      <c r="C3340" s="2" t="str">
        <f>IFERROR(__xludf.DUMMYFUNCTION("GoogleTranslate(B3340, ""en"", ""vi"")"),"Dải cao độ nhỏ gọn của [R1A2N3G4E5] [oc0ta1ve2s3] góp phần tạo nên màn trình diễn âm nhạc tập trung và có tác động mạnh mẽ, trong khi [te0mp1o2] mãnh liệt của bài hát càng nâng cao năng lượng của nó. Cùng với nhau, những yếu tố âm nhạc này hoạt động song "&amp;"song để mang lại trải nghiệm âm nhạc mạnh mẽ và đáng nhớ. Cho dù bạn đang nghe hay biểu diễn bài hát, sự kết hợp giữa dải cao độ hẹp và [te0mp1o2] nhanh có thể giúp tạo ra cảm giác cấp bách và phấn khích, thu hút người nghe và khiến họ bị cuốn hút xuyên s"&amp;"uốt bản nhạc.")</f>
        <v>Dải cao độ nhỏ gọn của [R1A2N3G4E5] [oc0ta1ve2s3] góp phần tạo nên màn trình diễn âm nhạc tập trung và có tác động mạnh mẽ, trong khi [te0mp1o2] mãnh liệt của bài hát càng nâng cao năng lượng của nó. Cùng với nhau, những yếu tố âm nhạc này hoạt động song song để mang lại trải nghiệm âm nhạc mạnh mẽ và đáng nhớ. Cho dù bạn đang nghe hay biểu diễn bài hát, sự kết hợp giữa dải cao độ hẹp và [te0mp1o2] nhanh có thể giúp tạo ra cảm giác cấp bách và phấn khích, thu hút người nghe và khiến họ bị cuốn hút xuyên suốt bản nhạc.</v>
      </c>
    </row>
    <row r="3341">
      <c r="A3341" s="1" t="s">
        <v>5136</v>
      </c>
      <c r="B3341" s="1" t="s">
        <v>5137</v>
      </c>
      <c r="C3341" s="2" t="str">
        <f>IFERROR(__xludf.DUMMYFUNCTION("GoogleTranslate(B3341, ""en"", ""vi"")"),"Bài hát này được đặc trưng bởi một số tính năng độc đáo. Nó kéo dài khoảng [[N01U12M23_34B45A56R67S78]8 b9ar0s1] và chạy trong [T1M213] giây, khiến nó trở thành một đoạn nhạc tương đối dài. Tuy nhiên, điều khiến nó trở nên khác biệt hơn nữa là [ti0me1 s2i"&amp;"g3na4tu5re6] không phổ biến được sử dụng xuyên suốt bài hát. Mặc dù có [ti0me1 s2ig3na4tu5re6] khác thường nhưng bài hát vẫn giữ được nhịp điệu nhất quán và lôi cuốn, làm say đắm người nghe. Nhìn chung, bài hát này nổi bật về độ dài, độ phức tạp và sự đặc"&amp;" biệt [ti0me1 s2ig3na4tu5re6], khiến nó trở thành một bản nhạc thực sự đáng nhớ.")</f>
        <v>Bài hát này được đặc trưng bởi một số tính năng độc đáo. Nó kéo dài khoảng [[N01U12M23_34B45A56R67S78]8 b9ar0s1] và chạy trong [T1M213] giây, khiến nó trở thành một đoạn nhạc tương đối dài. Tuy nhiên, điều khiến nó trở nên khác biệt hơn nữa là [ti0me1 s2ig3na4tu5re6] không phổ biến được sử dụng xuyên suốt bài hát. Mặc dù có [ti0me1 s2ig3na4tu5re6] khác thường nhưng bài hát vẫn giữ được nhịp điệu nhất quán và lôi cuốn, làm say đắm người nghe. Nhìn chung, bài hát này nổi bật về độ dài, độ phức tạp và sự đặc biệt [ti0me1 s2ig3na4tu5re6], khiến nó trở thành một bản nhạc thực sự đáng nhớ.</v>
      </c>
    </row>
    <row r="3342">
      <c r="A3342" s="1" t="s">
        <v>618</v>
      </c>
      <c r="B3342" s="1" t="s">
        <v>5138</v>
      </c>
      <c r="C3342" s="2" t="str">
        <f>IFERROR(__xludf.DUMMYFUNCTION("GoogleTranslate(B3342, ""en"", ""vi"")"),"Nó khiến tôi cảm thấy thư giãn và bình yên mỗi khi nghe nó. Nhịp điệu [te0mp1o2] chậm và nhẹ nhàng tạo nên bầu không khí êm dịu giúp tôi thư giãn sau một ngày dài. Giai điệu cũng rất dễ nghe và tôi thấy mình ngân nga nó ngay cả khi bài hát đã kết thúc. Nh"&amp;"ìn chung, bài hát này có tác dụng chữa bệnh đối với tôi và là một trong những lựa chọn tôi chọn khi cần giải tỏa căng thẳng.")</f>
        <v>Nó khiến tôi cảm thấy thư giãn và bình yên mỗi khi nghe nó. Nhịp điệu [te0mp1o2] chậm và nhẹ nhàng tạo nên bầu không khí êm dịu giúp tôi thư giãn sau một ngày dài. Giai điệu cũng rất dễ nghe và tôi thấy mình ngân nga nó ngay cả khi bài hát đã kết thúc. Nhìn chung, bài hát này có tác dụng chữa bệnh đối với tôi và là một trong những lựa chọn tôi chọn khi cần giải tỏa căng thẳng.</v>
      </c>
    </row>
    <row r="3343">
      <c r="A3343" s="1" t="s">
        <v>1251</v>
      </c>
      <c r="B3343" s="1" t="s">
        <v>5139</v>
      </c>
      <c r="C3343" s="2" t="str">
        <f>IFERROR(__xludf.DUMMYFUNCTION("GoogleTranslate(B3343, ""en"", ""vi"")"),"Âm nhạc được đề cập sở hữu một số phẩm chất đáng chú ý tạo nên nét riêng biệt cho nó. Phạm vi cao độ của nó trải dài [R1A2N3G4E5] [oc0ta1ve2s3], nhấn mạnh chiều sâu cảm xúc của bố cục. Ngoài ra, việc sử dụng [[K01E12Y23]3 k4ey5] góp phần tạo nên âm thanh "&amp;"độc đáo và vang dội của âm nhạc. Thời lượng của bài hát là [T1M213] giây và có nhịp điệu yên bình và dễ dàng được bổ sung bằng cách sử dụng [I1N2S3T4R5U6M7E8N9T0S1]. Nhạc được phát với nhịp độ nhanh và có nhịp [T1I2M3E4_5S6I7G8N9A0T1U2R3E4]. Nhìn chung, b"&amp;"ố cục truyền tải cảm giác mạnh mẽ về [E1M2O3T4I5O6N7], điều này càng làm tăng thêm sức mạnh cảm xúc của nó.")</f>
        <v>Âm nhạc được đề cập sở hữu một số phẩm chất đáng chú ý tạo nên nét riêng biệt cho nó. Phạm vi cao độ của nó trải dài [R1A2N3G4E5] [oc0ta1ve2s3], nhấn mạnh chiều sâu cảm xúc của bố cục. Ngoài ra, việc sử dụng [[K01E12Y23]3 k4ey5] góp phần tạo nên âm thanh độc đáo và vang dội của âm nhạc. Thời lượng của bài hát là [T1M213] giây và có nhịp điệu yên bình và dễ dàng được bổ sung bằng cách sử dụng [I1N2S3T4R5U6M7E8N9T0S1]. Nhạc được phát với nhịp độ nhanh và có nhịp [T1I2M3E4_5S6I7G8N9A0T1U2R3E4]. Nhìn chung, bố cục truyền tải cảm giác mạnh mẽ về [E1M2O3T4I5O6N7], điều này càng làm tăng thêm sức mạnh cảm xúc của nó.</v>
      </c>
    </row>
    <row r="3344">
      <c r="A3344" s="1" t="s">
        <v>5140</v>
      </c>
      <c r="B3344" s="1" t="s">
        <v>5141</v>
      </c>
      <c r="C3344" s="2" t="str">
        <f>IFERROR(__xludf.DUMMYFUNCTION("GoogleTranslate(B3344, ""en"", ""vi"")"),"Việc sử dụng dải cao độ cụ thể [R1A2N3G4E5] [oc0ta1ve2s3] tạo ra âm thanh gắn kết và thống nhất xuyên suốt bản nhạc, dài [T1M213] giây. Bài hát này có nhịp điệu rất thoải mái, với [I1N2S3T4R5U6M7E8N9T0S1] được sử dụng trong phần trình diễn âm nhạc, tất cả"&amp;" đều mang đậm phong cách truyền thống của [G1E2N3R4E5].")</f>
        <v>Việc sử dụng dải cao độ cụ thể [R1A2N3G4E5] [oc0ta1ve2s3] tạo ra âm thanh gắn kết và thống nhất xuyên suốt bản nhạc, dài [T1M213] giây. Bài hát này có nhịp điệu rất thoải mái, với [I1N2S3T4R5U6M7E8N9T0S1] được sử dụng trong phần trình diễn âm nhạc, tất cả đều mang đậm phong cách truyền thống của [G1E2N3R4E5].</v>
      </c>
    </row>
    <row r="3345">
      <c r="A3345" s="1" t="s">
        <v>5142</v>
      </c>
      <c r="B3345" s="1" t="s">
        <v>5143</v>
      </c>
      <c r="C3345" s="2" t="str">
        <f>IFERROR(__xludf.DUMMYFUNCTION("GoogleTranslate(B3345, ""en"", ""vi"")"),"Âm nhạc này tạo ra trải nghiệm quyến rũ và đáng nhớ với sự lựa chọn [[K01E12Y23]3 k4ey5]. Nhịp điệu mạnh mẽ và [ti0me1 s2ig3na4tu5re6] độc đáo, nổi bật với [T1I2M3E4_5S6I7G8N9A0T1U2R3E4]. Ngoài ra, bài hát này không có bất kỳ [I1N2S3T4R5U6M7E8N9T0S1] nào,"&amp;" làm tăng thêm âm thanh độc đáo của nó. Bất chấp những phẩm chất độc đáo của nó, [te0mp1o2] chậm cho phép người nghe đánh giá đầy đủ [[N01U12M23_34B45A56R67S78]8 b9ar0s1] có thể nghe thấy trong bản nhạc này.")</f>
        <v>Âm nhạc này tạo ra trải nghiệm quyến rũ và đáng nhớ với sự lựa chọn [[K01E12Y23]3 k4ey5]. Nhịp điệu mạnh mẽ và [ti0me1 s2ig3na4tu5re6] độc đáo, nổi bật với [T1I2M3E4_5S6I7G8N9A0T1U2R3E4]. Ngoài ra, bài hát này không có bất kỳ [I1N2S3T4R5U6M7E8N9T0S1] nào, làm tăng thêm âm thanh độc đáo của nó. Bất chấp những phẩm chất độc đáo của nó, [te0mp1o2] chậm cho phép người nghe đánh giá đầy đủ [[N01U12M23_34B45A56R67S78]8 b9ar0s1] có thể nghe thấy trong bản nhạc này.</v>
      </c>
    </row>
    <row r="3346">
      <c r="A3346" s="1" t="s">
        <v>5144</v>
      </c>
      <c r="B3346" s="1" t="s">
        <v>5145</v>
      </c>
      <c r="C3346" s="2" t="str">
        <f>IFERROR(__xludf.DUMMYFUNCTION("GoogleTranslate(B3346, ""en"", ""vi"")"),"Bài hát được phát ở tốc độ nhàn nhã, có phạm vi cao độ trong [R1A2N3G4E5] [oc0ta1ve2s3]. Việc bổ sung [[K01E12Y23]3 k4ey5] tạo thêm hương vị độc đáo cho âm nhạc, mang lại cảm giác [E1M2O3T4I5O6N7]. Nó phát trong [T1M213] giây và có nhịp độ rất nhanh [te0m"&amp;"p1o2]. Đáng chú ý là [I1N2S3T4R5U6M7E8N9T0S1] không có trong tác phẩm này.")</f>
        <v>Bài hát được phát ở tốc độ nhàn nhã, có phạm vi cao độ trong [R1A2N3G4E5] [oc0ta1ve2s3]. Việc bổ sung [[K01E12Y23]3 k4ey5] tạo thêm hương vị độc đáo cho âm nhạc, mang lại cảm giác [E1M2O3T4I5O6N7]. Nó phát trong [T1M213] giây và có nhịp độ rất nhanh [te0mp1o2]. Đáng chú ý là [I1N2S3T4R5U6M7E8N9T0S1] không có trong tác phẩm này.</v>
      </c>
    </row>
    <row r="3347">
      <c r="A3347" s="1" t="s">
        <v>5146</v>
      </c>
      <c r="B3347" s="1" t="s">
        <v>5147</v>
      </c>
      <c r="C3347" s="2" t="str">
        <f>IFERROR(__xludf.DUMMYFUNCTION("GoogleTranslate(B3347, ""en"", ""vi"")"),"Trong màn trình diễn âm nhạc này, dải cao độ nhỏ gọn, trải dài [R1A2N3G4E5] [oc0ta1ve2s3], góp phần tạo ra âm thanh tập trung và có tác động mạnh. Bài hát có thời lượng [T1M213] giây và có nhịp điệu chậm với [te0mp1o2] nhẹ nhàng và yên bình. Âm nhạc sử dụ"&amp;"ng [[T01I12M23E34_45S56I67G78N89A90T01U12R23E34]4 t5im6e 7si8gn9at0ur1e2], nâng cao hơn nữa cấu trúc nhịp điệu của bản nhạc. Cùng với nhau, những yếu tố này tạo ra trải nghiệm âm nhạc gắn kết và êm dịu cho người nghe.")</f>
        <v>Trong màn trình diễn âm nhạc này, dải cao độ nhỏ gọn, trải dài [R1A2N3G4E5] [oc0ta1ve2s3], góp phần tạo ra âm thanh tập trung và có tác động mạnh. Bài hát có thời lượng [T1M213] giây và có nhịp điệu chậm với [te0mp1o2] nhẹ nhàng và yên bình. Âm nhạc sử dụng [[T01I12M23E34_45S56I67G78N89A90T01U12R23E34]4 t5im6e 7si8gn9at0ur1e2], nâng cao hơn nữa cấu trúc nhịp điệu của bản nhạc. Cùng với nhau, những yếu tố này tạo ra trải nghiệm âm nhạc gắn kết và êm dịu cho người nghe.</v>
      </c>
    </row>
    <row r="3348">
      <c r="A3348" s="1" t="s">
        <v>4480</v>
      </c>
      <c r="B3348" s="1" t="s">
        <v>5148</v>
      </c>
      <c r="C3348" s="2" t="str">
        <f>IFERROR(__xludf.DUMMYFUNCTION("GoogleTranslate(B3348, ""en"", ""vi"")"),"Loại nhạc này mang lại trải nghiệm nghe độc ​​đáo và đáng nhớ với dải cao độ [R1A2N3G4E5] [oc0ta1ve2s3]. Việc sử dụng [[K01E12Y23]3 k4ey5] tạo ra bầu không khí khác biệt, trong khi độ dài của bài hát là [T1M213] giây. Chọn không kết hợp [I1N2S3T4R5U6M7E8N"&amp;"9T0S1], âm nhạc có tính chất [te0mp1o2] và [E1M2O3T4I5O6N7] vừa phải. Xuyên suốt bài hát, có thể nghe thấy [[N01U12M23_34B45A56R67S78]8 b9ar0s1], tạo nên trải nghiệm âm nhạc gắn kết và có cấu trúc.")</f>
        <v>Loại nhạc này mang lại trải nghiệm nghe độc ​​đáo và đáng nhớ với dải cao độ [R1A2N3G4E5] [oc0ta1ve2s3]. Việc sử dụng [[K01E12Y23]3 k4ey5] tạo ra bầu không khí khác biệt, trong khi độ dài của bài hát là [T1M213] giây. Chọn không kết hợp [I1N2S3T4R5U6M7E8N9T0S1], âm nhạc có tính chất [te0mp1o2] và [E1M2O3T4I5O6N7] vừa phải. Xuyên suốt bài hát, có thể nghe thấy [[N01U12M23_34B45A56R67S78]8 b9ar0s1], tạo nên trải nghiệm âm nhạc gắn kết và có cấu trúc.</v>
      </c>
    </row>
    <row r="3349">
      <c r="A3349" s="1" t="s">
        <v>4851</v>
      </c>
      <c r="B3349" s="1" t="s">
        <v>5149</v>
      </c>
      <c r="C3349" s="2" t="str">
        <f>IFERROR(__xludf.DUMMYFUNCTION("GoogleTranslate(B3349, ""en"", ""vi"")"),"Bài hát này có độ dài [T1M213] giây và bao gồm [[N01U12M23_34B45A56R67S78]8 b9ar0s1], với nhịp điệu rất nhẹ nhàng và mượt mà.")</f>
        <v>Bài hát này có độ dài [T1M213] giây và bao gồm [[N01U12M23_34B45A56R67S78]8 b9ar0s1], với nhịp điệu rất nhẹ nhàng và mượt mà.</v>
      </c>
    </row>
    <row r="3350">
      <c r="A3350" s="1" t="s">
        <v>487</v>
      </c>
      <c r="B3350" s="1" t="s">
        <v>5150</v>
      </c>
      <c r="C3350" s="2" t="str">
        <f>IFERROR(__xludf.DUMMYFUNCTION("GoogleTranslate(B3350, ""en"", ""vi"")"),"Nó có nhịp điệu phức tạp và giai điệu phức tạp. Hiệu ứng tổng thể là tràn đầy năng lượng và mãnh liệt, tập trung vào độ chính xác và kỹ năng kỹ thuật. Thể loại này thường gắn liền với những màn trình diễn nhạc cụ điêu luyện và những đoạn [te0mp1o2]nhanh, "&amp;"tạo nên trải nghiệm nghe hồi hộp và phấn khích.")</f>
        <v>Nó có nhịp điệu phức tạp và giai điệu phức tạp. Hiệu ứng tổng thể là tràn đầy năng lượng và mãnh liệt, tập trung vào độ chính xác và kỹ năng kỹ thuật. Thể loại này thường gắn liền với những màn trình diễn nhạc cụ điêu luyện và những đoạn [te0mp1o2]nhanh, tạo nên trải nghiệm nghe hồi hộp và phấn khích.</v>
      </c>
    </row>
    <row r="3351">
      <c r="A3351" s="1" t="s">
        <v>1044</v>
      </c>
      <c r="B3351" s="1" t="s">
        <v>5151</v>
      </c>
      <c r="C3351" s="2" t="str">
        <f>IFERROR(__xludf.DUMMYFUNCTION("GoogleTranslate(B3351, ""en"", ""vi"")"),"Phạm vi cao độ của âm nhạc quyến rũ và đáng nhớ này nằm trong [R1A2N3G4E5] [oc0ta1ve2s3], kèm theo nhịp điệu sôi động. Chạy trong [T1M213] giây, bố cục này trong [[K01E12Y23]3 k4ey5] tạo ra trải nghiệm độc đáo và sống động. Nó đi chệch khỏi quy chuẩn với "&amp;"[ti0me1 s2ig3na4tu5re6 o7f 8[T91I02M13E24_35S46I57G68N79A80T91U02R13E24]3], trong khi [te0mp1o2] vẫn ở mức vừa phải. Đáng chú ý, bài hát này không sử dụng [I1N2S3T4R5U6M7E8N9T0S1] và thoát khỏi truyền thống của phong cách [G1E2N3R4E5] cổ điển.")</f>
        <v>Phạm vi cao độ của âm nhạc quyến rũ và đáng nhớ này nằm trong [R1A2N3G4E5] [oc0ta1ve2s3], kèm theo nhịp điệu sôi động. Chạy trong [T1M213] giây, bố cục này trong [[K01E12Y23]3 k4ey5] tạo ra trải nghiệm độc đáo và sống động. Nó đi chệch khỏi quy chuẩn với [ti0me1 s2ig3na4tu5re6 o7f 8[T91I02M13E24_35S46I57G68N79A80T91U02R13E24]3], trong khi [te0mp1o2] vẫn ở mức vừa phải. Đáng chú ý, bài hát này không sử dụng [I1N2S3T4R5U6M7E8N9T0S1] và thoát khỏi truyền thống của phong cách [G1E2N3R4E5] cổ điển.</v>
      </c>
    </row>
    <row r="3352">
      <c r="A3352" s="1" t="s">
        <v>3234</v>
      </c>
      <c r="B3352" s="1" t="s">
        <v>5152</v>
      </c>
      <c r="C3352" s="2" t="str">
        <f>IFERROR(__xludf.DUMMYFUNCTION("GoogleTranslate(B3352, ""en"", ""vi"")"),"Trong bản nhạc này, dải cao độ cụ thể [R1A2N3G4E5] [oc0ta1ve2s3] được sử dụng để tạo ra âm thanh gắn kết và thống nhất. Việc sử dụng [[K01E12Y23]3 k4ey5] tạo thêm hương vị độc đáo cho âm nhạc, trong khi nhịp điệu nặng và tiết tấu vừa phải mang lại nét riê"&amp;"ng biệt cho âm nhạc. Mặc dù không có [I1N2S3T4R5U6M7E8N9T0S1] trong bài hát nhưng nó vẫn nổi bật nhờ vào [ti0me1 s2ig3na4tu5re6 o7f 8[T91I02M13E24_35S46I57G68N79A80T91U02R13E24]3 không phổ biến. Hơn nữa, âm thanh của bài hát mang đậm phong cách [G1E2N3R4E"&amp;"5], khiến nó trở thành một sự bổ sung độc đáo và hấp dẫn cho thể loại này. Nhìn chung, bài hát phát trong [T1M213] giây và thể hiện một màn trình diễn âm nhạc được dàn dựng và thực hiện tốt.")</f>
        <v>Trong bản nhạc này, dải cao độ cụ thể [R1A2N3G4E5] [oc0ta1ve2s3] được sử dụng để tạo ra âm thanh gắn kết và thống nhất. Việc sử dụng [[K01E12Y23]3 k4ey5] tạo thêm hương vị độc đáo cho âm nhạc, trong khi nhịp điệu nặng và tiết tấu vừa phải mang lại nét riêng biệt cho âm nhạc. Mặc dù không có [I1N2S3T4R5U6M7E8N9T0S1] trong bài hát nhưng nó vẫn nổi bật nhờ vào [ti0me1 s2ig3na4tu5re6 o7f 8[T91I02M13E24_35S46I57G68N79A80T91U02R13E24]3 không phổ biến. Hơn nữa, âm thanh của bài hát mang đậm phong cách [G1E2N3R4E5], khiến nó trở thành một sự bổ sung độc đáo và hấp dẫn cho thể loại này. Nhìn chung, bài hát phát trong [T1M213] giây và thể hiện một màn trình diễn âm nhạc được dàn dựng và thực hiện tốt.</v>
      </c>
    </row>
    <row r="3353">
      <c r="A3353" s="1" t="s">
        <v>637</v>
      </c>
      <c r="B3353" s="1" t="s">
        <v>5153</v>
      </c>
      <c r="C3353" s="2" t="str">
        <f>IFERROR(__xludf.DUMMYFUNCTION("GoogleTranslate(B3353, ""en"", ""vi"")"),"Ngoài ra, nhịp điệu rất tràn đầy năng lượng và lạc quan. Sự kết hợp của các yếu tố này tạo nên trải nghiệm âm nhạc sống động và thú vị cho người nghe.")</f>
        <v>Ngoài ra, nhịp điệu rất tràn đầy năng lượng và lạc quan. Sự kết hợp của các yếu tố này tạo nên trải nghiệm âm nhạc sống động và thú vị cho người nghe.</v>
      </c>
    </row>
    <row r="3354">
      <c r="A3354" s="1" t="s">
        <v>5154</v>
      </c>
      <c r="B3354" s="1" t="s">
        <v>5155</v>
      </c>
      <c r="C3354" s="2" t="str">
        <f>IFERROR(__xludf.DUMMYFUNCTION("GoogleTranslate(B3354, ""en"", ""vi"")"),"Âm nhạc đang được chơi có một số tính năng đặc biệt. Đầu tiên, nó được biểu diễn ở tốc độ chậm [te0mp1o2], cho phép người nghe tiếp thu hoàn toàn giai điệu và hòa âm. Thứ hai, nhịp trong bài hát này rất nặng, tạo nên nhịp điệu mạnh mẽ, mạnh mẽ đẩy bản nhạ"&amp;"c tiến về phía trước. Ngoài ra, bản nhạc còn có thước đo [T1I2M3E4_5S6I7G8N9A0T1U2R3E4], mang lại cho nó một cấu trúc độc đáo và dễ nhận biết, làm tăng thêm sức hấp dẫn tổng thể của nó. Những yếu tố này kết hợp với nhau để tạo ra một trải nghiệm âm nhạc q"&amp;"uyến rũ và đáng nhớ.")</f>
        <v>Âm nhạc đang được chơi có một số tính năng đặc biệt. Đầu tiên, nó được biểu diễn ở tốc độ chậm [te0mp1o2], cho phép người nghe tiếp thu hoàn toàn giai điệu và hòa âm. Thứ hai, nhịp trong bài hát này rất nặng, tạo nên nhịp điệu mạnh mẽ, mạnh mẽ đẩy bản nhạc tiến về phía trước. Ngoài ra, bản nhạc còn có thước đo [T1I2M3E4_5S6I7G8N9A0T1U2R3E4], mang lại cho nó một cấu trúc độc đáo và dễ nhận biết, làm tăng thêm sức hấp dẫn tổng thể của nó. Những yếu tố này kết hợp với nhau để tạo ra một trải nghiệm âm nhạc quyến rũ và đáng nhớ.</v>
      </c>
    </row>
    <row r="3355">
      <c r="A3355" s="1" t="s">
        <v>1144</v>
      </c>
      <c r="B3355" s="1" t="s">
        <v>5156</v>
      </c>
      <c r="C3355" s="2" t="str">
        <f>IFERROR(__xludf.DUMMYFUNCTION("GoogleTranslate(B3355,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bài"&amp;" hát thể hiện nhịp điệu nhẹ nhàng và dễ chịu. [I1N2S3T4R5U6M7E8N9T0S1] không có trong nhạc cụ của bài hát này và [[T01I12M23E34_45S56I67G78N89A90T01U12R23E34]4 t5im6e 7si8gn9at0ur1e2] không phổ biến đã làm tăng thêm nét độc đáo của nó. Mặc dù đi chệch khỏ"&amp;"i những quy ước âm nhạc điển hình của phong cách [G1E2N3R4E5], bài hát chuyển động nhẹ nhàng, mang đến trải nghiệm âm nhạc khác biệt.")</f>
        <v>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bài hát thể hiện nhịp điệu nhẹ nhàng và dễ chịu. [I1N2S3T4R5U6M7E8N9T0S1] không có trong nhạc cụ của bài hát này và [[T01I12M23E34_45S56I67G78N89A90T01U12R23E34]4 t5im6e 7si8gn9at0ur1e2] không phổ biến đã làm tăng thêm nét độc đáo của nó. Mặc dù đi chệch khỏi những quy ước âm nhạc điển hình của phong cách [G1E2N3R4E5], bài hát chuyển động nhẹ nhàng, mang đến trải nghiệm âm nhạc khác biệt.</v>
      </c>
    </row>
    <row r="3356">
      <c r="A3356" s="1" t="s">
        <v>178</v>
      </c>
      <c r="B3356" s="1" t="s">
        <v>5157</v>
      </c>
      <c r="C3356" s="2" t="str">
        <f>IFERROR(__xludf.DUMMYFUNCTION("GoogleTranslate(B3356, ""en"", ""vi"")"),"Phạm vi cao độ giới hạn của âm nhạc là [R1A2N3G4E5] [oc0ta1ve2s3] cho phép nhấn mạnh hơn vào các sắc thái của giai điệu và nhịp điệu, trong khi việc lựa chọn [[K01E12Y23]3 k4ey5] mang lại trải nghiệm quyến rũ và đáng nhớ. Kéo dài [T1M213] giây, bài hát nà"&amp;"y mang nhịp điệu rất yên bình và không có sự hiện diện của [I1N2S3T4R5U6M7E8N9T0S1]. Dựa trên [[T01I12M23E34_45S56I67G78N89A90T01U12R23E34]4 t5im6e 7si8gn9at0ur1e2], âm nhạc duy trì [te0mp1o2] nhanh và thể hiện các đặc điểm của phong cách [G1E2N3R4E5].")</f>
        <v>Phạm vi cao độ giới hạn của âm nhạc là [R1A2N3G4E5] [oc0ta1ve2s3] cho phép nhấn mạnh hơn vào các sắc thái của giai điệu và nhịp điệu, trong khi việc lựa chọn [[K01E12Y23]3 k4ey5] mang lại trải nghiệm quyến rũ và đáng nhớ. Kéo dài [T1M213] giây, bài hát này mang nhịp điệu rất yên bình và không có sự hiện diện của [I1N2S3T4R5U6M7E8N9T0S1]. Dựa trên [[T01I12M23E34_45S56I67G78N89A90T01U12R23E34]4 t5im6e 7si8gn9at0ur1e2], âm nhạc duy trì [te0mp1o2] nhanh và thể hiện các đặc điểm của phong cách [G1E2N3R4E5].</v>
      </c>
    </row>
    <row r="3357">
      <c r="A3357" s="1" t="s">
        <v>5158</v>
      </c>
      <c r="B3357" s="1" t="s">
        <v>5159</v>
      </c>
      <c r="C3357" s="2" t="str">
        <f>IFERROR(__xludf.DUMMYFUNCTION("GoogleTranslate(B3357, ""en"", ""vi"")"),"Âm nhạc trong bài hát này có phạm vi cao độ giới hạn là [R1A2N3G4E5] [oc0ta1ve2s3], cho phép nhấn mạnh hơn vào các sắc thái của giai điệu và nhịp điệu. Mặc dù phạm vi cao độ hạn chế, [te0mp1o2] trong bài hát này có nhịp độ rất nhanh, làm tăng thêm cảm giá"&amp;"c tràn đầy năng lượng. Hơn nữa, [ti0me1 s2ig3na4tu5re6] của bài hát này không bình thường, với [T1I2M3E4_5S6I7G8N9A0T1U2R3E4], bổ sung thêm khía cạnh độc đáo và độc đáo cho bố cục. Nhìn chung, các yếu tố âm nhạc này phối hợp với nhau để tạo nên một bản nh"&amp;"ạc năng động và hấp dẫn.")</f>
        <v>Âm nhạc trong bài hát này có phạm vi cao độ giới hạn là [R1A2N3G4E5] [oc0ta1ve2s3], cho phép nhấn mạnh hơn vào các sắc thái của giai điệu và nhịp điệu. Mặc dù phạm vi cao độ hạn chế, [te0mp1o2] trong bài hát này có nhịp độ rất nhanh, làm tăng thêm cảm giác tràn đầy năng lượng. Hơn nữa, [ti0me1 s2ig3na4tu5re6] của bài hát này không bình thường, với [T1I2M3E4_5S6I7G8N9A0T1U2R3E4], bổ sung thêm khía cạnh độc đáo và độc đáo cho bố cục. Nhìn chung, các yếu tố âm nhạc này phối hợp với nhau để tạo nên một bản nhạc năng động và hấp dẫn.</v>
      </c>
    </row>
    <row r="3358">
      <c r="A3358" s="1" t="s">
        <v>110</v>
      </c>
      <c r="B3358" s="1" t="s">
        <v>5160</v>
      </c>
      <c r="C3358" s="2" t="str">
        <f>IFERROR(__xludf.DUMMYFUNCTION("GoogleTranslate(B3358, ""en"", ""vi"")"),"Phạm vi cao độ của [R1A2N3G4E5] [oc0ta1ve2s3] là một đặc điểm nổi bật của âm nhạc, mang lại cho nó nét độc đáo và đáng nhớ, nhấn mạnh chiều sâu cảm xúc của nó. Bằng cách mở rộng phạm vi các nốt nhạc có sẵn cho một nhà soạn nhạc hoặc người biểu diễn, một l"&amp;"oạt các biểu cảm và cảm xúc âm nhạc có thể được truyền tải. Cho dù thông qua những giai điệu bay bổng hay những nốt trầm đầy ám ảnh, dải cao độ là một công cụ thiết yếu để các nhạc sĩ muốn kết nối với khán giả của họ ở mức độ sâu hơn. Cuối cùng, phạm vi c"&amp;"ao độ của một bản nhạc có thể ảnh hưởng rất lớn đến cách người nghe cảm nhận và ghi nhớ nó, khiến nó trở thành một yếu tố quan trọng trong nghệ thuật sáng tác âm nhạc.")</f>
        <v>Phạm vi cao độ của [R1A2N3G4E5] [oc0ta1ve2s3] là một đặc điểm nổi bật của âm nhạc, mang lại cho nó nét độc đáo và đáng nhớ, nhấn mạnh chiều sâu cảm xúc của nó. Bằng cách mở rộng phạm vi các nốt nhạc có sẵn cho một nhà soạn nhạc hoặc người biểu diễn, một loạt các biểu cảm và cảm xúc âm nhạc có thể được truyền tải. Cho dù thông qua những giai điệu bay bổng hay những nốt trầm đầy ám ảnh, dải cao độ là một công cụ thiết yếu để các nhạc sĩ muốn kết nối với khán giả của họ ở mức độ sâu hơn. Cuối cùng, phạm vi cao độ của một bản nhạc có thể ảnh hưởng rất lớn đến cách người nghe cảm nhận và ghi nhớ nó, khiến nó trở thành một yếu tố quan trọng trong nghệ thuật sáng tác âm nhạc.</v>
      </c>
    </row>
    <row r="3359">
      <c r="A3359" s="1" t="s">
        <v>802</v>
      </c>
      <c r="B3359" s="1" t="s">
        <v>5161</v>
      </c>
      <c r="C3359" s="2" t="str">
        <f>IFERROR(__xludf.DUMMYFUNCTION("GoogleTranslate(B3359, ""en"", ""vi"")"),"Bản nhạc thể hiện phạm vi cao độ trong [R1A2N3G4E5] [oc0ta1ve2s3] và có [ti0me1 s2ig3na4tu5re6] [T1I2M3E4_5S6I7G8N9A0T1U2R3E4] độc đáo, tạo nên một sự hòa trộn đầy mê hoặc. Nhịp điệu trong bài hát này rất êm dịu, làm tăng thêm bầu không khí mê hoặc của sá"&amp;"ng tác.")</f>
        <v>Bản nhạc thể hiện phạm vi cao độ trong [R1A2N3G4E5] [oc0ta1ve2s3] và có [ti0me1 s2ig3na4tu5re6] [T1I2M3E4_5S6I7G8N9A0T1U2R3E4] độc đáo, tạo nên một sự hòa trộn đầy mê hoặc. Nhịp điệu trong bài hát này rất êm dịu, làm tăng thêm bầu không khí mê hoặc của sáng tác.</v>
      </c>
    </row>
    <row r="3360">
      <c r="A3360" s="1" t="s">
        <v>5162</v>
      </c>
      <c r="B3360" s="1" t="s">
        <v>5163</v>
      </c>
      <c r="C3360" s="2" t="str">
        <f>IFERROR(__xludf.DUMMYFUNCTION("GoogleTranslate(B3360, ""en"", ""vi"")"),"Phạm vi cao độ của bản nhạc này nằm trong [R1A2N3G4E5] [oc0ta1ve2s3] và việc lựa chọn [[K01E12Y23]3 k4ey5] mang lại trải nghiệm quyến rũ và đáng nhớ. Bài hát có nhịp điệu mượt mà và thư giãn, với [ti0me1 s2ig3na4tu5re6 o7f 8[T91I02M13E24_35S46I57G68N79A80"&amp;"T91U02R13E24]3]. Việc bổ sung [I1N2S3T4R5U6M7E8N9T0S1] sẽ bổ sung vào bản sáng tác âm nhạc tổng thể, bắt nguồn từ truyền thống âm nhạc [G1E2N3R4E5]. Nhìn chung, những yếu tố này kết hợp với nhau để tạo ra trải nghiệm nghe gắn kết và thú vị.")</f>
        <v>Phạm vi cao độ của bản nhạc này nằm trong [R1A2N3G4E5] [oc0ta1ve2s3] và việc lựa chọn [[K01E12Y23]3 k4ey5] mang lại trải nghiệm quyến rũ và đáng nhớ. Bài hát có nhịp điệu mượt mà và thư giãn, với [ti0me1 s2ig3na4tu5re6 o7f 8[T91I02M13E24_35S46I57G68N79A80T91U02R13E24]3]. Việc bổ sung [I1N2S3T4R5U6M7E8N9T0S1] sẽ bổ sung vào bản sáng tác âm nhạc tổng thể, bắt nguồn từ truyền thống âm nhạc [G1E2N3R4E5]. Nhìn chung, những yếu tố này kết hợp với nhau để tạo ra trải nghiệm nghe gắn kết và thú vị.</v>
      </c>
    </row>
    <row r="3361">
      <c r="A3361" s="1" t="s">
        <v>1130</v>
      </c>
      <c r="B3361" s="1" t="s">
        <v>5164</v>
      </c>
      <c r="C3361" s="2" t="str">
        <f>IFERROR(__xludf.DUMMYFUNCTION("GoogleTranslate(B3361, ""en"", ""vi"")"),"Âm nhạc thể hiện bản chất của âm nhạc [G1E2N3R4E5], với phạm vi cao độ giới hạn là [R1A2N3G4E5] [oc0ta1ve2s3] cho phép nhấn mạnh hơn vào các sắc thái của giai điệu và nhịp điệu. Việc sử dụng [[K01E12Y23]3 k4ey5] tạo thêm hương vị độc đáo cho âm nhạc, đồng"&amp;" thời nhịp điệu của bản nhạc rất thư giãn và yên tĩnh. Chọn không kết hợp [I1N2S3T4R5U6M7E8N9T0S1], âm nhạc sử dụng [[T01I12M23E34_45S56I67G78N89A90T01U12R23E34]4 t5im6e 7si8gn9at0ur1e2] và di chuyển với tốc độ chậm. Nhìn chung, thời lượng [T1M213] giây c"&amp;"ủa bài hát tạo ra trải nghiệm nghe tuyệt vời và đắm chìm, thể hiện tính nghệ thuật và sự sáng tạo của phong cách âm nhạc này.")</f>
        <v>Âm nhạc thể hiện bản chất của âm nhạc [G1E2N3R4E5], với phạm vi cao độ giới hạn là [R1A2N3G4E5] [oc0ta1ve2s3] cho phép nhấn mạnh hơn vào các sắc thái của giai điệu và nhịp điệu. Việc sử dụng [[K01E12Y23]3 k4ey5] tạo thêm hương vị độc đáo cho âm nhạc, đồng thời nhịp điệu của bản nhạc rất thư giãn và yên tĩnh. Chọn không kết hợp [I1N2S3T4R5U6M7E8N9T0S1], âm nhạc sử dụng [[T01I12M23E34_45S56I67G78N89A90T01U12R23E34]4 t5im6e 7si8gn9at0ur1e2] và di chuyển với tốc độ chậm. Nhìn chung, thời lượng [T1M213] giây của bài hát tạo ra trải nghiệm nghe tuyệt vời và đắm chìm, thể hiện tính nghệ thuật và sự sáng tạo của phong cách âm nhạc này.</v>
      </c>
    </row>
    <row r="3362">
      <c r="A3362" s="1" t="s">
        <v>308</v>
      </c>
      <c r="B3362" s="1" t="s">
        <v>5165</v>
      </c>
      <c r="C3362" s="2" t="str">
        <f>IFERROR(__xludf.DUMMYFUNCTION("GoogleTranslate(B3362, ""en"", ""vi"")"),"Phạm vi cao độ của bản nhạc này là [R1A2N3G4E5] [oc0ta1ve2s3] mang lại trải nghiệm nghe độc ​​đáo và đáng nhớ, được bổ sung bằng cách sử dụng [[K01E12Y23]3 k4ey5], truyền tải âm thanh độc đáo và cộng hưởng. Bài hát có thời lượng phát là [T1M213] giây, có "&amp;"nhịp điệu rất êm dịu và nhẹ nhàng, trở nên sống động nhờ sử dụng [I1N2S3T4R5U6M7E8N9T0S1]. Với [ti0me1 s2ig3na4tu5re6] không thường thấy [T1I2M3E4_5S6I7G8N9A0T1U2R3E4], bản nhạc này có [te0mp1o2] chậm chạp truyền tải [E1M2O3T4I5O6N7] một cách hiệu quả.")</f>
        <v>Phạm vi cao độ của bản nhạc này là [R1A2N3G4E5] [oc0ta1ve2s3] mang lại trải nghiệm nghe độc ​​đáo và đáng nhớ, được bổ sung bằng cách sử dụng [[K01E12Y23]3 k4ey5], truyền tải âm thanh độc đáo và cộng hưởng. Bài hát có thời lượng phát là [T1M213] giây, có nhịp điệu rất êm dịu và nhẹ nhàng, trở nên sống động nhờ sử dụng [I1N2S3T4R5U6M7E8N9T0S1]. Với [ti0me1 s2ig3na4tu5re6] không thường thấy [T1I2M3E4_5S6I7G8N9A0T1U2R3E4], bản nhạc này có [te0mp1o2] chậm chạp truyền tải [E1M2O3T4I5O6N7] một cách hiệu quả.</v>
      </c>
    </row>
    <row r="3363">
      <c r="A3363" s="1" t="s">
        <v>1820</v>
      </c>
      <c r="B3363" s="1" t="s">
        <v>5166</v>
      </c>
      <c r="C3363" s="2" t="str">
        <f>IFERROR(__xludf.DUMMYFUNCTION("GoogleTranslate(B3363, ""en"", ""vi"")"),"Phạm vi cao độ giới hạn của âm nhạc là [R1A2N3G4E5] [oc0ta1ve2s3] cho phép nhấn mạnh hơn vào các sắc thái của giai điệu và nhịp điệu, trong khi việc sử dụng [[K01E12Y23]3 k4ey5] tạo ra bầu không khí riêng biệt tràn ngập [E1M2O3T4I5O6N7]. [te0mp1o2] của bà"&amp;"i hát này ở mức vừa phải, mang đến nhịp điệu đều đặn, bổ sung cho nội dung cảm xúc của bản nhạc. Nhìn chung, tác phẩm này thể hiện sức mạnh của sự biểu đạt âm nhạc, nêu bật cách mà ngay cả với nguồn lực hạn chế, một nhà soạn nhạc lành nghề vẫn có thể tạo "&amp;"ra một tác phẩm nghệ thuật hấp dẫn và giàu sức gợi.")</f>
        <v>Phạm vi cao độ giới hạn của âm nhạc là [R1A2N3G4E5] [oc0ta1ve2s3] cho phép nhấn mạnh hơn vào các sắc thái của giai điệu và nhịp điệu, trong khi việc sử dụng [[K01E12Y23]3 k4ey5] tạo ra bầu không khí riêng biệt tràn ngập [E1M2O3T4I5O6N7]. [te0mp1o2] của bài hát này ở mức vừa phải, mang đến nhịp điệu đều đặn, bổ sung cho nội dung cảm xúc của bản nhạc. Nhìn chung, tác phẩm này thể hiện sức mạnh của sự biểu đạt âm nhạc, nêu bật cách mà ngay cả với nguồn lực hạn chế, một nhà soạn nhạc lành nghề vẫn có thể tạo ra một tác phẩm nghệ thuật hấp dẫn và giàu sức gợi.</v>
      </c>
    </row>
    <row r="3364">
      <c r="A3364" s="1" t="s">
        <v>5167</v>
      </c>
      <c r="B3364" s="1" t="s">
        <v>5168</v>
      </c>
      <c r="C3364" s="2" t="str">
        <f>IFERROR(__xludf.DUMMYFUNCTION("GoogleTranslate(B3364, ""en"", ""vi"")"),"Bản nhạc là một sáng tác có nhịp độ nhanh đặc trưng bởi [E1M2O3T4I5O6N7], có phạm vi cao độ trải dài [R1A2N3G4E5] [oc0ta1ve2s3] và [I1N2S3T4R5U6M7E8N9T0S1] đặc biệt vắng mặt. Nó có thời lượng là [T1M213] giây và kéo dài [[N01U12M23_34B45A56R67S78]8 b9ar0s"&amp;"1] với [ti0me1 s2ig3na4tu5re6 o7f 8[T91I02M13E24_35S46I57G68N79A80T91U02R13E24]3]. Mặc dù không có nhạc cụ, tác phẩm vẫn cố gắng tạo ra nhịp điệu sôi động và hấp dẫn, thúc đẩy sáng tác tiến lên phía trước, khiến nó trở thành một kỳ tích ấn tượng về khả nă"&amp;"ng sáng tạo âm nhạc.")</f>
        <v>Bản nhạc là một sáng tác có nhịp độ nhanh đặc trưng bởi [E1M2O3T4I5O6N7], có phạm vi cao độ trải dài [R1A2N3G4E5] [oc0ta1ve2s3] và [I1N2S3T4R5U6M7E8N9T0S1] đặc biệt vắng mặt. Nó có thời lượng là [T1M213] giây và kéo dài [[N01U12M23_34B45A56R67S78]8 b9ar0s1] với [ti0me1 s2ig3na4tu5re6 o7f 8[T91I02M13E24_35S46I57G68N79A80T91U02R13E24]3]. Mặc dù không có nhạc cụ, tác phẩm vẫn cố gắng tạo ra nhịp điệu sôi động và hấp dẫn, thúc đẩy sáng tác tiến lên phía trước, khiến nó trở thành một kỳ tích ấn tượng về khả năng sáng tạo âm nhạc.</v>
      </c>
    </row>
    <row r="3365">
      <c r="A3365" s="1" t="s">
        <v>889</v>
      </c>
      <c r="B3365" s="1" t="s">
        <v>5169</v>
      </c>
      <c r="C3365" s="2" t="str">
        <f>IFERROR(__xludf.DUMMYFUNCTION("GoogleTranslate(B3365, ""en"", ""vi"")"),"Bài hát có tiết tấu nhẹ nhàng, vừa phải.")</f>
        <v>Bài hát có tiết tấu nhẹ nhàng, vừa phải.</v>
      </c>
    </row>
    <row r="3366">
      <c r="A3366" s="1" t="s">
        <v>5170</v>
      </c>
      <c r="B3366" s="1" t="s">
        <v>5171</v>
      </c>
      <c r="C3366" s="2" t="str">
        <f>IFERROR(__xludf.DUMMYFUNCTION("GoogleTranslate(B3366, ""en"", ""vi"")"),"Với dải cao độ trải dài [R1A2N3G4E5] [oc0ta1ve2s3], bản nhạc này mang đến trải nghiệm nghe đa dạng và sống động, trong khi [[K01E12Y23]3 k4ey5] mang lại hương vị độc đáo. Với độ dài [T1M213] giây, bài hát này thu hút bởi nhịp điệu mạnh mẽ và lôi cuốn. Tín"&amp;"h năng đặc biệt của nó [ti0me1 s2ig3na4tu5re6 o7f 8[T91I02M13E24_35S46I57G68N79A80T91U02R13E24]3], nhanh [te0mp1o2] và tiến triển qua [[N01U12M23_34B45A56R67S78]8 b9ar0s1] khiến nó thực sự nổi bật ra thành phần.")</f>
        <v>Với dải cao độ trải dài [R1A2N3G4E5] [oc0ta1ve2s3], bản nhạc này mang đến trải nghiệm nghe đa dạng và sống động, trong khi [[K01E12Y23]3 k4ey5] mang lại hương vị độc đáo. Với độ dài [T1M213] giây, bài hát này thu hút bởi nhịp điệu mạnh mẽ và lôi cuốn. Tính năng đặc biệt của nó [ti0me1 s2ig3na4tu5re6 o7f 8[T91I02M13E24_35S46I57G68N79A80T91U02R13E24]3], nhanh [te0mp1o2] và tiến triển qua [[N01U12M23_34B45A56R67S78]8 b9ar0s1] khiến nó thực sự nổi bật ra thành phần.</v>
      </c>
    </row>
    <row r="3367">
      <c r="A3367" s="1" t="s">
        <v>204</v>
      </c>
      <c r="B3367" s="1" t="s">
        <v>5172</v>
      </c>
      <c r="C3367" s="2" t="str">
        <f>IFERROR(__xludf.DUMMYFUNCTION("GoogleTranslate(B3367, ""en"", ""vi"")"),"Trong bài hát này, [I1N2S3T4R5U6M7E8N9T0S1] đóng vai trò quan trọng trong việc tạo ra trải nghiệm âm nhạc, với [[N01U12M23_34B45A56R67S78]8 b9ar0s1] được người nghe nghe rõ. Sự kết hợp giữa [I1N2S3T4R5U6M7E8N9T0S1] này và cách sắp xếp có cấu trúc của [[N0"&amp;"1U12M23_34B45A56R67S78]8 b9ar0s1] tạo ra âm thanh độc đáo và quyến rũ, thể hiện được bản chất của âm nhạc.")</f>
        <v>Trong bài hát này, [I1N2S3T4R5U6M7E8N9T0S1] đóng vai trò quan trọng trong việc tạo ra trải nghiệm âm nhạc, với [[N01U12M23_34B45A56R67S78]8 b9ar0s1] được người nghe nghe rõ. Sự kết hợp giữa [I1N2S3T4R5U6M7E8N9T0S1] này và cách sắp xếp có cấu trúc của [[N01U12M23_34B45A56R67S78]8 b9ar0s1] tạo ra âm thanh độc đáo và quyến rũ, thể hiện được bản chất của âm nhạc.</v>
      </c>
    </row>
    <row r="3368">
      <c r="A3368" s="1" t="s">
        <v>5173</v>
      </c>
      <c r="B3368" s="1" t="s">
        <v>5174</v>
      </c>
      <c r="C3368" s="2" t="str">
        <f>IFERROR(__xludf.DUMMYFUNCTION("GoogleTranslate(B3368, ""en"", ""vi"")"),"Trong bản nhạc này, dải cao độ cụ thể của [R1A2N3G4E5] [oc0ta1ve2s3] được sử dụng để tạo ra âm thanh gắn kết và thống nhất, được duy trì trong toàn bộ bản nhạc [T1M213]-giây. Nhịp điệu của bài hát đặc biệt sống động và có [ti0me1 s2ig3na4tu5re6] không thư"&amp;"ờng thấy, cụ thể là [T1I2M3E4_5S6I7G8N9A0T1U2R3E4]. Điều thú vị là, [I1N2S3T4R5U6M7E8N9T0S1] đặc biệt vắng mặt trong bố cục này, góp phần tạo nên đặc điểm độc đáo của nó. Mặc dù sống động nhưng bản nhạc này được chơi với tốc độ nhàn nhã, khiến nó vừa tràn"&amp;" đầy năng lượng vừa thư giãn.")</f>
        <v>Trong bản nhạc này, dải cao độ cụ thể của [R1A2N3G4E5] [oc0ta1ve2s3] được sử dụng để tạo ra âm thanh gắn kết và thống nhất, được duy trì trong toàn bộ bản nhạc [T1M213]-giây. Nhịp điệu của bài hát đặc biệt sống động và có [ti0me1 s2ig3na4tu5re6] không thường thấy, cụ thể là [T1I2M3E4_5S6I7G8N9A0T1U2R3E4]. Điều thú vị là, [I1N2S3T4R5U6M7E8N9T0S1] đặc biệt vắng mặt trong bố cục này, góp phần tạo nên đặc điểm độc đáo của nó. Mặc dù sống động nhưng bản nhạc này được chơi với tốc độ nhàn nhã, khiến nó vừa tràn đầy năng lượng vừa thư giãn.</v>
      </c>
    </row>
    <row r="3369">
      <c r="A3369" s="1" t="s">
        <v>297</v>
      </c>
      <c r="B3369" s="1" t="s">
        <v>5175</v>
      </c>
      <c r="C3369" s="2" t="str">
        <f>IFERROR(__xludf.DUMMYFUNCTION("GoogleTranslate(B3369, ""en"", ""vi"")"),"Âm nhạc trong bài hát được tạo ra bằng âm thanh thông qua việc sử dụng nhiều nhạc cụ khác nhau và phát trong thời lượng [T1M213] giây.")</f>
        <v>Âm nhạc trong bài hát được tạo ra bằng âm thanh thông qua việc sử dụng nhiều nhạc cụ khác nhau và phát trong thời lượng [T1M213] giây.</v>
      </c>
    </row>
    <row r="3370">
      <c r="A3370" s="1" t="s">
        <v>400</v>
      </c>
      <c r="B3370" s="1" t="s">
        <v>5176</v>
      </c>
      <c r="C3370" s="2" t="str">
        <f>IFERROR(__xludf.DUMMYFUNCTION("GoogleTranslate(B3370, ""en"", ""vi"")"),"
Tôi xin lỗi, nhưng dường như không có đủ ngữ cảnh để tạo nên một đoạn văn mạch lạc chỉ với một câu đó. Vui lòng cung cấp thêm thông tin hoặc chi tiết về chủ đề bạn đang đề cập đến.")</f>
        <v>
Tôi xin lỗi, nhưng dường như không có đủ ngữ cảnh để tạo nên một đoạn văn mạch lạc chỉ với một câu đó. Vui lòng cung cấp thêm thông tin hoặc chi tiết về chủ đề bạn đang đề cập đến.</v>
      </c>
    </row>
    <row r="3371">
      <c r="A3371" s="1" t="s">
        <v>4002</v>
      </c>
      <c r="B3371" s="1" t="s">
        <v>5177</v>
      </c>
      <c r="C3371" s="2" t="str">
        <f>IFERROR(__xludf.DUMMYFUNCTION("GoogleTranslate(B3371, ""en"", ""vi"")"),"Bài hát này có nhịp điệu êm đềm và vừa phải, tạo nên bầu không khí nhẹ nhàng. Âm nhạc trở nên sống động thông qua việc sử dụng nhiều nhạc cụ khác nhau, mỗi nhạc cụ bổ sung thêm âm thanh và kết cấu độc đáo vào bố cục tổng thể. Cùng với nhau, các nhạc cụ ph"&amp;"ối hợp hài hòa để tạo ra trải nghiệm âm nhạc gắn kết và thú vị cho người nghe. Cho dù đó là tiếng gảy đàn guitar nhẹ nhàng hay nhịp trống tinh tế, mỗi yếu tố đều góp phần tạo nên tâm trạng chung của bài hát, khiến người nghe cảm thấy thích thú.")</f>
        <v>Bài hát này có nhịp điệu êm đềm và vừa phải, tạo nên bầu không khí nhẹ nhàng. Âm nhạc trở nên sống động thông qua việc sử dụng nhiều nhạc cụ khác nhau, mỗi nhạc cụ bổ sung thêm âm thanh và kết cấu độc đáo vào bố cục tổng thể. Cùng với nhau, các nhạc cụ phối hợp hài hòa để tạo ra trải nghiệm âm nhạc gắn kết và thú vị cho người nghe. Cho dù đó là tiếng gảy đàn guitar nhẹ nhàng hay nhịp trống tinh tế, mỗi yếu tố đều góp phần tạo nên tâm trạng chung của bài hát, khiến người nghe cảm thấy thích thú.</v>
      </c>
    </row>
    <row r="3372">
      <c r="A3372" s="1" t="s">
        <v>79</v>
      </c>
      <c r="B3372" s="1" t="s">
        <v>5178</v>
      </c>
      <c r="C3372" s="2" t="str">
        <f>IFERROR(__xludf.DUMMYFUNCTION("GoogleTranslate(B3372, ""en"", ""vi"")"),"Loại nhạc này mang đến trải nghiệm nghe đa dạng và sống động với dải cao độ trải dài [R1A2N3G4E5] [oc0ta1ve2s3]. Nó truyền tải âm thanh độc đáo và vang dội thông qua việc sử dụng [K1E2Y3]. Bài hát có thời lượng chạy [T1M213] giây và có nhịp điệu yên bình,"&amp;" dễ chịu mà không có bất kỳ [I1N2S3T4R5U6M7E8N9T0S1]. [ti0me1 s2ig3na4tu5re6] của bài hát là không bình thường, nó theo sau [T1I2M3E4_5S6I7G8N9A0T1U2R3E4]. Bản nhạc tốc độ thấp này chứa đầy [E1M2O3T4I5O6N7], mang lại trải nghiệm nghe thực sự đặc biệt.")</f>
        <v>Loại nhạc này mang đến trải nghiệm nghe đa dạng và sống động với dải cao độ trải dài [R1A2N3G4E5] [oc0ta1ve2s3]. Nó truyền tải âm thanh độc đáo và vang dội thông qua việc sử dụng [K1E2Y3]. Bài hát có thời lượng chạy [T1M213] giây và có nhịp điệu yên bình, dễ chịu mà không có bất kỳ [I1N2S3T4R5U6M7E8N9T0S1]. [ti0me1 s2ig3na4tu5re6] của bài hát là không bình thường, nó theo sau [T1I2M3E4_5S6I7G8N9A0T1U2R3E4]. Bản nhạc tốc độ thấp này chứa đầy [E1M2O3T4I5O6N7], mang lại trải nghiệm nghe thực sự đặc biệt.</v>
      </c>
    </row>
    <row r="3373">
      <c r="A3373" s="1" t="s">
        <v>5179</v>
      </c>
      <c r="B3373" s="1" t="s">
        <v>5180</v>
      </c>
      <c r="C3373" s="2" t="str">
        <f>IFERROR(__xludf.DUMMYFUNCTION("GoogleTranslate(B3373, ""en"", ""vi"")"),"Với dải cao độ trải dài [R1A2N3G4E5] [oc0ta1ve2s3], bản nhạc này mang đến trải nghiệm nghe đa dạng và sống động. Độ dài của bản nhạc là [T1M213] giây và có [te0mp1o2] vừa phải. [ti0me1 s2ig3na4tu5re6] của bản nhạc là [T1I2M3E4_5S6I7G8N9A0T1U2R3E4] và [I1N"&amp;"2S3T4R5U6M7E8N9T0S1] không có trong bài hát này.")</f>
        <v>Với dải cao độ trải dài [R1A2N3G4E5] [oc0ta1ve2s3], bản nhạc này mang đến trải nghiệm nghe đa dạng và sống động. Độ dài của bản nhạc là [T1M213] giây và có [te0mp1o2] vừa phải. [ti0me1 s2ig3na4tu5re6] của bản nhạc là [T1I2M3E4_5S6I7G8N9A0T1U2R3E4] và [I1N2S3T4R5U6M7E8N9T0S1] không có trong bài hát này.</v>
      </c>
    </row>
    <row r="3374">
      <c r="A3374" s="1" t="s">
        <v>4834</v>
      </c>
      <c r="B3374" s="1" t="s">
        <v>5181</v>
      </c>
      <c r="C3374" s="2" t="str">
        <f>IFERROR(__xludf.DUMMYFUNCTION("GoogleTranslate(B3374, ""en"", ""vi"")"),"Bản nhạc này được sáng tác trong [[K01E12Y23]3 k4ey5] và có thời lượng [T1M213] giây. Nó có [ti0me1 s2ig3na4tu5re6 o7f 8[T91I02M13E24_35S46I57G68N79A80T91U02R13E24]3] và được chơi ở tốc độ trung bình. Âm nhạc thể hiện [E1M2O3T4I5O6N7] và tuân theo cấu trú"&amp;"c gồm [[N01U12M23_34B45A56R67S78]8 b9ar0s1].")</f>
        <v>Bản nhạc này được sáng tác trong [[K01E12Y23]3 k4ey5] và có thời lượng [T1M213] giây. Nó có [ti0me1 s2ig3na4tu5re6 o7f 8[T91I02M13E24_35S46I57G68N79A80T91U02R13E24]3] và được chơi ở tốc độ trung bình. Âm nhạc thể hiện [E1M2O3T4I5O6N7] và tuân theo cấu trúc gồm [[N01U12M23_34B45A56R67S78]8 b9ar0s1].</v>
      </c>
    </row>
    <row r="3375">
      <c r="A3375" s="1" t="s">
        <v>618</v>
      </c>
      <c r="B3375" s="1" t="s">
        <v>5182</v>
      </c>
      <c r="C3375" s="2" t="str">
        <f>IFERROR(__xludf.DUMMYFUNCTION("GoogleTranslate(B3375, ""en"", ""vi"")"),"Giai điệu nhẹ nhàng và thư giãn, với phần nhạc cụ nhẹ nhàng và phần trình diễn giọng hát êm dịu. Tâm trạng chung là yên bình và trầm ngâm, tạo ra bầu không khí êm dịu cho người nghe. [te0mp1o2] trong bài hát này rất mềm mại và mượt mà, làm tăng thêm chất "&amp;"mộng mơ của bản nhạc và tăng cường hiệu ứng êm dịu của nó. Cùng với nhau, những yếu tố này tạo nên một trải nghiệm âm nhạc tuyệt đẹp và thanh bình, hoàn hảo để thư giãn hoặc thiền định.")</f>
        <v>Giai điệu nhẹ nhàng và thư giãn, với phần nhạc cụ nhẹ nhàng và phần trình diễn giọng hát êm dịu. Tâm trạng chung là yên bình và trầm ngâm, tạo ra bầu không khí êm dịu cho người nghe. [te0mp1o2] trong bài hát này rất mềm mại và mượt mà, làm tăng thêm chất mộng mơ của bản nhạc và tăng cường hiệu ứng êm dịu của nó. Cùng với nhau, những yếu tố này tạo nên một trải nghiệm âm nhạc tuyệt đẹp và thanh bình, hoàn hảo để thư giãn hoặc thiền định.</v>
      </c>
    </row>
    <row r="3376">
      <c r="A3376" s="1" t="s">
        <v>5183</v>
      </c>
      <c r="B3376" s="1" t="s">
        <v>5184</v>
      </c>
      <c r="C3376" s="2" t="str">
        <f>IFERROR(__xludf.DUMMYFUNCTION("GoogleTranslate(B3376, ""en"", ""vi"")"),"Nhịp điệu của bài hát này vừa phải - không quá nhanh, cũng không quá chậm. Tuy nhiên, âm nhạc này không hoàn toàn phù hợp với quy ước của âm thanh [G1E2N3R4E5]. Mặc dù không tuân theo những kỳ vọng truyền thống, nhưng phong cách và nhịp độ độc đáo của bài"&amp;" hát mang đến một sự khác biệt mới mẻ so với chuẩn mực.")</f>
        <v>Nhịp điệu của bài hát này vừa phải - không quá nhanh, cũng không quá chậm. Tuy nhiên, âm nhạc này không hoàn toàn phù hợp với quy ước của âm thanh [G1E2N3R4E5]. Mặc dù không tuân theo những kỳ vọng truyền thống, nhưng phong cách và nhịp độ độc đáo của bài hát mang đến một sự khác biệt mới mẻ so với chuẩn mực.</v>
      </c>
    </row>
    <row r="3377">
      <c r="A3377" s="1" t="s">
        <v>4055</v>
      </c>
      <c r="B3377" s="1" t="s">
        <v>5185</v>
      </c>
      <c r="C3377" s="2" t="str">
        <f>IFERROR(__xludf.DUMMYFUNCTION("GoogleTranslate(B3377, ""en"", ""vi"")"),"Âm nhạc có [te0mp1o2] thoải mái và lựa chọn [[K01E12Y23]3 k4ey5] mang lại trải nghiệm quyến rũ và đáng nhớ. Bài hát bao gồm khoảng [[N01U12M23_34B45A56R67S78]8 b9ar0s1] và [I1N2S3T4R5U6M7E8N9T0S1] được sử dụng trong buổi biểu diễn âm nhạc.")</f>
        <v>Âm nhạc có [te0mp1o2] thoải mái và lựa chọn [[K01E12Y23]3 k4ey5] mang lại trải nghiệm quyến rũ và đáng nhớ. Bài hát bao gồm khoảng [[N01U12M23_34B45A56R67S78]8 b9ar0s1] và [I1N2S3T4R5U6M7E8N9T0S1] được sử dụng trong buổi biểu diễn âm nhạc.</v>
      </c>
    </row>
    <row r="3378">
      <c r="A3378" s="1" t="s">
        <v>2533</v>
      </c>
      <c r="B3378" s="1" t="s">
        <v>5186</v>
      </c>
      <c r="C3378" s="2" t="str">
        <f>IFERROR(__xludf.DUMMYFUNCTION("GoogleTranslate(B3378, ""en"", ""vi"")"),"Việc sử dụng dải cao độ cụ thể [R1A2N3G4E5] [oc0ta1ve2s3] tạo ra âm thanh gắn kết và thống nhất xuyên suốt bản nhạc dài một giây [T1M213]. Ngoài ra, việc lựa chọn [[K01E12Y23]3 k4ey5] sẽ mang lại trải nghiệm hấp dẫn và đáng nhớ. [te0mp1o2] trong bài hát c"&amp;"ó nhịp độ nhanh này khá tràn đầy năng lượng, trong khi sự vắng mặt của [I1N2S3T4R5U6M7E8N9T0S1] càng làm tăng thêm nét độc đáo của bản nhạc. [ti0me1 s2ig3na4tu5re6] trong bài hát này không mang tính quy ước mà là [T1I2M3E4_5S6I7G8N9A0T1U2R3E4] và nhịp điệ"&amp;"u vừa phải. Nhìn chung, âm nhạc thể hiện [E1M2O3T4I5O6N7] và bao gồm khoảng [[N01U12M23_34B45A56R67S78]8 b9ar0s1].")</f>
        <v>Việc sử dụng dải cao độ cụ thể [R1A2N3G4E5] [oc0ta1ve2s3] tạo ra âm thanh gắn kết và thống nhất xuyên suốt bản nhạc dài một giây [T1M213]. Ngoài ra, việc lựa chọn [[K01E12Y23]3 k4ey5] sẽ mang lại trải nghiệm hấp dẫn và đáng nhớ. [te0mp1o2] trong bài hát có nhịp độ nhanh này khá tràn đầy năng lượng, trong khi sự vắng mặt của [I1N2S3T4R5U6M7E8N9T0S1] càng làm tăng thêm nét độc đáo của bản nhạc. [ti0me1 s2ig3na4tu5re6] trong bài hát này không mang tính quy ước mà là [T1I2M3E4_5S6I7G8N9A0T1U2R3E4] và nhịp điệu vừa phải. Nhìn chung, âm nhạc thể hiện [E1M2O3T4I5O6N7] và bao gồm khoảng [[N01U12M23_34B45A56R67S78]8 b9ar0s1].</v>
      </c>
    </row>
    <row r="3379">
      <c r="A3379" s="1" t="s">
        <v>5187</v>
      </c>
      <c r="B3379" s="1" t="s">
        <v>5188</v>
      </c>
      <c r="C3379" s="2" t="str">
        <f>IFERROR(__xludf.DUMMYFUNCTION("GoogleTranslate(B3379, ""en"", ""vi"")"),"[ti0me1 s2ig3na4tu5re6] của bài hát này không bình thường và nó thể hiện một cảm xúc khác biệt. Nhịp điệu trong bài hát này rất nặng và âm nhạc trở nên sống động thông qua việc sử dụng nhiều loại nhạc cụ khác nhau.")</f>
        <v>[ti0me1 s2ig3na4tu5re6] của bài hát này không bình thường và nó thể hiện một cảm xúc khác biệt. Nhịp điệu trong bài hát này rất nặng và âm nhạc trở nên sống động thông qua việc sử dụng nhiều loại nhạc cụ khác nhau.</v>
      </c>
    </row>
    <row r="3380">
      <c r="A3380" s="1" t="s">
        <v>1023</v>
      </c>
      <c r="B3380" s="1" t="s">
        <v>5189</v>
      </c>
      <c r="C3380" s="2" t="str">
        <f>IFERROR(__xludf.DUMMYFUNCTION("GoogleTranslate(B3380, ""en"", ""vi"")"),"Sự sắp xếp của bài hát này đã cố ý loại bỏ việc sử dụng một số nhạc cụ nhất định.")</f>
        <v>Sự sắp xếp của bài hát này đã cố ý loại bỏ việc sử dụng một số nhạc cụ nhất định.</v>
      </c>
    </row>
    <row r="3381">
      <c r="A3381" s="1" t="s">
        <v>4755</v>
      </c>
      <c r="B3381" s="1" t="s">
        <v>5190</v>
      </c>
      <c r="C3381" s="2" t="str">
        <f>IFERROR(__xludf.DUMMYFUNCTION("GoogleTranslate(B3381, ""en"", ""vi"")"),"Bản nhạc sử dụng phạm vi cao độ cụ thể trải dài [R1A2N3G4E5] [oc0ta1ve2s3], góp phần tạo nên âm thanh gắn kết và thống nhất. Ngoài ra, bài hát có [te0mp1o2] vừa phải, bổ sung cho bầu không khí chung. Điều thú vị là [I1N2S3T4R5U6M7E8N9T0S1] không có trong "&amp;"bản sáng tác này, cho phép tạo ra âm thanh độc đáo và khác biệt nhấn mạnh các yếu tố âm nhạc khác.")</f>
        <v>Bản nhạc sử dụng phạm vi cao độ cụ thể trải dài [R1A2N3G4E5] [oc0ta1ve2s3], góp phần tạo nên âm thanh gắn kết và thống nhất. Ngoài ra, bài hát có [te0mp1o2] vừa phải, bổ sung cho bầu không khí chung. Điều thú vị là [I1N2S3T4R5U6M7E8N9T0S1] không có trong bản sáng tác này, cho phép tạo ra âm thanh độc đáo và khác biệt nhấn mạnh các yếu tố âm nhạc khác.</v>
      </c>
    </row>
    <row r="3382">
      <c r="A3382" s="1" t="s">
        <v>180</v>
      </c>
      <c r="B3382" s="1" t="s">
        <v>5191</v>
      </c>
      <c r="C3382" s="2" t="str">
        <f>IFERROR(__xludf.DUMMYFUNCTION("GoogleTranslate(B3382, ""en"", ""vi"")"),"Phạm vi cao độ nhỏ gọn của [R1A2N3G4E5] [oc0ta1ve2s3] mang lại màn trình diễn âm nhạc tập trung và có tác động mạnh mẽ, trong khi [[K01E12Y23]3 k4ey5] thêm hương vị độc đáo cho loại nhạc này. Với thời lượng [T1M213] giây, bài hát thể hiện nhịp điệu cực kỳ"&amp;" mãnh liệt, đặc biệt không có [I1N2S3T4R5U6M7E8N9T0S1]. [ti0me1 s2ig3na4tu5re6] [T1I2M3E4_5S6I7G8N9A0T1U2R3E4] độc đáo đã làm tăng thêm tính chất đặc biệt của bài hát, kèm theo [te0mp1o2] nhanh. Không thể hiện những nét đặc trưng của phong cách [G1E2N3R4E"&amp;"5], âm nhạc này mang đến một sự khởi đầu mới mẻ so với chuẩn mực.")</f>
        <v>Phạm vi cao độ nhỏ gọn của [R1A2N3G4E5] [oc0ta1ve2s3] mang lại màn trình diễn âm nhạc tập trung và có tác động mạnh mẽ, trong khi [[K01E12Y23]3 k4ey5] thêm hương vị độc đáo cho loại nhạc này. Với thời lượng [T1M213] giây, bài hát thể hiện nhịp điệu cực kỳ mãnh liệt, đặc biệt không có [I1N2S3T4R5U6M7E8N9T0S1]. [ti0me1 s2ig3na4tu5re6] [T1I2M3E4_5S6I7G8N9A0T1U2R3E4] độc đáo đã làm tăng thêm tính chất đặc biệt của bài hát, kèm theo [te0mp1o2] nhanh. Không thể hiện những nét đặc trưng của phong cách [G1E2N3R4E5], âm nhạc này mang đến một sự khởi đầu mới mẻ so với chuẩn mực.</v>
      </c>
    </row>
    <row r="3383">
      <c r="A3383" s="1" t="s">
        <v>178</v>
      </c>
      <c r="B3383" s="1" t="s">
        <v>5192</v>
      </c>
      <c r="C3383" s="2" t="str">
        <f>IFERROR(__xludf.DUMMYFUNCTION("GoogleTranslate(B3383, ""en"", ""vi"")"),"Âm nhạc trong bài hát này, một ví dụ điển hình của phong cách [G1E2N3R4E5], tạo ra bầu không khí khác biệt thông qua việc sử dụng [[K01E12Y23]3 k4ey5] và phạm vi cao độ nhỏ gọn [R1A2N3G4E5] [oc0ta1ve2s3], mang lại âm thanh tập trung và có tác động mạnh mẽ"&amp;". biểu diễn âm nhạc. Đoạn [te0mp1o2] êm dịu và yên bình, mặc dù nhanh nhưng phát trong [T1M213] giây. Ngoài ra, sự vắng mặt của [I1N2S3T4R5U6M7E8N9T0S1] trong bài hát này, đi kèm với nhịp [T1I2M3E4_5S6I7G8N9A0T1U2R3E4], càng làm tăng thêm tính chất độc đá"&amp;"o và hấp dẫn của âm nhạc.")</f>
        <v>Âm nhạc trong bài hát này, một ví dụ điển hình của phong cách [G1E2N3R4E5], tạo ra bầu không khí khác biệt thông qua việc sử dụng [[K01E12Y23]3 k4ey5] và phạm vi cao độ nhỏ gọn [R1A2N3G4E5] [oc0ta1ve2s3], mang lại âm thanh tập trung và có tác động mạnh mẽ. biểu diễn âm nhạc. Đoạn [te0mp1o2] êm dịu và yên bình, mặc dù nhanh nhưng phát trong [T1M213] giây. Ngoài ra, sự vắng mặt của [I1N2S3T4R5U6M7E8N9T0S1] trong bài hát này, đi kèm với nhịp [T1I2M3E4_5S6I7G8N9A0T1U2R3E4], càng làm tăng thêm tính chất độc đáo và hấp dẫn của âm nhạc.</v>
      </c>
    </row>
    <row r="3384">
      <c r="A3384" s="1" t="s">
        <v>2141</v>
      </c>
      <c r="B3384" s="1" t="s">
        <v>5193</v>
      </c>
      <c r="C3384" s="2" t="str">
        <f>IFERROR(__xludf.DUMMYFUNCTION("GoogleTranslate(B3384, ""en"", ""vi"")"),"Âm nhạc được sáng tác trong [[K01E12Y23]3 k4ey5], có dải cao độ nhỏ gọn [R1A2N3G4E5] [oc0ta1ve2s3], mang lại hiệu suất tập trung và ấn tượng. Với thời lượng [T1M213] giây, bài hát chinh phục người nghe bằng nhịp điệu vô cùng nhẹ nhàng, mượt mà. [I1N2S3T4R"&amp;"5U6M7E8N9T0S1] đặc biệt vắng mặt trong thành phần này, theo sau là [ti0me1 s2ig3na4tu5re6 o7f 8[T91I02M13E24_35S46I57G68N79A80T91U02R13E24]3]. Di chuyển với tốc độ chậm, âm nhạc gợi lên tính chất [E1M2O3T4I5O6N7].")</f>
        <v>Âm nhạc được sáng tác trong [[K01E12Y23]3 k4ey5], có dải cao độ nhỏ gọn [R1A2N3G4E5] [oc0ta1ve2s3], mang lại hiệu suất tập trung và ấn tượng. Với thời lượng [T1M213] giây, bài hát chinh phục người nghe bằng nhịp điệu vô cùng nhẹ nhàng, mượt mà. [I1N2S3T4R5U6M7E8N9T0S1] đặc biệt vắng mặt trong thành phần này, theo sau là [ti0me1 s2ig3na4tu5re6 o7f 8[T91I02M13E24_35S46I57G68N79A80T91U02R13E24]3]. Di chuyển với tốc độ chậm, âm nhạc gợi lên tính chất [E1M2O3T4I5O6N7].</v>
      </c>
    </row>
    <row r="3385">
      <c r="A3385" s="1" t="s">
        <v>5194</v>
      </c>
      <c r="B3385" s="1" t="s">
        <v>5195</v>
      </c>
      <c r="C3385" s="2" t="str">
        <f>IFERROR(__xludf.DUMMYFUNCTION("GoogleTranslate(B3385, ""en"", ""vi"")"),"[ti0me1 s2ig3na4tu5re6] của bài hát này rất độc đáo và phần giai điệu được làm nổi bật bởi âm thanh của [I1N2S3T4R5U6M7E8N9T0]. Với [te0mp1o2] vừa phải, âm nhạc trở nên sống động hơn thông qua việc sử dụng [I1N2S3T4R5U6M7E8N9T0S1].")</f>
        <v>[ti0me1 s2ig3na4tu5re6] của bài hát này rất độc đáo và phần giai điệu được làm nổi bật bởi âm thanh của [I1N2S3T4R5U6M7E8N9T0]. Với [te0mp1o2] vừa phải, âm nhạc trở nên sống động hơn thông qua việc sử dụng [I1N2S3T4R5U6M7E8N9T0S1].</v>
      </c>
    </row>
    <row r="3386">
      <c r="A3386" s="1" t="s">
        <v>5196</v>
      </c>
      <c r="B3386" s="1" t="s">
        <v>5197</v>
      </c>
      <c r="C3386" s="2" t="str">
        <f>IFERROR(__xludf.DUMMYFUNCTION("GoogleTranslate(B3386, ""en"", ""vi"")"),"Bài hát này có bầu không khí khác biệt được tạo ra bằng cách sử dụng [[K01E12Y23]3 k4ey5], với nhịp độ nhanh [te0mp1o2] và nhịp điệu thoải mái, vừa phải. Phạm vi cao độ của nó nằm trong khoảng [R1A2N3G4E5] [oc0ta1ve2s3] và nó có thời gian chạy là [T1M213]"&amp;" giây. Bất chấp nhịp độ của nó, bài hát này không có bất kỳ [I1N2S3T4R5U6M7E8N9T0S1] nào và không thể hiện những nét đặc trưng của phong cách [G1E2N3R4E5].")</f>
        <v>Bài hát này có bầu không khí khác biệt được tạo ra bằng cách sử dụng [[K01E12Y23]3 k4ey5], với nhịp độ nhanh [te0mp1o2] và nhịp điệu thoải mái, vừa phải. Phạm vi cao độ của nó nằm trong khoảng [R1A2N3G4E5] [oc0ta1ve2s3] và nó có thời gian chạy là [T1M213] giây. Bất chấp nhịp độ của nó, bài hát này không có bất kỳ [I1N2S3T4R5U6M7E8N9T0S1] nào và không thể hiện những nét đặc trưng của phong cách [G1E2N3R4E5].</v>
      </c>
    </row>
    <row r="3387">
      <c r="A3387" s="1" t="s">
        <v>1836</v>
      </c>
      <c r="B3387" s="1" t="s">
        <v>5198</v>
      </c>
      <c r="C3387" s="2" t="str">
        <f>IFERROR(__xludf.DUMMYFUNCTION("GoogleTranslate(B3387, ""en"", ""vi"")"),"Bài hát này đại diện cho thể loại [G1E2N3R4E5], có độ dài bản nhạc là [T1M213] giây.")</f>
        <v>Bài hát này đại diện cho thể loại [G1E2N3R4E5], có độ dài bản nhạc là [T1M213] giây.</v>
      </c>
    </row>
    <row r="3388">
      <c r="A3388" s="1" t="s">
        <v>906</v>
      </c>
      <c r="B3388" s="1" t="s">
        <v>5199</v>
      </c>
      <c r="C3388" s="2" t="str">
        <f>IFERROR(__xludf.DUMMYFUNCTION("GoogleTranslate(B3388, ""en"", ""vi"")"),"Bài hát này không tuân theo một nhịp điệu thông thường [ti0me1 s2ig3na4tu5re6], có nghĩa là nhịp điệu của nó khác với các nhịp thông thường được sử dụng trong hầu hết các bản nhạc. Ký hiệu thời gian là một yếu tố quan trọng trong âm nhạc vì chúng xác định"&amp;" số nhịp trong mỗi ô nhịp và giúp tạo ra một khuôn mẫu nhất quán về nhịp mạnh và yếu. Tuy nhiên, một số nhạc sĩ cố tình sử dụng [ti0me1 s2ig3na4tu5re6] độc đáo để tăng thêm độ phức tạp và sự thú vị cho các sáng tác của họ, thách thức người nghe cảm nhận v"&amp;"à đánh giá cao âm nhạc theo những cách mới. Bất chấp khó khăn tiềm ẩn khi chơi hoặc theo dõi một bài hát có [ti0me1 s2ig3na4tu5re6] khác thường, nó cũng có thể dẫn đến việc tạo ra những trải nghiệm âm nhạc độc đáo và đáng nhớ.")</f>
        <v>Bài hát này không tuân theo một nhịp điệu thông thường [ti0me1 s2ig3na4tu5re6], có nghĩa là nhịp điệu của nó khác với các nhịp thông thường được sử dụng trong hầu hết các bản nhạc. Ký hiệu thời gian là một yếu tố quan trọng trong âm nhạc vì chúng xác định số nhịp trong mỗi ô nhịp và giúp tạo ra một khuôn mẫu nhất quán về nhịp mạnh và yếu. Tuy nhiên, một số nhạc sĩ cố tình sử dụng [ti0me1 s2ig3na4tu5re6] độc đáo để tăng thêm độ phức tạp và sự thú vị cho các sáng tác của họ, thách thức người nghe cảm nhận và đánh giá cao âm nhạc theo những cách mới. Bất chấp khó khăn tiềm ẩn khi chơi hoặc theo dõi một bài hát có [ti0me1 s2ig3na4tu5re6] khác thường, nó cũng có thể dẫn đến việc tạo ra những trải nghiệm âm nhạc độc đáo và đáng nhớ.</v>
      </c>
    </row>
    <row r="3389">
      <c r="A3389" s="1" t="s">
        <v>5200</v>
      </c>
      <c r="B3389" s="1" t="s">
        <v>5201</v>
      </c>
      <c r="C3389" s="2" t="str">
        <f>IFERROR(__xludf.DUMMYFUNCTION("GoogleTranslate(B3389, ""en"", ""vi"")"),"Âm nhạc cao [te0mp1o2] có hương vị độc đáo được thêm vào bởi [[K01E12Y23]3 k4ey5] và có tính năng [[N01U12M23_34B45A56R67S78]8 b9ar0s1]. Bài hát dài [T1M213] giây, mang lại trải nghiệm nghe sống động với nhịp điệu tràn đầy năng lượng và âm sắc đặc biệt.")</f>
        <v>Âm nhạc cao [te0mp1o2] có hương vị độc đáo được thêm vào bởi [[K01E12Y23]3 k4ey5] và có tính năng [[N01U12M23_34B45A56R67S78]8 b9ar0s1]. Bài hát dài [T1M213] giây, mang lại trải nghiệm nghe sống động với nhịp điệu tràn đầy năng lượng và âm sắc đặc biệt.</v>
      </c>
    </row>
    <row r="3390">
      <c r="A3390" s="1" t="s">
        <v>5202</v>
      </c>
      <c r="B3390" s="1" t="s">
        <v>5203</v>
      </c>
      <c r="C3390" s="2" t="str">
        <f>IFERROR(__xludf.DUMMYFUNCTION("GoogleTranslate(B3390, ""en"", ""vi"")"),"Đoạn nhạc dài [T1M213] giây và thể hiện phạm vi cao độ trong [R1A2N3G4E5] [oc0ta1ve2s3]. Nhịp điệu của bài hát vừa phải, không quá nhanh cũng không quá chậm, có kèm theo [I1N2S3T4R5U6M7E8N9T0S1], tạo nên âm thanh của bài hát. [ti0me1 s2ig3na4tu5re6] được "&amp;"sử dụng trong bài hát này không được sử dụng phổ biến, điều này càng làm tăng thêm nét độc đáo của nó. Nhìn chung, bản phối âm nhạc nổi bật nhờ [ti0me1 s2ig3na4tu5re6] độc đáo và dải cao độ ấn tượng, đồng thời duy trì nhịp điệu vừa phải để thu hút người n"&amp;"ghe.")</f>
        <v>Đoạn nhạc dài [T1M213] giây và thể hiện phạm vi cao độ trong [R1A2N3G4E5] [oc0ta1ve2s3]. Nhịp điệu của bài hát vừa phải, không quá nhanh cũng không quá chậm, có kèm theo [I1N2S3T4R5U6M7E8N9T0S1], tạo nên âm thanh của bài hát. [ti0me1 s2ig3na4tu5re6] được sử dụng trong bài hát này không được sử dụng phổ biến, điều này càng làm tăng thêm nét độc đáo của nó. Nhìn chung, bản phối âm nhạc nổi bật nhờ [ti0me1 s2ig3na4tu5re6] độc đáo và dải cao độ ấn tượng, đồng thời duy trì nhịp điệu vừa phải để thu hút người nghe.</v>
      </c>
    </row>
    <row r="3391">
      <c r="A3391" s="1" t="s">
        <v>925</v>
      </c>
      <c r="B3391" s="1" t="s">
        <v>5204</v>
      </c>
      <c r="C3391" s="2" t="str">
        <f>IFERROR(__xludf.DUMMYFUNCTION("GoogleTranslate(B3391, ""en"", ""vi"")"),"Trong âm nhạc, việc sử dụng dải cao độ cụ thể [R1A2N3G4E5] [oc0ta1ve2s3] có thể tạo ra âm thanh gắn kết và thống nhất xuyên suốt bản nhạc. Ngoài ra, [te0mp1o2] của bài hát cụ thể này còn chậm, điều này càng góp phần tạo nên tâm trạng và bầu không khí chun"&amp;"g của âm nhạc. Sự kết hợp của các yếu tố này giúp thiết lập âm thanh riêng biệt và dễ nhận biết cho tác phẩm, đồng thời thiết lập âm sắc và nhịp độ cho trải nghiệm của người nghe.")</f>
        <v>Trong âm nhạc, việc sử dụng dải cao độ cụ thể [R1A2N3G4E5] [oc0ta1ve2s3] có thể tạo ra âm thanh gắn kết và thống nhất xuyên suốt bản nhạc. Ngoài ra, [te0mp1o2] của bài hát cụ thể này còn chậm, điều này càng góp phần tạo nên tâm trạng và bầu không khí chung của âm nhạc. Sự kết hợp của các yếu tố này giúp thiết lập âm thanh riêng biệt và dễ nhận biết cho tác phẩm, đồng thời thiết lập âm sắc và nhịp độ cho trải nghiệm của người nghe.</v>
      </c>
    </row>
    <row r="3392">
      <c r="A3392" s="1" t="s">
        <v>2237</v>
      </c>
      <c r="B3392" s="1" t="s">
        <v>5205</v>
      </c>
      <c r="C3392" s="2" t="str">
        <f>IFERROR(__xludf.DUMMYFUNCTION("GoogleTranslate(B3392, ""en"", ""vi"")"),"Dải cao độ của [R1A2N3G4E5] [oc0ta1ve2s3] tạo thêm nét đặc biệt cho bản nhạc, nhấn mạnh chiều sâu cảm xúc của bản nhạc, trong khi [[K01E12Y23]3 k4ey5] thêm hương vị độc đáo cho bản nhạc này. Với thời lượng [T1M213] giây, bài hát này thể hiện [te0mp1o2] nh"&amp;"anh và trở nên sống động thông qua việc sử dụng [I1N2S3T4R5U6M7E8N9T0S1]. Mặc dù không điển hình [ti0me1 s2ig3na4tu5re6 o7f 8[T91I02M13E24_35S46I57G68N79A80T91U02R13E24]3], bài hát vẫn duy trì nhịp điệu chậm, gợi lên âm thanh [G1E2N3R4E5] cổ điển.")</f>
        <v>Dải cao độ của [R1A2N3G4E5] [oc0ta1ve2s3] tạo thêm nét đặc biệt cho bản nhạc, nhấn mạnh chiều sâu cảm xúc của bản nhạc, trong khi [[K01E12Y23]3 k4ey5] thêm hương vị độc đáo cho bản nhạc này. Với thời lượng [T1M213] giây, bài hát này thể hiện [te0mp1o2] nhanh và trở nên sống động thông qua việc sử dụng [I1N2S3T4R5U6M7E8N9T0S1]. Mặc dù không điển hình [ti0me1 s2ig3na4tu5re6 o7f 8[T91I02M13E24_35S46I57G68N79A80T91U02R13E24]3], bài hát vẫn duy trì nhịp điệu chậm, gợi lên âm thanh [G1E2N3R4E5] cổ điển.</v>
      </c>
    </row>
    <row r="3393">
      <c r="A3393" s="1" t="s">
        <v>59</v>
      </c>
      <c r="B3393" s="1" t="s">
        <v>5206</v>
      </c>
      <c r="C3393" s="2" t="str">
        <f>IFERROR(__xludf.DUMMYFUNCTION("GoogleTranslate(B3393, ""en"", ""vi"")"),"Đoạn nhạc mà tôi đang mô tả thể hiện phạm vi cao độ trong [R1A2N3G4E5] [oc0ta1ve2s3] và được sáng tác trong [[K01E12Y23]3 k4ey5]. Nó dài [T1M213] giây và có nhịp điệu vừa phải và nhất quán, nhưng cũng có [ti0me1 s2ig3na4tu5re6], [T1I2M3E4_5S6I7G8N9A0T1U2R"&amp;"3E4] khác thường. Cố tình loại trừ khỏi bài hát là [I1N2S3T4R5U6M7E8N9T0S1], điều này mang lại cho nó một âm thanh độc đáo. Nhịp điệu chậm rãi của âm nhạc nâng cao khả năng trình chiếu của [E1M2O3T4I5O6N7], khiến nó trở thành một bản nhạc thực sự quyến rũ"&amp;".")</f>
        <v>Đoạn nhạc mà tôi đang mô tả thể hiện phạm vi cao độ trong [R1A2N3G4E5] [oc0ta1ve2s3] và được sáng tác trong [[K01E12Y23]3 k4ey5]. Nó dài [T1M213] giây và có nhịp điệu vừa phải và nhất quán, nhưng cũng có [ti0me1 s2ig3na4tu5re6], [T1I2M3E4_5S6I7G8N9A0T1U2R3E4] khác thường. Cố tình loại trừ khỏi bài hát là [I1N2S3T4R5U6M7E8N9T0S1], điều này mang lại cho nó một âm thanh độc đáo. Nhịp điệu chậm rãi của âm nhạc nâng cao khả năng trình chiếu của [E1M2O3T4I5O6N7], khiến nó trở thành một bản nhạc thực sự quyến rũ.</v>
      </c>
    </row>
    <row r="3394">
      <c r="A3394" s="1" t="s">
        <v>5207</v>
      </c>
      <c r="B3394" s="1" t="s">
        <v>5208</v>
      </c>
      <c r="C3394" s="2" t="str">
        <f>IFERROR(__xludf.DUMMYFUNCTION("GoogleTranslate(B3394, ""en"", ""vi"")"),"Dải cao độ của [R1A2N3G4E5] [oc0ta1ve2s3] tạo thêm nét đặc biệt cho âm nhạc, nhấn mạnh chiều sâu cảm xúc của nó. Thời lượng của bài hát này là [T1M213] giây, trong khi [ti0me1 s2ig3na4tu5re6] của nó là [T1I2M3E4_5S6I7G8N9A0T1U2R3E4]. Hơn nữa, chế phẩm này"&amp;" không liên quan đến việc sử dụng [I1N2S3T4R5U6M7E8N9T0S1]. Cấu trúc bài hát được tạo thành từ [[N01U12M23_34B45A56R67S78]8 b9ar0s1].")</f>
        <v>Dải cao độ của [R1A2N3G4E5] [oc0ta1ve2s3] tạo thêm nét đặc biệt cho âm nhạc, nhấn mạnh chiều sâu cảm xúc của nó. Thời lượng của bài hát này là [T1M213] giây, trong khi [ti0me1 s2ig3na4tu5re6] của nó là [T1I2M3E4_5S6I7G8N9A0T1U2R3E4]. Hơn nữa, chế phẩm này không liên quan đến việc sử dụng [I1N2S3T4R5U6M7E8N9T0S1]. Cấu trúc bài hát được tạo thành từ [[N01U12M23_34B45A56R67S78]8 b9ar0s1].</v>
      </c>
    </row>
    <row r="3395">
      <c r="A3395" s="1" t="s">
        <v>5209</v>
      </c>
      <c r="B3395" s="1" t="s">
        <v>5210</v>
      </c>
      <c r="C3395" s="2" t="str">
        <f>IFERROR(__xludf.DUMMYFUNCTION("GoogleTranslate(B3395, ""en"", ""vi"")"),"Nhịp điệu trong bài hát này rất mạnh mẽ, mặc dù [ti0me1 s2ig3na4tu5re6] không được sử dụng phổ biến. [T1I2M3E4_5S6I7G8N9A0T1U2R3E4] Mặc dù vậy, bài hát có nhịp độ nhẹ nhàng và âm thanh không bị ảnh hưởng nhiều bởi các quy ước của thể loại [G1E2N3R4E5]. Hơ"&amp;"n nữa, độ dài của bài hát được xác định bởi [[N01U12M23_34B45A56R67S78]8 b9ar0s1].")</f>
        <v>Nhịp điệu trong bài hát này rất mạnh mẽ, mặc dù [ti0me1 s2ig3na4tu5re6] không được sử dụng phổ biến. [T1I2M3E4_5S6I7G8N9A0T1U2R3E4] Mặc dù vậy, bài hát có nhịp độ nhẹ nhàng và âm thanh không bị ảnh hưởng nhiều bởi các quy ước của thể loại [G1E2N3R4E5]. Hơn nữa, độ dài của bài hát được xác định bởi [[N01U12M23_34B45A56R67S78]8 b9ar0s1].</v>
      </c>
    </row>
    <row r="3396">
      <c r="A3396" s="1" t="s">
        <v>726</v>
      </c>
      <c r="B3396" s="1" t="s">
        <v>5211</v>
      </c>
      <c r="C3396" s="2" t="str">
        <f>IFERROR(__xludf.DUMMYFUNCTION("GoogleTranslate(B3396, ""en"", ""vi"")"),"Bản nhạc thể hiện phạm vi cao độ trong [R1A2N3G4E5] [oc0ta1ve2s3] và sử dụng [[K01E12Y23]3 k4ey5], tạo ra âm thanh cộng hưởng và độc đáo. Đó là bài hát dài một giây [T1M213] với nhịp điệu tạo ra sự cân bằng giữa việc không quá nhanh hoặc quá chậm. Âm nhạc"&amp;" được làm phong phú hơn bằng cách đưa vào [I1N2S3T4R5U6M7E8N9T0S1] và tuân theo [[T01I12M23E34_45S56I67G78N89A90T01U12R23E34]4 t5im6e 7si8gn9at0ur1e2]. Được phát ở mức trung bình [te0mp1o2], nhạc này được xác định bởi [E1M2O3T4I5O6N7] của nó.")</f>
        <v>Bản nhạc thể hiện phạm vi cao độ trong [R1A2N3G4E5] [oc0ta1ve2s3] và sử dụng [[K01E12Y23]3 k4ey5], tạo ra âm thanh cộng hưởng và độc đáo. Đó là bài hát dài một giây [T1M213] với nhịp điệu tạo ra sự cân bằng giữa việc không quá nhanh hoặc quá chậm. Âm nhạc được làm phong phú hơn bằng cách đưa vào [I1N2S3T4R5U6M7E8N9T0S1] và tuân theo [[T01I12M23E34_45S56I67G78N89A90T01U12R23E34]4 t5im6e 7si8gn9at0ur1e2]. Được phát ở mức trung bình [te0mp1o2], nhạc này được xác định bởi [E1M2O3T4I5O6N7] của nó.</v>
      </c>
    </row>
    <row r="3397">
      <c r="A3397" s="1" t="s">
        <v>1016</v>
      </c>
      <c r="B3397" s="1" t="s">
        <v>5212</v>
      </c>
      <c r="C3397" s="2" t="str">
        <f>IFERROR(__xludf.DUMMYFUNCTION("GoogleTranslate(B3397, ""en"", ""vi"")"),"Bản nhạc có phạm vi cao độ là [R1A2N3G4E5] [oc0ta1ve2s3] và được biểu diễn trong [[K01E12Y23]3 k4ey5], điều này làm tăng thêm hương vị độc đáo cho âm nhạc. Kéo dài trong [T1M213] giây, bài hát có nhịp điệu cân bằng, với [I1N2S3T4R5U6M7E8N9T0S1] góp phần t"&amp;"ạo nên bố cục âm nhạc tổng thể. Âm nhạc ở [T1I2M3E4_5S6I7G8N9A0T1U2R3E4] và được trình diễn chậm rãi, gợi lên cảm giác [E1M2O3T4I5O6N7].")</f>
        <v>Bản nhạc có phạm vi cao độ là [R1A2N3G4E5] [oc0ta1ve2s3] và được biểu diễn trong [[K01E12Y23]3 k4ey5], điều này làm tăng thêm hương vị độc đáo cho âm nhạc. Kéo dài trong [T1M213] giây, bài hát có nhịp điệu cân bằng, với [I1N2S3T4R5U6M7E8N9T0S1] góp phần tạo nên bố cục âm nhạc tổng thể. Âm nhạc ở [T1I2M3E4_5S6I7G8N9A0T1U2R3E4] và được trình diễn chậm rãi, gợi lên cảm giác [E1M2O3T4I5O6N7].</v>
      </c>
    </row>
    <row r="3398">
      <c r="A3398" s="1" t="s">
        <v>5213</v>
      </c>
      <c r="B3398" s="1" t="s">
        <v>5214</v>
      </c>
      <c r="C3398" s="2" t="str">
        <f>IFERROR(__xludf.DUMMYFUNCTION("GoogleTranslate(B3398, ""en"", ""vi"")"),"Âm nhạc trong bài hát này có nhịp điệu rất êm dịu và được chơi ở tốc độ vừa phải. Bản nhạc có độ dài [T1M213] giây và có [ti0me1 s2ig3na4tu5re6 o7f 8[T91I02M13E24_35S46I57G68N79A80T91U02R13E24]3].")</f>
        <v>Âm nhạc trong bài hát này có nhịp điệu rất êm dịu và được chơi ở tốc độ vừa phải. Bản nhạc có độ dài [T1M213] giây và có [ti0me1 s2ig3na4tu5re6 o7f 8[T91I02M13E24_35S46I57G68N79A80T91U02R13E24]3].</v>
      </c>
    </row>
    <row r="3399">
      <c r="A3399" s="1" t="s">
        <v>371</v>
      </c>
      <c r="B3399" s="1" t="s">
        <v>5215</v>
      </c>
      <c r="C3399" s="2" t="str">
        <f>IFERROR(__xludf.DUMMYFUNCTION("GoogleTranslate(B3399, ""en"", ""vi"")"),"Bài hát này khác thường về mặt [ti0me1 s2ig3na4tu5re6]. Nó có độ dài [T1M213] giây, có nhịp điệu độc đáo và độc đáo khiến nó khác biệt so với các bài hát khác. [ti0me1 s2ig3na4tu5re6] của bài hát không giống bất cứ thứ gì thường được nghe trong âm nhạc ch"&amp;"ính thống, khiến nó trở thành một bản nhạc khác biệt và đáng nhớ. Mặc dù có tính chất độc đáo nhưng cấu trúc nhịp điệu của bài hát được chế tác một cách chuyên nghiệp và thực hiện tốt, thể hiện kỹ năng và sự sáng tạo của nhà soạn nhạc hoặc các nhạc sĩ đằn"&amp;"g sau nó.")</f>
        <v>Bài hát này khác thường về mặt [ti0me1 s2ig3na4tu5re6]. Nó có độ dài [T1M213] giây, có nhịp điệu độc đáo và độc đáo khiến nó khác biệt so với các bài hát khác. [ti0me1 s2ig3na4tu5re6] của bài hát không giống bất cứ thứ gì thường được nghe trong âm nhạc chính thống, khiến nó trở thành một bản nhạc khác biệt và đáng nhớ. Mặc dù có tính chất độc đáo nhưng cấu trúc nhịp điệu của bài hát được chế tác một cách chuyên nghiệp và thực hiện tốt, thể hiện kỹ năng và sự sáng tạo của nhà soạn nhạc hoặc các nhạc sĩ đằng sau nó.</v>
      </c>
    </row>
    <row r="3400">
      <c r="A3400" s="1" t="s">
        <v>5216</v>
      </c>
      <c r="B3400" s="1" t="s">
        <v>5217</v>
      </c>
      <c r="C3400" s="2" t="str">
        <f>IFERROR(__xludf.DUMMYFUNCTION("GoogleTranslate(B3400, ""en"", ""vi"")"),"Bài hát có tiết tấu nhanh này thuộc thể loại nhạc [G1E2N3R4E5].")</f>
        <v>Bài hát có tiết tấu nhanh này thuộc thể loại nhạc [G1E2N3R4E5].</v>
      </c>
    </row>
    <row r="3401">
      <c r="A3401" s="1" t="s">
        <v>2533</v>
      </c>
      <c r="B3401" s="1" t="s">
        <v>5218</v>
      </c>
      <c r="C3401" s="2" t="str">
        <f>IFERROR(__xludf.DUMMYFUNCTION("GoogleTranslate(B3401, ""en"", ""vi"")"),"Loại nhạc này mang đến trải nghiệm nghe đa dạng và sống động với dải cao độ trải dài [R1A2N3G4E5] [oc0ta1ve2s3]. Thêm hương vị độc đáo cho âm nhạc là việc sử dụng [[K01E12Y23]3 k4ey5]. Bài hát phát trong [T1M213] giây và có nhịp điệu rất tràn đầy năng lượ"&amp;"ng. Điều thú vị là, [I1N2S3T4R5U6M7E8N9T0S1] không được sử dụng trong bố cục này, bố cục này cũng sử dụng một [[T01I12M23E34_45S56I67G78N89A90T01U12R23E34]4 t5im6e 7si8gn9at0ur1e2] không phổ biến và có nhịp độ vừa phải. Thông qua âm thanh, âm nhạc truyền "&amp;"tải [E1M2O3T4I5O6N7] và bao trùm [[N01U12M23_34B45A56R67S78]8 b9ar0s1].")</f>
        <v>Loại nhạc này mang đến trải nghiệm nghe đa dạng và sống động với dải cao độ trải dài [R1A2N3G4E5] [oc0ta1ve2s3]. Thêm hương vị độc đáo cho âm nhạc là việc sử dụng [[K01E12Y23]3 k4ey5]. Bài hát phát trong [T1M213] giây và có nhịp điệu rất tràn đầy năng lượng. Điều thú vị là, [I1N2S3T4R5U6M7E8N9T0S1] không được sử dụng trong bố cục này, bố cục này cũng sử dụng một [[T01I12M23E34_45S56I67G78N89A90T01U12R23E34]4 t5im6e 7si8gn9at0ur1e2] không phổ biến và có nhịp độ vừa phải. Thông qua âm thanh, âm nhạc truyền tải [E1M2O3T4I5O6N7] và bao trùm [[N01U12M23_34B45A56R67S78]8 b9ar0s1].</v>
      </c>
    </row>
    <row r="3402">
      <c r="A3402" s="1" t="s">
        <v>5219</v>
      </c>
      <c r="B3402" s="1" t="s">
        <v>5220</v>
      </c>
      <c r="C3402" s="2" t="str">
        <f>IFERROR(__xludf.DUMMYFUNCTION("GoogleTranslate(B3402, ""en"", ""vi"")"),"Âm nhạc được đề cập mang lại trải nghiệm nghe độc ​​đáo và đáng nhớ nhờ dải cao độ [R1A2N3G4E5] [oc0ta1ve2s3]. Ngoài ra, việc sử dụng [[K01E12Y23]3 k4ey5] mang lại cho âm nhạc chất lượng cảm xúc đặc biệt. Ở độ dài [T1M213] giây, bài hát có [te0mp1o2] cân "&amp;"bằng tốt, không quá nhanh cũng không quá chậm. [ti0me1 s2ig3na4tu5re6], [T1I2M3E4_5S6I7G8N9A0T1U2R3E4] của nó cũng rất khác biệt. Việc cố tình loại trừ [I1N2S3T4R5U6M7E8N9T0S1] đã làm tăng thêm nét độc đáo của bài hát, điều này càng được nhấn mạnh bởi độ "&amp;"dài [[N01U12M23_34B45A56R67S78]8 b9ar0s1] của nó.")</f>
        <v>Âm nhạc được đề cập mang lại trải nghiệm nghe độc ​​đáo và đáng nhớ nhờ dải cao độ [R1A2N3G4E5] [oc0ta1ve2s3]. Ngoài ra, việc sử dụng [[K01E12Y23]3 k4ey5] mang lại cho âm nhạc chất lượng cảm xúc đặc biệt. Ở độ dài [T1M213] giây, bài hát có [te0mp1o2] cân bằng tốt, không quá nhanh cũng không quá chậm. [ti0me1 s2ig3na4tu5re6], [T1I2M3E4_5S6I7G8N9A0T1U2R3E4] của nó cũng rất khác biệt. Việc cố tình loại trừ [I1N2S3T4R5U6M7E8N9T0S1] đã làm tăng thêm nét độc đáo của bài hát, điều này càng được nhấn mạnh bởi độ dài [[N01U12M23_34B45A56R67S78]8 b9ar0s1] của nó.</v>
      </c>
    </row>
    <row r="3403">
      <c r="A3403" s="1" t="s">
        <v>5221</v>
      </c>
      <c r="B3403" s="1" t="s">
        <v>5222</v>
      </c>
      <c r="C3403" s="2" t="str">
        <f>IFERROR(__xludf.DUMMYFUNCTION("GoogleTranslate(B3403, ""en"", ""vi"")"),"Loại nhạc này mang đến trải nghiệm nghe đa dạng và sống động với dải cao độ trải dài [R1A2N3G4E5] [oc0ta1ve2s3]. Việc sử dụng [[K01E12Y23]3 k4ey5] tạo ra bầu không khí riêng biệt được duy trì trong suốt thời lượng [T1M213] giây của bản nhạc. Nhịp điệu vừa"&amp;" phải và nhất quán của bài hát, được chơi ở mức cao [te0mp1o2], khiến âm nhạc trở nên sống động với sự trợ giúp của [I1N2S3T4R5U6M7E8N9T0S1]. Ngoài ra, bài hát này sử dụng [ti0me1 s2ig3na4tu5re6 o7f 8[T91I02M13E24_35S46I57G68N79A80T91U02R13E24]3] không ch"&amp;"uẩn, tạo thêm một lớp phức tạp cho bố cục của nó. Nhìn chung, bài hát bao gồm khoảng [[N01U12M23_34B45A56R67S78]8 b9ar0s1], tạo nên một bản nhạc phức tạp và hấp dẫn.")</f>
        <v>Loại nhạc này mang đến trải nghiệm nghe đa dạng và sống động với dải cao độ trải dài [R1A2N3G4E5] [oc0ta1ve2s3]. Việc sử dụng [[K01E12Y23]3 k4ey5] tạo ra bầu không khí riêng biệt được duy trì trong suốt thời lượng [T1M213] giây của bản nhạc. Nhịp điệu vừa phải và nhất quán của bài hát, được chơi ở mức cao [te0mp1o2], khiến âm nhạc trở nên sống động với sự trợ giúp của [I1N2S3T4R5U6M7E8N9T0S1]. Ngoài ra, bài hát này sử dụng [ti0me1 s2ig3na4tu5re6 o7f 8[T91I02M13E24_35S46I57G68N79A80T91U02R13E24]3] không chuẩn, tạo thêm một lớp phức tạp cho bố cục của nó. Nhìn chung, bài hát bao gồm khoảng [[N01U12M23_34B45A56R67S78]8 b9ar0s1], tạo nên một bản nhạc phức tạp và hấp dẫn.</v>
      </c>
    </row>
    <row r="3404">
      <c r="A3404" s="1" t="s">
        <v>369</v>
      </c>
      <c r="B3404" s="1" t="s">
        <v>5223</v>
      </c>
      <c r="C3404" s="2" t="str">
        <f>IFERROR(__xludf.DUMMYFUNCTION("GoogleTranslate(B3404, ""en"", ""vi"")"),"Lựa chọn [[K01E12Y23]3 k4ey5] của bản nhạc này mang lại trải nghiệm quyến rũ và đáng nhớ, với phạm vi cao độ trong [R1A2N3G4E5] [oc0ta1ve2s3]. Bài hát kéo dài [T1M213] giây và có nhịp ru. Buổi biểu diễn âm nhạc sử dụng [I1N2S3T4R5U6M7E8N9T0S1] và tuân the"&amp;"o [[T01I12M23E34_45S56I67G78N89A90T01U12R23E34]4 t5im6e 7si8gn9at0ur1e2]. Nhịp độ của bài hát ở mức vừa phải, trong khi bản thân âm nhạc lại lệch khỏi âm thanh thông thường gắn liền với [G1E2N3R4E5].")</f>
        <v>Lựa chọn [[K01E12Y23]3 k4ey5] của bản nhạc này mang lại trải nghiệm quyến rũ và đáng nhớ, với phạm vi cao độ trong [R1A2N3G4E5] [oc0ta1ve2s3]. Bài hát kéo dài [T1M213] giây và có nhịp ru. Buổi biểu diễn âm nhạc sử dụng [I1N2S3T4R5U6M7E8N9T0S1] và tuân theo [[T01I12M23E34_45S56I67G78N89A90T01U12R23E34]4 t5im6e 7si8gn9at0ur1e2]. Nhịp độ của bài hát ở mức vừa phải, trong khi bản thân âm nhạc lại lệch khỏi âm thanh thông thường gắn liền với [G1E2N3R4E5].</v>
      </c>
    </row>
    <row r="3405">
      <c r="A3405" s="1" t="s">
        <v>1306</v>
      </c>
      <c r="B3405" s="1" t="s">
        <v>5224</v>
      </c>
      <c r="C3405" s="2" t="str">
        <f>IFERROR(__xludf.DUMMYFUNCTION("GoogleTranslate(B3405, ""en"", ""vi"")"),"Nhạc được sáng tác trong [[K01E12Y23]3 k4ey5] và được phát ở tốc độ nhanh.")</f>
        <v>Nhạc được sáng tác trong [[K01E12Y23]3 k4ey5] và được phát ở tốc độ nhanh.</v>
      </c>
    </row>
    <row r="3406">
      <c r="A3406" s="1" t="s">
        <v>2218</v>
      </c>
      <c r="B3406" s="1" t="s">
        <v>5225</v>
      </c>
      <c r="C3406" s="2" t="str">
        <f>IFERROR(__xludf.DUMMYFUNCTION("GoogleTranslate(B3406, ""en"", ""vi"")"),"[[T01I12M23E34_45S56I67G78N89A90T01U12R23E34]4 t5im6e 7si8gn9at0ur1e2] được sử dụng trong bản nhạc này, được bổ sung thêm bởi [I1N2S3T4R5U6M7E8N9T0S1]. [[K01E12Y23]3 k4ey5] thêm hương vị độc đáo cho âm thanh, nhưng nó không phải là sự thể hiện thực sự của"&amp;" thể loại [G1E2N3R4E5] điển hình. Tuy nhiên, sự kết hợp giữa [ti0me1 s2ig3na4tu5re6], nhạc cụ và [ke0y1] tạo nên một phong cách âm nhạc đặc biệt và thú vị.")</f>
        <v>[[T01I12M23E34_45S56I67G78N89A90T01U12R23E34]4 t5im6e 7si8gn9at0ur1e2] được sử dụng trong bản nhạc này, được bổ sung thêm bởi [I1N2S3T4R5U6M7E8N9T0S1]. [[K01E12Y23]3 k4ey5] thêm hương vị độc đáo cho âm thanh, nhưng nó không phải là sự thể hiện thực sự của thể loại [G1E2N3R4E5] điển hình. Tuy nhiên, sự kết hợp giữa [ti0me1 s2ig3na4tu5re6], nhạc cụ và [ke0y1] tạo nên một phong cách âm nhạc đặc biệt và thú vị.</v>
      </c>
    </row>
    <row r="3407">
      <c r="A3407" s="1" t="s">
        <v>5226</v>
      </c>
      <c r="B3407" s="1" t="s">
        <v>5227</v>
      </c>
      <c r="C3407" s="2" t="str">
        <f>IFERROR(__xludf.DUMMYFUNCTION("GoogleTranslate(B3407, ""en"", ""vi"")"),"Phạm vi cao độ của bản nhạc này là [R1A2N3G4E5] [oc0ta1ve2s3] mang đến trải nghiệm nghe độc ​​đáo và đáng nhớ, trong khi [[K01E12Y23]3 k4ey5] của nó mang lại hương vị độc đáo. Với thời lượng [T1M213] giây, bài hát thể hiện nhịp điệu cân bằng và cố tình bỏ"&amp;" qua việc kết hợp [I1N2S3T4R5U6M7E8N9T0S1]. Đặt ở mức [T1I2M3E4_5S6I7G8N9A0T1U2R3E4], nhạc được phát ở nhịp độ cân bằng, tỏa ra [E1M2O3T4I5O6N7]. Tổng cộng có khoảng [[N01U12M23_34B45A56R67S78]8 b9ar0s1] trong bài hát quyến rũ này.")</f>
        <v>Phạm vi cao độ của bản nhạc này là [R1A2N3G4E5] [oc0ta1ve2s3] mang đến trải nghiệm nghe độc ​​đáo và đáng nhớ, trong khi [[K01E12Y23]3 k4ey5] của nó mang lại hương vị độc đáo. Với thời lượng [T1M213] giây, bài hát thể hiện nhịp điệu cân bằng và cố tình bỏ qua việc kết hợp [I1N2S3T4R5U6M7E8N9T0S1]. Đặt ở mức [T1I2M3E4_5S6I7G8N9A0T1U2R3E4], nhạc được phát ở nhịp độ cân bằng, tỏa ra [E1M2O3T4I5O6N7]. Tổng cộng có khoảng [[N01U12M23_34B45A56R67S78]8 b9ar0s1] trong bài hát quyến rũ này.</v>
      </c>
    </row>
    <row r="3408">
      <c r="A3408" s="1" t="s">
        <v>5228</v>
      </c>
      <c r="B3408" s="1" t="s">
        <v>5229</v>
      </c>
      <c r="C3408" s="2" t="str">
        <f>IFERROR(__xludf.DUMMYFUNCTION("GoogleTranslate(B3408, ""en"", ""vi"")"),"[[K01E12Y23]3 k4ey5] mang đến cho bài hát dài một giây [T1M213] này một chất lượng cảm xúc đặc biệt, trong khi [ti0me1 s2ig3na4tu5re6] của nó lại khác với chuẩn mực. Với mức [te0mp1o2] thấp, bài hát này bao gồm [[N01U12M23_34B45A56R67S78]8 b9ar0s1].")</f>
        <v>[[K01E12Y23]3 k4ey5] mang đến cho bài hát dài một giây [T1M213] này một chất lượng cảm xúc đặc biệt, trong khi [ti0me1 s2ig3na4tu5re6] của nó lại khác với chuẩn mực. Với mức [te0mp1o2] thấp, bài hát này bao gồm [[N01U12M23_34B45A56R67S78]8 b9ar0s1].</v>
      </c>
    </row>
    <row r="3409">
      <c r="A3409" s="1" t="s">
        <v>414</v>
      </c>
      <c r="B3409" s="1" t="s">
        <v>5230</v>
      </c>
      <c r="C3409" s="2" t="str">
        <f>IFERROR(__xludf.DUMMYFUNCTION("GoogleTranslate(B3409, ""en"", ""vi"")"),"Dải cao độ của [R1A2N3G4E5] [oc0ta1ve2s3] tạo thêm nét đặc biệt cho âm nhạc, nhấn mạnh chiều sâu cảm xúc của nó. Ngoài ra, lựa chọn [[K01E12Y23]3 k4ey5] của bản nhạc này mang lại trải nghiệm hấp dẫn và đáng nhớ. Độ dài của bài hát này là [T1M213] giây, cà"&amp;"ng làm tăng thêm ấn tượng tổng thể của bản nhạc. Cùng với nhau, phạm vi cao độ độc đáo, lựa chọn [ke0y1] và thời lượng của bài hát tạo nên trải nghiệm âm nhạc mạnh mẽ và đáng nhớ.")</f>
        <v>Dải cao độ của [R1A2N3G4E5] [oc0ta1ve2s3] tạo thêm nét đặc biệt cho âm nhạc, nhấn mạnh chiều sâu cảm xúc của nó. Ngoài ra, lựa chọn [[K01E12Y23]3 k4ey5] của bản nhạc này mang lại trải nghiệm hấp dẫn và đáng nhớ. Độ dài của bài hát này là [T1M213] giây, càng làm tăng thêm ấn tượng tổng thể của bản nhạc. Cùng với nhau, phạm vi cao độ độc đáo, lựa chọn [ke0y1] và thời lượng của bài hát tạo nên trải nghiệm âm nhạc mạnh mẽ và đáng nhớ.</v>
      </c>
    </row>
    <row r="3410">
      <c r="A3410" s="1" t="s">
        <v>4087</v>
      </c>
      <c r="B3410" s="1" t="s">
        <v>5231</v>
      </c>
      <c r="C3410" s="2" t="str">
        <f>IFERROR(__xludf.DUMMYFUNCTION("GoogleTranslate(B3410, ""en"", ""vi"")"),"Cấu trúc của bài hát tuân theo [[N01U12M23_34B45A56R67S78]8 b9ar0s1] và [T1I2M3E4_5S6I7G8N9A0T1U2R3E4] là thước đo của âm nhạc. Điều này có nghĩa là âm nhạc được chia thành các nhóm nhịp [N1U2M3_4B5A6R7S8] và nhịp điệu tuân theo mẫu [T1I2M3E4_5S6I7G8N9A0T"&amp;"1U2R3E4], cho biết có bao nhiêu nhịp trong mỗi ô nhịp và giá trị nốt nào sẽ nhận được nhịp. Hiểu cấu trúc và nhịp điệu của một bài hát có thể hữu ích cho các nhạc sĩ cũng như người nghe trong việc phân tích và đánh giá cao tác phẩm.")</f>
        <v>Cấu trúc của bài hát tuân theo [[N01U12M23_34B45A56R67S78]8 b9ar0s1] và [T1I2M3E4_5S6I7G8N9A0T1U2R3E4] là thước đo của âm nhạc. Điều này có nghĩa là âm nhạc được chia thành các nhóm nhịp [N1U2M3_4B5A6R7S8] và nhịp điệu tuân theo mẫu [T1I2M3E4_5S6I7G8N9A0T1U2R3E4], cho biết có bao nhiêu nhịp trong mỗi ô nhịp và giá trị nốt nào sẽ nhận được nhịp. Hiểu cấu trúc và nhịp điệu của một bài hát có thể hữu ích cho các nhạc sĩ cũng như người nghe trong việc phân tích và đánh giá cao tác phẩm.</v>
      </c>
    </row>
    <row r="3411">
      <c r="A3411" s="1" t="s">
        <v>5232</v>
      </c>
      <c r="B3411" s="1" t="s">
        <v>5233</v>
      </c>
      <c r="C3411" s="2" t="str">
        <f>IFERROR(__xludf.DUMMYFUNCTION("GoogleTranslate(B3411, ""en"", ""vi"")"),"Giai điệu được điều khiển bởi âm thanh của một nhạc cụ, trong khi các nhạc cụ bổ sung góp phần tạo nên tác phẩm âm nhạc tổng thể. Cùng với nhau, sự kết hợp của các nhạc cụ này tạo ra âm thanh hài hòa và gắn kết giúp nâng cao trải nghiệm nghe. Những phẩm c"&amp;"hất độc đáo của từng nhạc cụ, cho dù đó là âm sắc, nhịp điệu hay cao độ, đều được kết hợp với nhau để tạo nên một bản nhạc hay và sống động. Chính thông qua sự cộng tác và tương tác của các nhạc cụ này mà toàn bộ tiềm năng của tác phẩm âm nhạc sẽ được phá"&amp;"t huy, khiến nó trở thành một trải nghiệm sâu sắc và hấp dẫn cho người nghe.")</f>
        <v>Giai điệu được điều khiển bởi âm thanh của một nhạc cụ, trong khi các nhạc cụ bổ sung góp phần tạo nên tác phẩm âm nhạc tổng thể. Cùng với nhau, sự kết hợp của các nhạc cụ này tạo ra âm thanh hài hòa và gắn kết giúp nâng cao trải nghiệm nghe. Những phẩm chất độc đáo của từng nhạc cụ, cho dù đó là âm sắc, nhịp điệu hay cao độ, đều được kết hợp với nhau để tạo nên một bản nhạc hay và sống động. Chính thông qua sự cộng tác và tương tác của các nhạc cụ này mà toàn bộ tiềm năng của tác phẩm âm nhạc sẽ được phát huy, khiến nó trở thành một trải nghiệm sâu sắc và hấp dẫn cho người nghe.</v>
      </c>
    </row>
    <row r="3412">
      <c r="A3412" s="1" t="s">
        <v>5234</v>
      </c>
      <c r="B3412" s="1" t="s">
        <v>5235</v>
      </c>
      <c r="C3412" s="2" t="str">
        <f>IFERROR(__xludf.DUMMYFUNCTION("GoogleTranslate(B3412, ""en"", ""vi"")"),"Bất chấp sự hiện diện của nó trong bản phối, [I1N2S3T4R5U6M7E8N9T0] không phải là âm thanh nổi bật được nghe trong phần giai điệu của bài hát này, nó có thời gian chạy là [T1M213] giây.")</f>
        <v>Bất chấp sự hiện diện của nó trong bản phối, [I1N2S3T4R5U6M7E8N9T0] không phải là âm thanh nổi bật được nghe trong phần giai điệu của bài hát này, nó có thời gian chạy là [T1M213] giây.</v>
      </c>
    </row>
    <row r="3413">
      <c r="A3413" s="1" t="s">
        <v>1679</v>
      </c>
      <c r="B3413" s="1" t="s">
        <v>5236</v>
      </c>
      <c r="C3413" s="2" t="str">
        <f>IFERROR(__xludf.DUMMYFUNCTION("GoogleTranslate(B3413, ""en"", ""vi"")"),"[[T01I12M23E34_45S56I67G78N89A90T01U12R23E34]4 t5im6e 7si8gn9at0ur1e2] được sử dụng trong bản nhạc này, khác với âm thanh [G1E2N3R4E5] điển hình và không có [I1N2S3T4R5U6M7E8N9T0S1]. Mặc dù khác xa với âm thanh thể loại thông thường, bài hát này sử dụng ["&amp;"[T01I12M23E34_45S56I67G78N89A90T01U12R23E34]4 t5im6e 7si8gn9at0ur1e2] và cố tình bỏ qua việc sử dụng nhạc cụ.")</f>
        <v>[[T01I12M23E34_45S56I67G78N89A90T01U12R23E34]4 t5im6e 7si8gn9at0ur1e2] được sử dụng trong bản nhạc này, khác với âm thanh [G1E2N3R4E5] điển hình và không có [I1N2S3T4R5U6M7E8N9T0S1]. Mặc dù khác xa với âm thanh thể loại thông thường, bài hát này sử dụng [[T01I12M23E34_45S56I67G78N89A90T01U12R23E34]4 t5im6e 7si8gn9at0ur1e2] và cố tình bỏ qua việc sử dụng nhạc cụ.</v>
      </c>
    </row>
    <row r="3414">
      <c r="A3414" s="1" t="s">
        <v>1175</v>
      </c>
      <c r="B3414" s="1" t="s">
        <v>5237</v>
      </c>
      <c r="C3414" s="2" t="str">
        <f>IFERROR(__xludf.DUMMYFUNCTION("GoogleTranslate(B3414, ""en"", ""vi"")"),"[[K01E12Y23]3 k4ey5] thêm hương vị độc đáo cho bản nhạc này, mang lại âm thanh đặc biệt. Bài hát này cũng có tiết tấu êm dịu, vừa phải, tạo không khí thư giãn, nhẹ nhàng cho người nghe. Tuy nhiên, [[T01I12M23E34_45S56I67G78N89A90T01U12R23E34]4 t5im6e 7si8"&amp;"gn9at0ur1e2] của bài hát này không đều đặn, tạo thêm yếu tố khó đoán và phức tạp cho âm nhạc. Nhìn chung, những yếu tố này kết hợp với nhau để tạo nên trải nghiệm nghe thực sự độc đáo và thú vị.")</f>
        <v>[[K01E12Y23]3 k4ey5] thêm hương vị độc đáo cho bản nhạc này, mang lại âm thanh đặc biệt. Bài hát này cũng có tiết tấu êm dịu, vừa phải, tạo không khí thư giãn, nhẹ nhàng cho người nghe. Tuy nhiên, [[T01I12M23E34_45S56I67G78N89A90T01U12R23E34]4 t5im6e 7si8gn9at0ur1e2] của bài hát này không đều đặn, tạo thêm yếu tố khó đoán và phức tạp cho âm nhạc. Nhìn chung, những yếu tố này kết hợp với nhau để tạo nên trải nghiệm nghe thực sự độc đáo và thú vị.</v>
      </c>
    </row>
    <row r="3415">
      <c r="A3415" s="1" t="s">
        <v>5238</v>
      </c>
      <c r="B3415" s="1" t="s">
        <v>5239</v>
      </c>
      <c r="C3415" s="2" t="str">
        <f>IFERROR(__xludf.DUMMYFUNCTION("GoogleTranslate(B3415, ""en"", ""vi"")"),"Âm nhạc trong bài hát này truyền tải âm thanh độc đáo và vang dội khi sử dụng [[K01E12Y23]3 k4ey5]. Nó có thời lượng [[N01U12M23_34B45A56R67S78]8 b9ar0s1] và nhịp điệu rất mạnh mẽ. Việc sử dụng [I1N2S3T4R5U6M7E8N9T0S1] rất quan trọng đối với âm nhạc và là"&amp;"m tăng thêm sự khác biệt của nó.")</f>
        <v>Âm nhạc trong bài hát này truyền tải âm thanh độc đáo và vang dội khi sử dụng [[K01E12Y23]3 k4ey5]. Nó có thời lượng [[N01U12M23_34B45A56R67S78]8 b9ar0s1] và nhịp điệu rất mạnh mẽ. Việc sử dụng [I1N2S3T4R5U6M7E8N9T0S1] rất quan trọng đối với âm nhạc và làm tăng thêm sự khác biệt của nó.</v>
      </c>
    </row>
    <row r="3416">
      <c r="A3416" s="1" t="s">
        <v>110</v>
      </c>
      <c r="B3416" s="1" t="s">
        <v>5240</v>
      </c>
      <c r="C3416" s="2" t="str">
        <f>IFERROR(__xludf.DUMMYFUNCTION("GoogleTranslate(B3416, ""en"", ""vi"")"),"Dải cao độ của [R1A2N3G4E5] [oc0ta1ve2s3] tạo thêm nét đặc biệt cho âm nhạc, nhấn mạnh chiều sâu cảm xúc của nó. Với phạm vi nốt nhạc rộng hơn, các nhạc sĩ có thể linh hoạt hơn trong việc tạo ra các giai điệu và hòa âm có thể gợi lên nhiều cung bậc cảm xú"&amp;"c cho người nghe. Việc sử dụng các nốt cao hơn hoặc thấp hơn có thể truyền tải cảm giác vui, buồn, thậm chí căng thẳng và hồi hộp. Tương tự, một phạm vi giới hạn có thể tạo ra cảm giác gần gũi và nội tâm, thu hút người nghe vào khung cảnh đầy cảm xúc của "&amp;"âm nhạc. Nhìn chung, phạm vi cao độ là một thành phần quan trọng trong việc biểu đạt âm nhạc, định hình tâm trạng và ý nghĩa của một tác phẩm.")</f>
        <v>Dải cao độ của [R1A2N3G4E5] [oc0ta1ve2s3] tạo thêm nét đặc biệt cho âm nhạc, nhấn mạnh chiều sâu cảm xúc của nó. Với phạm vi nốt nhạc rộng hơn, các nhạc sĩ có thể linh hoạt hơn trong việc tạo ra các giai điệu và hòa âm có thể gợi lên nhiều cung bậc cảm xúc cho người nghe. Việc sử dụng các nốt cao hơn hoặc thấp hơn có thể truyền tải cảm giác vui, buồn, thậm chí căng thẳng và hồi hộp. Tương tự, một phạm vi giới hạn có thể tạo ra cảm giác gần gũi và nội tâm, thu hút người nghe vào khung cảnh đầy cảm xúc của âm nhạc. Nhìn chung, phạm vi cao độ là một thành phần quan trọng trong việc biểu đạt âm nhạc, định hình tâm trạng và ý nghĩa của một tác phẩm.</v>
      </c>
    </row>
    <row r="3417">
      <c r="A3417" s="1" t="s">
        <v>5241</v>
      </c>
      <c r="B3417" s="1" t="s">
        <v>5242</v>
      </c>
      <c r="C3417" s="2" t="str">
        <f>IFERROR(__xludf.DUMMYFUNCTION("GoogleTranslate(B3417, ""en"", ""vi"")"),"Nhịp điệu của bài hát nhanh và có thời gian chạy là [T1M213] giây. [ti0me1 s2ig3na4tu5re6] của bản nhạc là [T1I2M3E4_5S6I7G8N9A0T1U2R3E4].")</f>
        <v>Nhịp điệu của bài hát nhanh và có thời gian chạy là [T1M213] giây. [ti0me1 s2ig3na4tu5re6] của bản nhạc là [T1I2M3E4_5S6I7G8N9A0T1U2R3E4].</v>
      </c>
    </row>
    <row r="3418">
      <c r="A3418" s="1" t="s">
        <v>367</v>
      </c>
      <c r="B3418" s="1" t="s">
        <v>5243</v>
      </c>
      <c r="C3418" s="2" t="str">
        <f>IFERROR(__xludf.DUMMYFUNCTION("GoogleTranslate(B3418, ""en"", ""vi"")"),"Các nhạc cụ đóng một vai trò quan trọng trong âm nhạc này, nhưng [ke0y1] thêm vào một hương vị độc đáo khiến nó trở nên khác biệt. Sự kết hợp của hai yếu tố này tạo ra âm thanh đặc biệt thu hút sự chú ý của người nghe và nâng cao trải nghiệm âm nhạc tổng "&amp;"thể. Nếu không có [ke0y1], âm nhạc sẽ thiếu đi một yếu tố quan trọng góp phần tạo nên đặc điểm và bản sắc của nó. Tương tự, nếu không có nhạc cụ, âm nhạc sẽ thiếu đi chiều sâu và sự phong phú khiến nó trở nên hấp dẫn. Cùng với nhau, hai thành phần này phố"&amp;"i hợp hài hòa để tạo ra một tác phẩm âm nhạc đáng nhớ và có tác động mạnh mẽ.")</f>
        <v>Các nhạc cụ đóng một vai trò quan trọng trong âm nhạc này, nhưng [ke0y1] thêm vào một hương vị độc đáo khiến nó trở nên khác biệt. Sự kết hợp của hai yếu tố này tạo ra âm thanh đặc biệt thu hút sự chú ý của người nghe và nâng cao trải nghiệm âm nhạc tổng thể. Nếu không có [ke0y1], âm nhạc sẽ thiếu đi một yếu tố quan trọng góp phần tạo nên đặc điểm và bản sắc của nó. Tương tự, nếu không có nhạc cụ, âm nhạc sẽ thiếu đi chiều sâu và sự phong phú khiến nó trở nên hấp dẫn. Cùng với nhau, hai thành phần này phối hợp hài hòa để tạo ra một tác phẩm âm nhạc đáng nhớ và có tác động mạnh mẽ.</v>
      </c>
    </row>
    <row r="3419">
      <c r="A3419" s="1" t="s">
        <v>188</v>
      </c>
      <c r="B3419" s="1" t="s">
        <v>5244</v>
      </c>
      <c r="C3419" s="2" t="str">
        <f>IFERROR(__xludf.DUMMYFUNCTION("GoogleTranslate(B3419, ""en"", ""vi"")"),"Loại nhạc này mang đến trải nghiệm nghe độc ​​đáo và đáng nhớ với dải cao độ [R1A2N3G4E5] [oc0ta1ve2s3] và sự lựa chọn quyến rũ của [[K01E12Y23]3 k4ey5]. Với thời lượng [T1M213] giây, nhịp điệu vừa phải và nhất quán của bài hát làm nền tảng. Sự vắng mặt c"&amp;"ủa [I1N2S3T4R5U6M7E8N9T0S1] mang lại chất lượng khác biệt, trong khi việc sử dụng [[T01I12M23E34_45S56I67G78N89A90T01U12R23E34]4 t5im6e 7si8gn9at0ur1e2] và [te0mp1o2] chậm góp phần tạo nên tính chất biểu cảm, truyền tải [E1 M2O3T4I5O6N7].")</f>
        <v>Loại nhạc này mang đến trải nghiệm nghe độc ​​đáo và đáng nhớ với dải cao độ [R1A2N3G4E5] [oc0ta1ve2s3] và sự lựa chọn quyến rũ của [[K01E12Y23]3 k4ey5]. Với thời lượng [T1M213] giây, nhịp điệu vừa phải và nhất quán của bài hát làm nền tảng. Sự vắng mặt của [I1N2S3T4R5U6M7E8N9T0S1] mang lại chất lượng khác biệt, trong khi việc sử dụng [[T01I12M23E34_45S56I67G78N89A90T01U12R23E34]4 t5im6e 7si8gn9at0ur1e2] và [te0mp1o2] chậm góp phần tạo nên tính chất biểu cảm, truyền tải [E1 M2O3T4I5O6N7].</v>
      </c>
    </row>
    <row r="3420">
      <c r="A3420" s="1" t="s">
        <v>764</v>
      </c>
      <c r="B3420" s="1" t="s">
        <v>5245</v>
      </c>
      <c r="C3420" s="2" t="str">
        <f>IFERROR(__xludf.DUMMYFUNCTION("GoogleTranslate(B3420, ""en"", ""vi"")"),"Bài hát được phát ở tốc độ nhanh và sử dụng [[K01E12Y23]3 k4ey5], nó truyền tải âm thanh độc đáo và vang dội. Bản nhạc có thời lượng [T1M213] giây.")</f>
        <v>Bài hát được phát ở tốc độ nhanh và sử dụng [[K01E12Y23]3 k4ey5], nó truyền tải âm thanh độc đáo và vang dội. Bản nhạc có thời lượng [T1M213] giây.</v>
      </c>
    </row>
    <row r="3421">
      <c r="A3421" s="1" t="s">
        <v>5246</v>
      </c>
      <c r="B3421" s="1" t="s">
        <v>5247</v>
      </c>
      <c r="C3421" s="2" t="str">
        <f>IFERROR(__xludf.DUMMYFUNCTION("GoogleTranslate(B3421, ""en"", ""vi"")"),"Bản nhạc thể hiện phạm vi cao độ trong [R1A2N3G4E5] [oc0ta1ve2s3] và sử dụng [[K01E12Y23]3 k4ey5] để tạo ra bầu không khí khác biệt. Với nhịp cực mạnh, bài hát này nổi bật khi loại trừ bất kỳ [I1N2S3T4R5U6M7E8N9T0S1] nào, khiến âm nhạc tỏa ra [E1M2O3T4I5O"&amp;"6N7].")</f>
        <v>Bản nhạc thể hiện phạm vi cao độ trong [R1A2N3G4E5] [oc0ta1ve2s3] và sử dụng [[K01E12Y23]3 k4ey5] để tạo ra bầu không khí khác biệt. Với nhịp cực mạnh, bài hát này nổi bật khi loại trừ bất kỳ [I1N2S3T4R5U6M7E8N9T0S1] nào, khiến âm nhạc tỏa ra [E1M2O3T4I5O6N7].</v>
      </c>
    </row>
    <row r="3422">
      <c r="A3422" s="1" t="s">
        <v>5248</v>
      </c>
      <c r="B3422" s="1" t="s">
        <v>5249</v>
      </c>
      <c r="C3422" s="2" t="str">
        <f>IFERROR(__xludf.DUMMYFUNCTION("GoogleTranslate(B3422, ""en"", ""vi"")"),"Âm nhạc trong bài hát này hoàn toàn thuộc thể loại [G1E2N3R4E5] và có nhịp [T1I2M3E4_5S6I7G8N9A0T1U2R3E4], trở nên sống động thông qua việc sử dụng [I1N2S3T4R5U6M7E8N9T0S1]. Nó di chuyển với tốc độ cân bằng và có thời lượng [T1M213] giây.")</f>
        <v>Âm nhạc trong bài hát này hoàn toàn thuộc thể loại [G1E2N3R4E5] và có nhịp [T1I2M3E4_5S6I7G8N9A0T1U2R3E4], trở nên sống động thông qua việc sử dụng [I1N2S3T4R5U6M7E8N9T0S1]. Nó di chuyển với tốc độ cân bằng và có thời lượng [T1M213] giây.</v>
      </c>
    </row>
    <row r="3423">
      <c r="A3423" s="1" t="s">
        <v>5250</v>
      </c>
      <c r="B3423" s="1" t="s">
        <v>5251</v>
      </c>
      <c r="C3423" s="2" t="str">
        <f>IFERROR(__xludf.DUMMYFUNCTION("GoogleTranslate(B3423, ""en"", ""vi"")"),"Với việc sử dụng [[K01E12Y23]3 k4ey5], bản nhạc này truyền tải âm thanh độc đáo và vang dội. Đường đua chạy trong [T1M213] giây và đi theo đồng hồ [T1I2M3E4_5S6I7G8N9A0T1U2R3E4]. Mặc dù chọn không kết hợp [I1N2S3T4R5U6M7E8N9T0S1], bản nhạc giai điệu có [I"&amp;"1N2S3T4R5U6M7E8N9T0] làm nhạc cụ chính. Ngoài ra, [te0mp1o2] của bài hát này chậm, càng làm tăng thêm tính đặc biệt của âm thanh.")</f>
        <v>Với việc sử dụng [[K01E12Y23]3 k4ey5], bản nhạc này truyền tải âm thanh độc đáo và vang dội. Đường đua chạy trong [T1M213] giây và đi theo đồng hồ [T1I2M3E4_5S6I7G8N9A0T1U2R3E4]. Mặc dù chọn không kết hợp [I1N2S3T4R5U6M7E8N9T0S1], bản nhạc giai điệu có [I1N2S3T4R5U6M7E8N9T0] làm nhạc cụ chính. Ngoài ra, [te0mp1o2] của bài hát này chậm, càng làm tăng thêm tính đặc biệt của âm thanh.</v>
      </c>
    </row>
    <row r="3424">
      <c r="A3424" s="1" t="s">
        <v>4237</v>
      </c>
      <c r="B3424" s="1" t="s">
        <v>5252</v>
      </c>
      <c r="C3424" s="2" t="str">
        <f>IFERROR(__xludf.DUMMYFUNCTION("GoogleTranslate(B3424, ""en"", ""vi"")"),"Âm nhạc có phạm vi cao độ giới hạn là [R1A2N3G4E5] [oc0ta1ve2s3], cho phép nhấn mạnh hơn vào các sắc thái của giai điệu và nhịp điệu, mặc dù được chơi ở tốc độ nhanh. Điều thú vị là dòng nhạc này không mang nét đặc trưng của thể loại [G1E2N3R4E5].")</f>
        <v>Âm nhạc có phạm vi cao độ giới hạn là [R1A2N3G4E5] [oc0ta1ve2s3], cho phép nhấn mạnh hơn vào các sắc thái của giai điệu và nhịp điệu, mặc dù được chơi ở tốc độ nhanh. Điều thú vị là dòng nhạc này không mang nét đặc trưng của thể loại [G1E2N3R4E5].</v>
      </c>
    </row>
    <row r="3425">
      <c r="A3425" s="1" t="s">
        <v>5253</v>
      </c>
      <c r="B3425" s="1" t="s">
        <v>5254</v>
      </c>
      <c r="C3425" s="2" t="str">
        <f>IFERROR(__xludf.DUMMYFUNCTION("GoogleTranslate(B3425, ""en"", ""vi"")"),"Phạm vi cao độ của bản nhạc này là [R1A2N3G4E5] [oc0ta1ve2s3] mang đến trải nghiệm nghe độc ​​đáo và đáng nhớ với thời lượng [T1M213] giây. Hoàn hảo cho một bữa tiệc khiêu vũ, đáng chú ý là bài hát thiếu [I1N2S3T4R5U6M7E8N9T0S1] và được chơi ở tốc độ trun"&amp;"g bình.")</f>
        <v>Phạm vi cao độ của bản nhạc này là [R1A2N3G4E5] [oc0ta1ve2s3] mang đến trải nghiệm nghe độc ​​đáo và đáng nhớ với thời lượng [T1M213] giây. Hoàn hảo cho một bữa tiệc khiêu vũ, đáng chú ý là bài hát thiếu [I1N2S3T4R5U6M7E8N9T0S1] và được chơi ở tốc độ trung bình.</v>
      </c>
    </row>
    <row r="3426">
      <c r="A3426" s="1" t="s">
        <v>1532</v>
      </c>
      <c r="B3426" s="1" t="s">
        <v>5255</v>
      </c>
      <c r="C3426" s="2" t="str">
        <f>IFERROR(__xludf.DUMMYFUNCTION("GoogleTranslate(B3426, ""en"", ""vi"")"),"Loại nhạc này mang đến trải nghiệm nghe đa dạng và sống động với dải cao độ trải dài [R1A2N3G4E5] [oc0ta1ve2s3]. Bài hát có thời lượng [[N01U12M23_34B45A56R67S78]8 b9ar0s1] và sử dụng [ti0me1 s2ig3na4tu5re6 o7f 8[T91I02M13E24_35S46I57G68N79A80T91U02R13E24"&amp;"]3 không chuẩn. Sự kết hợp giữa dải cao độ và không chuẩn [ti0me1 s2ig3na4tu5re6] tạo ra âm thanh độc đáo và quyến rũ, chắc chắn sẽ thu hút sự chú ý của người nghe. Cho dù bạn là người đam mê âm nhạc hay chỉ đơn giản là thích nghe những âm thanh mới mẻ và"&amp;" thú vị, bài hát này chắc chắn sẽ mang đến trải nghiệm khó quên. Vì vậy, hãy ngồi lại, thư giãn và để âm nhạc đưa bạn đến một thế giới khác.")</f>
        <v>Loại nhạc này mang đến trải nghiệm nghe đa dạng và sống động với dải cao độ trải dài [R1A2N3G4E5] [oc0ta1ve2s3]. Bài hát có thời lượng [[N01U12M23_34B45A56R67S78]8 b9ar0s1] và sử dụng [ti0me1 s2ig3na4tu5re6 o7f 8[T91I02M13E24_35S46I57G68N79A80T91U02R13E24]3 không chuẩn. Sự kết hợp giữa dải cao độ và không chuẩn [ti0me1 s2ig3na4tu5re6] tạo ra âm thanh độc đáo và quyến rũ, chắc chắn sẽ thu hút sự chú ý của người nghe. Cho dù bạn là người đam mê âm nhạc hay chỉ đơn giản là thích nghe những âm thanh mới mẻ và thú vị, bài hát này chắc chắn sẽ mang đến trải nghiệm khó quên. Vì vậy, hãy ngồi lại, thư giãn và để âm nhạc đưa bạn đến một thế giới khác.</v>
      </c>
    </row>
    <row r="3427">
      <c r="A3427" s="1" t="s">
        <v>5256</v>
      </c>
      <c r="B3427" s="1" t="s">
        <v>5257</v>
      </c>
      <c r="C3427" s="2" t="str">
        <f>IFERROR(__xludf.DUMMYFUNCTION("GoogleTranslate(B3427, ""en"", ""vi"")"),"Âm nhạc trong bài hát này tạo ra một bảng âm thanh phong phú và sống động thông qua việc sử dụng [[K01E12Y23]3 k4ey5]. Nó có độ dài [T1M213] giây và dựa trên [[T01I12M23E34_45S56I67G78N89A90T01U12R23E34]4 t5im6e 7si8gn9at0ur1e2]. Di chuyển với tốc độ vừa "&amp;"phải, bài hát gồm [[N01U12M23_34B45A56R67S78]8 b9ar0s1].")</f>
        <v>Âm nhạc trong bài hát này tạo ra một bảng âm thanh phong phú và sống động thông qua việc sử dụng [[K01E12Y23]3 k4ey5]. Nó có độ dài [T1M213] giây và dựa trên [[T01I12M23E34_45S56I67G78N89A90T01U12R23E34]4 t5im6e 7si8gn9at0ur1e2]. Di chuyển với tốc độ vừa phải, bài hát gồm [[N01U12M23_34B45A56R67S78]8 b9ar0s1].</v>
      </c>
    </row>
    <row r="3428">
      <c r="A3428" s="1" t="s">
        <v>2780</v>
      </c>
      <c r="B3428" s="1" t="s">
        <v>5258</v>
      </c>
      <c r="C3428" s="2" t="str">
        <f>IFERROR(__xludf.DUMMYFUNCTION("GoogleTranslate(B3428, ""en"", ""vi"")"),"Bản nhạc thể hiện phạm vi cao độ trong [R1A2N3G4E5] [oc0ta1ve2s3] và truyền tải âm thanh cộng hưởng và độc đáo thông qua việc sử dụng [[K01E12Y23]3 k4ey5]. Với thời gian chạy là [T1M213] giây, bài hát này không có [I1N2S3T4R5U6M7E8N9T0S1], chọn [[T01I12M2"&amp;"3E34_45S56I67G78N89A90T01U12R23E34]4 t5im6e 7si8gn9at0ur1e2]. Mặc dù có [te0mp1o2] thoải mái, bài hát đã vượt qua ranh giới điển hình của thể loại [G1E2N3R4E5], tự hào về tổng cộng [[N01U12M23_34B45A56R67S78]8 b9ar0s1].")</f>
        <v>Bản nhạc thể hiện phạm vi cao độ trong [R1A2N3G4E5] [oc0ta1ve2s3] và truyền tải âm thanh cộng hưởng và độc đáo thông qua việc sử dụng [[K01E12Y23]3 k4ey5]. Với thời gian chạy là [T1M213] giây, bài hát này không có [I1N2S3T4R5U6M7E8N9T0S1], chọn [[T01I12M23E34_45S56I67G78N89A90T01U12R23E34]4 t5im6e 7si8gn9at0ur1e2]. Mặc dù có [te0mp1o2] thoải mái, bài hát đã vượt qua ranh giới điển hình của thể loại [G1E2N3R4E5], tự hào về tổng cộng [[N01U12M23_34B45A56R67S78]8 b9ar0s1].</v>
      </c>
    </row>
    <row r="3429">
      <c r="A3429" s="1" t="s">
        <v>1652</v>
      </c>
      <c r="B3429" s="1" t="s">
        <v>5259</v>
      </c>
      <c r="C3429" s="2" t="str">
        <f>IFERROR(__xludf.DUMMYFUNCTION("GoogleTranslate(B3429, ""en"", ""vi"")"),"Phạm vi cao độ nhỏ gọn của [R1A2N3G4E5] [oc0ta1ve2s3] mang lại hiệu suất âm nhạc tập trung và ấn tượng, trong khi [[K01E12Y23]3 k4ey5] mang lại âm thanh mạnh mẽ và đáng nhớ. Kéo dài [T1M213] giây, bài hát này thể hiện nhịp điệu cân bằng và kết hợp [I1N2S3"&amp;"T4R5U6M7E8N9T0S1] quan trọng để nâng tầm âm nhạc. Với [[T01I12M23E34_45S56I67G78N89A90T01U12R23E34]4 t5im6e 7si8gn9at0ur1e2] độc đáo và khác thường, [te0mp1o2] chậm của bài hát khác với âm thanh điển hình liên quan đến [G1E2N3R4E5].")</f>
        <v>Phạm vi cao độ nhỏ gọn của [R1A2N3G4E5] [oc0ta1ve2s3] mang lại hiệu suất âm nhạc tập trung và ấn tượng, trong khi [[K01E12Y23]3 k4ey5] mang lại âm thanh mạnh mẽ và đáng nhớ. Kéo dài [T1M213] giây, bài hát này thể hiện nhịp điệu cân bằng và kết hợp [I1N2S3T4R5U6M7E8N9T0S1] quan trọng để nâng tầm âm nhạc. Với [[T01I12M23E34_45S56I67G78N89A90T01U12R23E34]4 t5im6e 7si8gn9at0ur1e2] độc đáo và khác thường, [te0mp1o2] chậm của bài hát khác với âm thanh điển hình liên quan đến [G1E2N3R4E5].</v>
      </c>
    </row>
    <row r="3430">
      <c r="A3430" s="1" t="s">
        <v>5260</v>
      </c>
      <c r="B3430" s="1" t="s">
        <v>5261</v>
      </c>
      <c r="C3430" s="2" t="str">
        <f>IFERROR(__xludf.DUMMYFUNCTION("GoogleTranslate(B3430, ""en"", ""vi"")"),"Buổi biểu diễn âm nhạc sử dụng [I1N2S3T4R5U6M7E8N9T0S1] và bao gồm [[N01U12M23_34B45A56R67S78]8 b9ar0s1], với phạm vi cao độ giới hạn là [R1A2N3G4E5] [oc0ta1ve2s3]. Phạm vi này cho phép nhấn mạnh hơn vào các sắc thái của giai điệu và ngữ điệu, điều này đặ"&amp;"c biệt quan trọng trong bài hát này vì nhịp điệu cực kỳ kích thích. Âm nhạc tuân theo nhịp điệu [T1I2M3E4_5S6I7G8N9A0T1U2R3E4], tạo ra cảm giác về cấu trúc và sự gắn kết xuyên suốt bản nhạc.")</f>
        <v>Buổi biểu diễn âm nhạc sử dụng [I1N2S3T4R5U6M7E8N9T0S1] và bao gồm [[N01U12M23_34B45A56R67S78]8 b9ar0s1], với phạm vi cao độ giới hạn là [R1A2N3G4E5] [oc0ta1ve2s3]. Phạm vi này cho phép nhấn mạnh hơn vào các sắc thái của giai điệu và ngữ điệu, điều này đặc biệt quan trọng trong bài hát này vì nhịp điệu cực kỳ kích thích. Âm nhạc tuân theo nhịp điệu [T1I2M3E4_5S6I7G8N9A0T1U2R3E4], tạo ra cảm giác về cấu trúc và sự gắn kết xuyên suốt bản nhạc.</v>
      </c>
    </row>
    <row r="3431">
      <c r="A3431" s="1" t="s">
        <v>5262</v>
      </c>
      <c r="B3431" s="1" t="s">
        <v>5263</v>
      </c>
      <c r="C3431" s="2" t="str">
        <f>IFERROR(__xludf.DUMMYFUNCTION("GoogleTranslate(B3431, ""en"", ""vi"")"),"Phạm vi cao độ của bản nhạc này là [R1A2N3G4E5] [oc0ta1ve2s3] mang đến trải nghiệm nghe độc ​​đáo và đáng nhớ với nhịp độ nhanh [te0mp1o2]. Không có [I1N2S3T4R5U6M7E8N9T0S1], nhịp độ của bài hát vẫn nhanh xuyên suốt, được bổ sung bởi phần sáng tác của [[N"&amp;"01U12M23_34B45A56R67S78]8 b9ar0s1].")</f>
        <v>Phạm vi cao độ của bản nhạc này là [R1A2N3G4E5] [oc0ta1ve2s3] mang đến trải nghiệm nghe độc ​​đáo và đáng nhớ với nhịp độ nhanh [te0mp1o2]. Không có [I1N2S3T4R5U6M7E8N9T0S1], nhịp độ của bài hát vẫn nhanh xuyên suốt, được bổ sung bởi phần sáng tác của [[N01U12M23_34B45A56R67S78]8 b9ar0s1].</v>
      </c>
    </row>
    <row r="3432">
      <c r="A3432" s="1" t="s">
        <v>487</v>
      </c>
      <c r="B3432" s="1" t="s">
        <v>5264</v>
      </c>
      <c r="C3432" s="2" t="str">
        <f>IFERROR(__xludf.DUMMYFUNCTION("GoogleTranslate(B3432, ""en"", ""vi"")"),"Nó được đặc trưng bởi [te0mp1o2] nhanh và giai điệu phức tạp trôi chảy liền mạch từ bài này sang bài khác. Hiệu ứng tổng thể là năng lượng và sự phấn khích, khi người nghe bị cuốn theo nhịp điệu sôi động và năng động. Âm nhạc được thiết kế hấp dẫn và đắm "&amp;"chìm, lôi cuốn người nghe vào thế giới của nó và mời họ trải nghiệm những cảm xúc và cảm giác mà nó gợi lên. Dù được thưởng thức làm nhạc nền hay làm tâm điểm của buổi biểu diễn, phong cách âm nhạc này chắc chắn sẽ thu hút và truyền cảm hứng cho tất cả nh"&amp;"ững ai nghe nó.")</f>
        <v>Nó được đặc trưng bởi [te0mp1o2] nhanh và giai điệu phức tạp trôi chảy liền mạch từ bài này sang bài khác. Hiệu ứng tổng thể là năng lượng và sự phấn khích, khi người nghe bị cuốn theo nhịp điệu sôi động và năng động. Âm nhạc được thiết kế hấp dẫn và đắm chìm, lôi cuốn người nghe vào thế giới của nó và mời họ trải nghiệm những cảm xúc và cảm giác mà nó gợi lên. Dù được thưởng thức làm nhạc nền hay làm tâm điểm của buổi biểu diễn, phong cách âm nhạc này chắc chắn sẽ thu hút và truyền cảm hứng cho tất cả những ai nghe nó.</v>
      </c>
    </row>
    <row r="3433">
      <c r="A3433" s="1" t="s">
        <v>5265</v>
      </c>
      <c r="B3433" s="1" t="s">
        <v>5266</v>
      </c>
      <c r="C3433" s="2" t="str">
        <f>IFERROR(__xludf.DUMMYFUNCTION("GoogleTranslate(B3433, ""en"", ""vi"")"),"Việc lựa chọn [[K01E12Y23]3 k4ey5] trong bài hát này mang lại trải nghiệm quyến rũ và đáng nhớ, trải nghiệm này còn được nâng cao hơn nữa khi sử dụng [I1N2S3T4R5U6M7E8N9T0S1] để khiến âm nhạc trở nên sống động. Mặc dù không bắt nguồn từ truyền thống của p"&amp;"hong cách [G1E2N3R4E5] cổ điển, bài hát bao gồm khoảng [[N01U12M23_34B45A56R67S78]8 b9ar0s1] và có thời lượng [T1M213] giây, để lại ấn tượng khó phai cho người nghe.")</f>
        <v>Việc lựa chọn [[K01E12Y23]3 k4ey5] trong bài hát này mang lại trải nghiệm quyến rũ và đáng nhớ, trải nghiệm này còn được nâng cao hơn nữa khi sử dụng [I1N2S3T4R5U6M7E8N9T0S1] để khiến âm nhạc trở nên sống động. Mặc dù không bắt nguồn từ truyền thống của phong cách [G1E2N3R4E5] cổ điển, bài hát bao gồm khoảng [[N01U12M23_34B45A56R67S78]8 b9ar0s1] và có thời lượng [T1M213] giây, để lại ấn tượng khó phai cho người nghe.</v>
      </c>
    </row>
    <row r="3434">
      <c r="A3434" s="1" t="s">
        <v>5267</v>
      </c>
      <c r="B3434" s="1" t="s">
        <v>5268</v>
      </c>
      <c r="C3434" s="2" t="str">
        <f>IFERROR(__xludf.DUMMYFUNCTION("GoogleTranslate(B3434, ""en"", ""vi"")"),"Bài hát có tiết tấu nhanh nhưng cũng rất êm dịu và nhẹ nhàng. Điều thú vị là [ti0me1 s2ig3na4tu5re6] của bài hát này không được sử dụng phổ biến, càng làm tăng thêm sự độc đáo và khác biệt của nó.")</f>
        <v>Bài hát có tiết tấu nhanh nhưng cũng rất êm dịu và nhẹ nhàng. Điều thú vị là [ti0me1 s2ig3na4tu5re6] của bài hát này không được sử dụng phổ biến, càng làm tăng thêm sự độc đáo và khác biệt của nó.</v>
      </c>
    </row>
    <row r="3435">
      <c r="A3435" s="1" t="s">
        <v>3992</v>
      </c>
      <c r="B3435" s="1" t="s">
        <v>5269</v>
      </c>
      <c r="C3435" s="2" t="str">
        <f>IFERROR(__xludf.DUMMYFUNCTION("GoogleTranslate(B3435, ""en"", ""vi"")"),"Bản nhạc là một sáng tác độc đáo thể hiện phạm vi cao độ trong [R1A2N3G4E5] [oc0ta1ve2s3]. Việc sử dụng [[K01E12Y23]3 k4ey5] mang lại cho bản nhạc này chất lượng cảm xúc đặc biệt giúp nâng cao trải nghiệm của người nghe. Bài hát này có thời lượng [T1M213]"&amp;" giây và nhịp điệu vừa phải rất dễ theo dõi. Điều thú vị là không có [I1N2S3T4R5U6M7E8N9T0S1] nào được sử dụng trong bố cục này và [[T01I12M23E34_45S56I67G78N89A90T01U12R23E34]4 t5im6e 7si8gn9at0ur1e2] không điển hình của nó càng làm tăng thêm tính độc đá"&amp;"o của nó. Bài hát được chơi ở tốc độ vừa phải, thể hiện những cảm xúc [E1M2O3T4I5O6N7] có thể cộng hưởng với người nghe. Khi nghe bản nhạc này, bạn có thể đếm [[N01U12M23_34B45A56R67S78]8 b9ar0s1] và bố cục tổng thể của nó là minh chứng cho sự sáng tạo và"&amp;" tính nghệ thuật của nhà soạn nhạc.")</f>
        <v>Bản nhạc là một sáng tác độc đáo thể hiện phạm vi cao độ trong [R1A2N3G4E5] [oc0ta1ve2s3]. Việc sử dụng [[K01E12Y23]3 k4ey5] mang lại cho bản nhạc này chất lượng cảm xúc đặc biệt giúp nâng cao trải nghiệm của người nghe. Bài hát này có thời lượng [T1M213] giây và nhịp điệu vừa phải rất dễ theo dõi. Điều thú vị là không có [I1N2S3T4R5U6M7E8N9T0S1] nào được sử dụng trong bố cục này và [[T01I12M23E34_45S56I67G78N89A90T01U12R23E34]4 t5im6e 7si8gn9at0ur1e2] không điển hình của nó càng làm tăng thêm tính độc đáo của nó. Bài hát được chơi ở tốc độ vừa phải, thể hiện những cảm xúc [E1M2O3T4I5O6N7] có thể cộng hưởng với người nghe. Khi nghe bản nhạc này, bạn có thể đếm [[N01U12M23_34B45A56R67S78]8 b9ar0s1] và bố cục tổng thể của nó là minh chứng cho sự sáng tạo và tính nghệ thuật của nhà soạn nhạc.</v>
      </c>
    </row>
    <row r="3436">
      <c r="A3436" s="1" t="s">
        <v>2458</v>
      </c>
      <c r="B3436" s="1" t="s">
        <v>5270</v>
      </c>
      <c r="C3436" s="2" t="str">
        <f>IFERROR(__xludf.DUMMYFUNCTION("GoogleTranslate(B3436, ""en"", ""vi"")"),"Đồng hồ đo của bản nhạc là [T1I2M3E4_5S6I7G8N9A0T1U2R3E4] và được phát ở mức thấp [te0mp1o2]. Dải cao độ của [R1A2N3G4E5] [oc0ta1ve2s3] tạo ra trải nghiệm nghe độc ​​đáo và đáng nhớ. Điều thú vị là bạn sẽ không nghe thấy bất kỳ [I1N2S3T4R5U6M7E8N9T0S1] nà"&amp;"o trong bài hát này. Mặc dù không có những nhạc cụ này, âm nhạc vẫn tạo ra được tâm trạng và bầu không khí riêng biệt.")</f>
        <v>Đồng hồ đo của bản nhạc là [T1I2M3E4_5S6I7G8N9A0T1U2R3E4] và được phát ở mức thấp [te0mp1o2]. Dải cao độ của [R1A2N3G4E5] [oc0ta1ve2s3] tạo ra trải nghiệm nghe độc ​​đáo và đáng nhớ. Điều thú vị là bạn sẽ không nghe thấy bất kỳ [I1N2S3T4R5U6M7E8N9T0S1] nào trong bài hát này. Mặc dù không có những nhạc cụ này, âm nhạc vẫn tạo ra được tâm trạng và bầu không khí riêng biệt.</v>
      </c>
    </row>
    <row r="3437">
      <c r="A3437" s="1" t="s">
        <v>227</v>
      </c>
      <c r="B3437" s="1" t="s">
        <v>5271</v>
      </c>
      <c r="C3437" s="2" t="str">
        <f>IFERROR(__xludf.DUMMYFUNCTION("GoogleTranslate(B3437, ""en"", ""vi"")"),"Bản nhạc thể hiện phạm vi cao độ trong [R1A2N3G4E5] [oc0ta1ve2s3] và sử dụng [[K01E12Y23]3 k4ey5] để tạo ra bầu không khí riêng biệt. Đó là bài hát dài một giây [T1M213] với nhịp điệu không quá nhanh cũng không quá chậm. Âm nhạc được phát ra thông qua [I1"&amp;"N2S3T4R5U6M7E8N9T0S1] và tuân theo mét [T1I2M3E4_5S6I7G8N9A0T1U2R3E4]. Với [te0mp1o2] chậm, bản nhạc này có đặc điểm [G1E2N3R4E5] không thể nhầm lẫn.")</f>
        <v>Bản nhạc thể hiện phạm vi cao độ trong [R1A2N3G4E5] [oc0ta1ve2s3] và sử dụng [[K01E12Y23]3 k4ey5] để tạo ra bầu không khí riêng biệt. Đó là bài hát dài một giây [T1M213] với nhịp điệu không quá nhanh cũng không quá chậm. Âm nhạc được phát ra thông qua [I1N2S3T4R5U6M7E8N9T0S1] và tuân theo mét [T1I2M3E4_5S6I7G8N9A0T1U2R3E4]. Với [te0mp1o2] chậm, bản nhạc này có đặc điểm [G1E2N3R4E5] không thể nhầm lẫn.</v>
      </c>
    </row>
    <row r="3438">
      <c r="A3438" s="1" t="s">
        <v>140</v>
      </c>
      <c r="B3438" s="1" t="s">
        <v>5272</v>
      </c>
      <c r="C3438" s="2" t="str">
        <f>IFERROR(__xludf.DUMMYFUNCTION("GoogleTranslate(B3438, ""en"", ""vi"")"),"Bản nhạc này mang lại trải nghiệm nghe độc ​​đáo và đáng nhớ với dải cao độ [R1A2N3G4E5] [oc0ta1ve2s3] và thành phần của nó trong [[K01E12Y23]3 k4ey5]. Bài hát chạy trong [T1M213] giây ở mức [te0mp1o2] vừa phải và thú vị, đồng thời việc bổ sung [I1N2S3T4R"&amp;"5U6M7E8N9T0S1] sẽ bổ sung thêm phần âm nhạc cho bài hát. [ti0me1 s2ig3na4tu5re6] của bản nhạc là [T1I2M3E4_5S6I7G8N9A0T1U2R3E4] và bài hát được phát ở nhịp độ nhẹ nhàng. Mặc dù có tính chất nhẹ nhàng nhưng loại nhạc này không gợi lên âm thanh [G1E2N3R4E5]"&amp;" cổ điển, tạo ra trải nghiệm nghe khác biệt và độc đáo.")</f>
        <v>Bản nhạc này mang lại trải nghiệm nghe độc ​​đáo và đáng nhớ với dải cao độ [R1A2N3G4E5] [oc0ta1ve2s3] và thành phần của nó trong [[K01E12Y23]3 k4ey5]. Bài hát chạy trong [T1M213] giây ở mức [te0mp1o2] vừa phải và thú vị, đồng thời việc bổ sung [I1N2S3T4R5U6M7E8N9T0S1] sẽ bổ sung thêm phần âm nhạc cho bài hát. [ti0me1 s2ig3na4tu5re6] của bản nhạc là [T1I2M3E4_5S6I7G8N9A0T1U2R3E4] và bài hát được phát ở nhịp độ nhẹ nhàng. Mặc dù có tính chất nhẹ nhàng nhưng loại nhạc này không gợi lên âm thanh [G1E2N3R4E5] cổ điển, tạo ra trải nghiệm nghe khác biệt và độc đáo.</v>
      </c>
    </row>
    <row r="3439">
      <c r="A3439" s="1" t="s">
        <v>4184</v>
      </c>
      <c r="B3439" s="1" t="s">
        <v>5273</v>
      </c>
      <c r="C3439" s="2" t="str">
        <f>IFERROR(__xludf.DUMMYFUNCTION("GoogleTranslate(B3439, ""en"", ""vi"")"),"[[K01E12Y23]3 k4ey5] trong bản nhạc này mang lại âm thanh mạnh mẽ và đáng nhớ, được bổ sung bởi nhịp rất êm dịu. Điều thú vị là bài hát này đã chọn không kết hợp [I1N2S3T4R5U6M7E8N9T0S1], tạo cho nó một nét độc đáo và khác biệt. Mặc dù không có nhạc đệm t"&amp;"ruyền thống nhưng sự kết hợp giữa [ke0y1] và beat tạo nên trải nghiệm nghe hấp dẫn và hấp dẫn.")</f>
        <v>[[K01E12Y23]3 k4ey5] trong bản nhạc này mang lại âm thanh mạnh mẽ và đáng nhớ, được bổ sung bởi nhịp rất êm dịu. Điều thú vị là bài hát này đã chọn không kết hợp [I1N2S3T4R5U6M7E8N9T0S1], tạo cho nó một nét độc đáo và khác biệt. Mặc dù không có nhạc đệm truyền thống nhưng sự kết hợp giữa [ke0y1] và beat tạo nên trải nghiệm nghe hấp dẫn và hấp dẫn.</v>
      </c>
    </row>
    <row r="3440">
      <c r="A3440" s="1" t="s">
        <v>5274</v>
      </c>
      <c r="B3440" s="1" t="s">
        <v>5275</v>
      </c>
      <c r="C3440" s="2" t="str">
        <f>IFERROR(__xludf.DUMMYFUNCTION("GoogleTranslate(B3440, ""en"", ""vi"")"),"Loại nhạc này mang lại trải nghiệm nghe độc ​​đáo và đáng nhớ với dải cao độ [R1A2N3G4E5] [oc0ta1ve2s3]. Nhịp điệu rất sống động và âm nhạc có nhịp điệu [T1I2M3E4_5S6I7G8N9A0T1U2R3E4]. Tuy có [te0mp1o2] nhẹ nhàng nhưng âm nhạc lại thấm đẫm [E1M2O3T4I5O6N7"&amp;"]. Độ dài của bài hát được xác định bởi [[N01U12M23_34B45A56R67S78]8 b9ar0s1], mang lại nhiều thời gian để trải nghiệm trọn vẹn bố cục hấp dẫn.")</f>
        <v>Loại nhạc này mang lại trải nghiệm nghe độc ​​đáo và đáng nhớ với dải cao độ [R1A2N3G4E5] [oc0ta1ve2s3]. Nhịp điệu rất sống động và âm nhạc có nhịp điệu [T1I2M3E4_5S6I7G8N9A0T1U2R3E4]. Tuy có [te0mp1o2] nhẹ nhàng nhưng âm nhạc lại thấm đẫm [E1M2O3T4I5O6N7]. Độ dài của bài hát được xác định bởi [[N01U12M23_34B45A56R67S78]8 b9ar0s1], mang lại nhiều thời gian để trải nghiệm trọn vẹn bố cục hấp dẫn.</v>
      </c>
    </row>
    <row r="3441">
      <c r="A3441" s="1" t="s">
        <v>4335</v>
      </c>
      <c r="B3441" s="1" t="s">
        <v>5276</v>
      </c>
      <c r="C3441" s="2" t="str">
        <f>IFERROR(__xludf.DUMMYFUNCTION("GoogleTranslate(B3441, ""en"", ""vi"")"),"Bài hát này có nhịp điệu vừa phải và chạy trong [T1M213] giây, nhưng nhịp điệu trong bài hát rất sôi động.")</f>
        <v>Bài hát này có nhịp điệu vừa phải và chạy trong [T1M213] giây, nhưng nhịp điệu trong bài hát rất sôi động.</v>
      </c>
    </row>
    <row r="3442">
      <c r="A3442" s="1" t="s">
        <v>92</v>
      </c>
      <c r="B3442" s="1" t="s">
        <v>5277</v>
      </c>
      <c r="C3442" s="2" t="str">
        <f>IFERROR(__xludf.DUMMYFUNCTION("GoogleTranslate(B3442, ""en"", ""vi"")"),"Bài hát này có cao độ [R1A2N3G4E5] [oc0ta1ve2s3] và được sáng tác trong [[K01E12Y23]3 k4ey5]. Nó kéo dài [T1M213] giây và nhịp điệu của nó cân bằng, không quá nhanh hoặc quá chậm. Âm nhạc đã chọn không kết hợp [I1N2S3T4R5U6M7E8N9T0S1] và được phát ở tốc đ"&amp;"ộ nhanh với mét [T1I2M3E4_5S6I7G8N9A0T1U2R3E4]. Bài hát này nằm ngoài ranh giới đặc trưng của thể loại [G1E2N3R4E5], thể hiện phong cách độc đáo và khác biệt.")</f>
        <v>Bài hát này có cao độ [R1A2N3G4E5] [oc0ta1ve2s3] và được sáng tác trong [[K01E12Y23]3 k4ey5]. Nó kéo dài [T1M213] giây và nhịp điệu của nó cân bằng, không quá nhanh hoặc quá chậm. Âm nhạc đã chọn không kết hợp [I1N2S3T4R5U6M7E8N9T0S1] và được phát ở tốc độ nhanh với mét [T1I2M3E4_5S6I7G8N9A0T1U2R3E4]. Bài hát này nằm ngoài ranh giới đặc trưng của thể loại [G1E2N3R4E5], thể hiện phong cách độc đáo và khác biệt.</v>
      </c>
    </row>
    <row r="3443">
      <c r="A3443" s="1" t="s">
        <v>1693</v>
      </c>
      <c r="B3443" s="1" t="s">
        <v>5278</v>
      </c>
      <c r="C3443" s="2" t="str">
        <f>IFERROR(__xludf.DUMMYFUNCTION("GoogleTranslate(B3443, ""en"", ""vi"")"),"Phần trình diễn âm nhạc của bài hát này mang đến trải nghiệm nghe độc ​​đáo và đáng nhớ với dải cao độ trải dài [R1A2N3G4E5] [oc0ta1ve2s3]. Phong cách của bài hát không phù hợp với đặc trưng điển hình của thể loại [G1E2N3R4E5]. Thời gian chạy của bài hát "&amp;"là [T1M213] giây và có sử dụng [I1N2S3T4R5U6M7E8N9T0S1] trong phần trình diễn.")</f>
        <v>Phần trình diễn âm nhạc của bài hát này mang đến trải nghiệm nghe độc ​​đáo và đáng nhớ với dải cao độ trải dài [R1A2N3G4E5] [oc0ta1ve2s3]. Phong cách của bài hát không phù hợp với đặc trưng điển hình của thể loại [G1E2N3R4E5]. Thời gian chạy của bài hát là [T1M213] giây và có sử dụng [I1N2S3T4R5U6M7E8N9T0S1] trong phần trình diễn.</v>
      </c>
    </row>
    <row r="3444">
      <c r="A3444" s="1" t="s">
        <v>1331</v>
      </c>
      <c r="B3444" s="1" t="s">
        <v>5279</v>
      </c>
      <c r="C3444" s="2" t="str">
        <f>IFERROR(__xludf.DUMMYFUNCTION("GoogleTranslate(B3444, ""en"", ""vi"")"),"Đoạn nhạc mà tôi đang mô tả thể hiện phạm vi cao độ trong [R1A2N3G4E5] [oc0ta1ve2s3] và được sáng tác trong [[K01E12Y23]3 k4ey5]. Nó có thời lượng [T1M213] giây và nhịp điệu rất nhẹ nhàng và thư giãn. Bạn sẽ không tìm thấy bất kỳ [I1N2S3T4R5U6M7E8N9T0S1] "&amp;"nào trong bài hát này, trong đó có [[T01I12M23E34_45S56I67G78N89A90T01U12R23E34]4 t5im6e 7si8gn9at0ur1e2] không chuẩn và [te0mp1o2] có nhịp độ vừa phải. Nhìn chung, âm nhạc được đặc trưng bởi [E1M2O3T4I5O6N7].")</f>
        <v>Đoạn nhạc mà tôi đang mô tả thể hiện phạm vi cao độ trong [R1A2N3G4E5] [oc0ta1ve2s3] và được sáng tác trong [[K01E12Y23]3 k4ey5]. Nó có thời lượng [T1M213] giây và nhịp điệu rất nhẹ nhàng và thư giãn. Bạn sẽ không tìm thấy bất kỳ [I1N2S3T4R5U6M7E8N9T0S1] nào trong bài hát này, trong đó có [[T01I12M23E34_45S56I67G78N89A90T01U12R23E34]4 t5im6e 7si8gn9at0ur1e2] không chuẩn và [te0mp1o2] có nhịp độ vừa phải. Nhìn chung, âm nhạc được đặc trưng bởi [E1M2O3T4I5O6N7].</v>
      </c>
    </row>
    <row r="3445">
      <c r="A3445" s="1" t="s">
        <v>3710</v>
      </c>
      <c r="B3445" s="1" t="s">
        <v>5280</v>
      </c>
      <c r="C3445" s="2" t="str">
        <f>IFERROR(__xludf.DUMMYFUNCTION("GoogleTranslate(B3445, ""en"", ""vi"")"),"Bản nhạc thể hiện phạm vi cao độ trong [R1A2N3G4E5] [oc0ta1ve2s3] và [[K01E12Y23]3 k4ey5] mang đến cho bản nhạc này chất lượng cảm xúc đặc biệt. Với thời lượng chạy [T1M213] giây, tiết tấu của bài hát rất nhẹ nhàng, dễ nghe. Nó không có [I1N2S3T4R5U6M7E8N"&amp;"9T0S1] và sử dụng [[T01I12M23E34_45S56I67G78N89A90T01U12R23E34]4 t5im6e 7si8gn9at0ur1e2 không phổ biến. Mặc dù có tốc độ [te0mp1o2] nhanh nhưng bản nhạc này không phải là sự thể hiện thực sự của thể loại [G1E2N3R4E5] điển hình.")</f>
        <v>Bản nhạc thể hiện phạm vi cao độ trong [R1A2N3G4E5] [oc0ta1ve2s3] và [[K01E12Y23]3 k4ey5] mang đến cho bản nhạc này chất lượng cảm xúc đặc biệt. Với thời lượng chạy [T1M213] giây, tiết tấu của bài hát rất nhẹ nhàng, dễ nghe. Nó không có [I1N2S3T4R5U6M7E8N9T0S1] và sử dụng [[T01I12M23E34_45S56I67G78N89A90T01U12R23E34]4 t5im6e 7si8gn9at0ur1e2 không phổ biến. Mặc dù có tốc độ [te0mp1o2] nhanh nhưng bản nhạc này không phải là sự thể hiện thực sự của thể loại [G1E2N3R4E5] điển hình.</v>
      </c>
    </row>
    <row r="3446">
      <c r="A3446" s="1" t="s">
        <v>5281</v>
      </c>
      <c r="B3446" s="1" t="s">
        <v>5282</v>
      </c>
      <c r="C3446" s="2" t="str">
        <f>IFERROR(__xludf.DUMMYFUNCTION("GoogleTranslate(B3446, ""en"", ""vi"")"),"[ti0me1 s2ig3na4tu5re6] của bản nhạc là [T1I2M3E4_5S6I7G8N9A0T1U2R3E4]. Với dải cao độ trải dài [R1A2N3G4E5] [oc0ta1ve2s3], bản nhạc này mang đến trải nghiệm nghe đa dạng và sống động. Trải nghiệm quyến rũ và đáng nhớ của dòng nhạc này là nhờ sự lựa chọn "&amp;"[[K01E12Y23]3 k4ey5]. Ngoài ra, âm nhạc được tạo ra bằng âm thanh thông qua việc sử dụng [I1N2S3T4R5U6M7E8N9T0S1].")</f>
        <v>[ti0me1 s2ig3na4tu5re6] của bản nhạc là [T1I2M3E4_5S6I7G8N9A0T1U2R3E4]. Với dải cao độ trải dài [R1A2N3G4E5] [oc0ta1ve2s3], bản nhạc này mang đến trải nghiệm nghe đa dạng và sống động. Trải nghiệm quyến rũ và đáng nhớ của dòng nhạc này là nhờ sự lựa chọn [[K01E12Y23]3 k4ey5]. Ngoài ra, âm nhạc được tạo ra bằng âm thanh thông qua việc sử dụng [I1N2S3T4R5U6M7E8N9T0S1].</v>
      </c>
    </row>
    <row r="3447">
      <c r="A3447" s="1" t="s">
        <v>1839</v>
      </c>
      <c r="B3447" s="1" t="s">
        <v>5283</v>
      </c>
      <c r="C3447" s="2" t="str">
        <f>IFERROR(__xludf.DUMMYFUNCTION("GoogleTranslate(B3447, ""en"", ""vi"")"),"Âm nhạc có [te0mp1o2] nhanh và nhịp điệu thoải mái được tạo ra thông qua việc sử dụng các nhạc cụ. Những nhạc cụ này cung cấp âm thanh mang lại chất lượng độc đáo cho bài hát.")</f>
        <v>Âm nhạc có [te0mp1o2] nhanh và nhịp điệu thoải mái được tạo ra thông qua việc sử dụng các nhạc cụ. Những nhạc cụ này cung cấp âm thanh mang lại chất lượng độc đáo cho bài hát.</v>
      </c>
    </row>
    <row r="3448">
      <c r="A3448" s="1" t="s">
        <v>1016</v>
      </c>
      <c r="B3448" s="1" t="s">
        <v>5284</v>
      </c>
      <c r="C3448" s="2" t="str">
        <f>IFERROR(__xludf.DUMMYFUNCTION("GoogleTranslate(B3448, ""en"", ""vi"")"),"Bản nhạc thể hiện phạm vi cao độ trong [R1A2N3G4E5] [oc0ta1ve2s3] và [[K01E12Y23]3 k4ey5] mang đến cho bản nhạc này chất lượng cảm xúc đặc biệt. Thời lượng chạy của bài hát là [T1M213] giây, đồng thời nhịp điệu của bài hát này không quá nhanh cũng không q"&amp;"uá chậm. [I1N2S3T4R5U6M7E8N9T0S1] được sử dụng trong biểu diễn âm nhạc, đi kèm với [ti0me1 s2ig3na4tu5re6 o7f 8[T91I02M13E24_35S46I57G68N79A80T91U02R13E24]3]. Phát ở mức thấp [te0mp1o2], các dự án âm nhạc [E1M2O3T4I5O6N7].")</f>
        <v>Bản nhạc thể hiện phạm vi cao độ trong [R1A2N3G4E5] [oc0ta1ve2s3] và [[K01E12Y23]3 k4ey5] mang đến cho bản nhạc này chất lượng cảm xúc đặc biệt. Thời lượng chạy của bài hát là [T1M213] giây, đồng thời nhịp điệu của bài hát này không quá nhanh cũng không quá chậm. [I1N2S3T4R5U6M7E8N9T0S1] được sử dụng trong biểu diễn âm nhạc, đi kèm với [ti0me1 s2ig3na4tu5re6 o7f 8[T91I02M13E24_35S46I57G68N79A80T91U02R13E24]3]. Phát ở mức thấp [te0mp1o2], các dự án âm nhạc [E1M2O3T4I5O6N7].</v>
      </c>
    </row>
    <row r="3449">
      <c r="A3449" s="1" t="s">
        <v>204</v>
      </c>
      <c r="B3449" s="1" t="s">
        <v>5285</v>
      </c>
      <c r="C3449" s="2" t="str">
        <f>IFERROR(__xludf.DUMMYFUNCTION("GoogleTranslate(B3449, ""en"", ""vi"")"),"Bài hát này có khoảng [[N01U12M23_34B45A56R67S78]8 b9ar0s1] và nên bao gồm [I1N2S3T4R5U6M7E8N9T0S1] trong nhạc. Số lượng ô nhịp trong một bài hát rất quan trọng vì nó có thể ảnh hưởng đến cấu trúc và nhịp độ của bản nhạc. Ngoài ra, việc đưa vào các nhạc c"&amp;"ụ cụ thể có thể giúp tạo ra tâm trạng hoặc âm thanh cụ thể mà nghệ sĩ hướng tới. Cho dù đó là phần độc tấu guitar hay phần dây, việc lựa chọn nhạc cụ có thể tác động lớn đến cảm nhận chung của bài hát. Vì vậy, cần cân nhắc kỹ lưỡng cả về số lượng ô nhịp c"&amp;"ũng như việc lựa chọn nhạc cụ khi sáng tác và sản xuất âm nhạc.")</f>
        <v>Bài hát này có khoảng [[N01U12M23_34B45A56R67S78]8 b9ar0s1] và nên bao gồm [I1N2S3T4R5U6M7E8N9T0S1] trong nhạc. Số lượng ô nhịp trong một bài hát rất quan trọng vì nó có thể ảnh hưởng đến cấu trúc và nhịp độ của bản nhạc. Ngoài ra, việc đưa vào các nhạc cụ cụ thể có thể giúp tạo ra tâm trạng hoặc âm thanh cụ thể mà nghệ sĩ hướng tới. Cho dù đó là phần độc tấu guitar hay phần dây, việc lựa chọn nhạc cụ có thể tác động lớn đến cảm nhận chung của bài hát. Vì vậy, cần cân nhắc kỹ lưỡng cả về số lượng ô nhịp cũng như việc lựa chọn nhạc cụ khi sáng tác và sản xuất âm nhạc.</v>
      </c>
    </row>
    <row r="3450">
      <c r="A3450" s="1" t="s">
        <v>956</v>
      </c>
      <c r="B3450" s="1" t="s">
        <v>5286</v>
      </c>
      <c r="C3450" s="2" t="str">
        <f>IFERROR(__xludf.DUMMYFUNCTION("GoogleTranslate(B3450, ""en"", ""vi"")"),"Đoạn nhạc được sáng tác trong [[K01E12Y23]3 k4ey5] và sử dụng dải cao độ cụ thể là [R1A2N3G4E5] [oc0ta1ve2s3], tạo ra âm thanh gắn kết và thống nhất trong suốt bài hát. Mặc dù sử dụng [[T01I12M23E34_45S56I67G78N89A90T01U12R23E34]4 t5im6e 7si8gn9at0ur1e2] "&amp;"độc đáo, [te0mp1o2] vẫn rất lạc quan và thời gian chạy là [T1M213] giây. [I1N2S3T4R5U6M7E8N9T0S1] không có trong phần nhạc cụ của bản nhạc này, nó di chuyển với tốc độ chậm nhưng thể hiện [E1M2O3T4I5O6N7].")</f>
        <v>Đoạn nhạc được sáng tác trong [[K01E12Y23]3 k4ey5] và sử dụng dải cao độ cụ thể là [R1A2N3G4E5] [oc0ta1ve2s3], tạo ra âm thanh gắn kết và thống nhất trong suốt bài hát. Mặc dù sử dụng [[T01I12M23E34_45S56I67G78N89A90T01U12R23E34]4 t5im6e 7si8gn9at0ur1e2] độc đáo, [te0mp1o2] vẫn rất lạc quan và thời gian chạy là [T1M213] giây. [I1N2S3T4R5U6M7E8N9T0S1] không có trong phần nhạc cụ của bản nhạc này, nó di chuyển với tốc độ chậm nhưng thể hiện [E1M2O3T4I5O6N7].</v>
      </c>
    </row>
    <row r="3451">
      <c r="A3451" s="1" t="s">
        <v>1918</v>
      </c>
      <c r="B3451" s="1" t="s">
        <v>5287</v>
      </c>
      <c r="C3451" s="2" t="str">
        <f>IFERROR(__xludf.DUMMYFUNCTION("GoogleTranslate(B3451, ""en"", ""vi"")"),"Việc sử dụng [[K01E12Y23]3 k4ey5] trong bản nhạc này tạo ra một bầu không khí khác biệt. Ngoài ra, bạn có thể đếm [[N01U12M23_34B45A56R67S78]8 b9ar0s1] trong bài hát này, có [te0mp1o2] vừa phải.")</f>
        <v>Việc sử dụng [[K01E12Y23]3 k4ey5] trong bản nhạc này tạo ra một bầu không khí khác biệt. Ngoài ra, bạn có thể đếm [[N01U12M23_34B45A56R67S78]8 b9ar0s1] trong bài hát này, có [te0mp1o2] vừa phải.</v>
      </c>
    </row>
    <row r="3452">
      <c r="A3452" s="1" t="s">
        <v>5288</v>
      </c>
      <c r="B3452" s="1" t="s">
        <v>5289</v>
      </c>
      <c r="C3452" s="2" t="str">
        <f>IFERROR(__xludf.DUMMYFUNCTION("GoogleTranslate(B3452, ""en"", ""vi"")"),"Âm nhạc của bài hát này được đặc trưng bởi một số yếu tố độc đáo. Thứ nhất, [ti0me1 s2ig3na4tu5re6] được sử dụng không phổ biến, mang lại cho tác phẩm một cảm giác nhịp nhàng đặc biệt. Ngoài ra, việc sử dụng [[K01E12Y23]3 k4ey5] sẽ tăng thêm chất lượng cả"&amp;"m xúc đặc biệt cho âm nhạc. Bất chấp những yếu tố độc đáo này, âm nhạc vẫn được chơi ở tốc độ cân bằng, cho phép người nghe đánh giá đầy đủ sự phức tạp của nó. Cuối cùng, âm thanh đặc biệt của âm nhạc được tạo ra thông qua việc sử dụng nhiều [I1N2S3T4R5U6"&amp;"M7E8N9T0S1] khác nhau. Nhìn chung, những tính năng này phối hợp với nhau để tạo ra một bản nhạc thực sự đáng nhớ.")</f>
        <v>Âm nhạc của bài hát này được đặc trưng bởi một số yếu tố độc đáo. Thứ nhất, [ti0me1 s2ig3na4tu5re6] được sử dụng không phổ biến, mang lại cho tác phẩm một cảm giác nhịp nhàng đặc biệt. Ngoài ra, việc sử dụng [[K01E12Y23]3 k4ey5] sẽ tăng thêm chất lượng cảm xúc đặc biệt cho âm nhạc. Bất chấp những yếu tố độc đáo này, âm nhạc vẫn được chơi ở tốc độ cân bằng, cho phép người nghe đánh giá đầy đủ sự phức tạp của nó. Cuối cùng, âm thanh đặc biệt của âm nhạc được tạo ra thông qua việc sử dụng nhiều [I1N2S3T4R5U6M7E8N9T0S1] khác nhau. Nhìn chung, những tính năng này phối hợp với nhau để tạo ra một bản nhạc thực sự đáng nhớ.</v>
      </c>
    </row>
    <row r="3453">
      <c r="A3453" s="1" t="s">
        <v>19</v>
      </c>
      <c r="B3453" s="1" t="s">
        <v>5290</v>
      </c>
      <c r="C3453" s="2" t="str">
        <f>IFERROR(__xludf.DUMMYFUNCTION("GoogleTranslate(B3453, ""en"", ""vi"")"),"Âm nhạc có một số đặc điểm độc đáo làm cho nó nổi bật. Phạm vi cao độ của nó trải dài [R1A2N3G4E5] [oc0ta1ve2s3], góp phần tạo nên đặc điểm riêng biệt nhấn mạnh chiều sâu cảm xúc của bố cục. Hơn nữa, việc lựa chọn [[K01E12Y23]3 k4ey5] tạo nên trải nghiệm "&amp;"lôi cuốn và đáng nhớ cho người nghe. Bài hát có thời lượng [T1M213] giây và nhịp điệu nặng, trong khi [I1N2S3T4R5U6M7E8N9T0S1] bổ sung cho phần nhạc. Ngoài ra, âm nhạc sử dụng [[T01I12M23E34_45S56I67G78N89A90T01U12R23E34]4 t5im6e 7si8gn9at0ur1e2] không th"&amp;"ông thường và có [te0mp1o2] vừa phải. Thông qua giai điệu và cách sắp xếp, âm nhạc truyền tải cảm giác mạnh mẽ về [E1M2O3T4I5O6N7]. Nhìn chung, bài hát trải dài khoảng [[N01U12M23_34B45A56R67S78]8 b9ar0s1], mang lại trải nghiệm nghe hấp dẫn và đắm chìm.")</f>
        <v>Âm nhạc có một số đặc điểm độc đáo làm cho nó nổi bật. Phạm vi cao độ của nó trải dài [R1A2N3G4E5] [oc0ta1ve2s3], góp phần tạo nên đặc điểm riêng biệt nhấn mạnh chiều sâu cảm xúc của bố cục. Hơn nữa, việc lựa chọn [[K01E12Y23]3 k4ey5] tạo nên trải nghiệm lôi cuốn và đáng nhớ cho người nghe. Bài hát có thời lượng [T1M213] giây và nhịp điệu nặng, trong khi [I1N2S3T4R5U6M7E8N9T0S1] bổ sung cho phần nhạc. Ngoài ra, âm nhạc sử dụng [[T01I12M23E34_45S56I67G78N89A90T01U12R23E34]4 t5im6e 7si8gn9at0ur1e2] không thông thường và có [te0mp1o2] vừa phải. Thông qua giai điệu và cách sắp xếp, âm nhạc truyền tải cảm giác mạnh mẽ về [E1M2O3T4I5O6N7]. Nhìn chung, bài hát trải dài khoảng [[N01U12M23_34B45A56R67S78]8 b9ar0s1], mang lại trải nghiệm nghe hấp dẫn và đắm chìm.</v>
      </c>
    </row>
    <row r="3454">
      <c r="A3454" s="1" t="s">
        <v>4972</v>
      </c>
      <c r="B3454" s="1" t="s">
        <v>5291</v>
      </c>
      <c r="C3454" s="2" t="str">
        <f>IFERROR(__xludf.DUMMYFUNCTION("GoogleTranslate(B3454, ""en"", ""vi"")"),"Sự độc đáo của bài hát này được thể hiện rõ qua [ti0me1 s2ig3na4tu5re6], khiến nó trở nên khác biệt so với các bản nhạc khác. Ngoài ra, âm thanh mạnh mẽ và đáng nhớ của bài hát được mang lại nhờ việc sử dụng [[K01E12Y23]3 k4ey5]. Các nhạc cụ được sử dụng "&amp;"trong âm nhạc cũng đóng vai trò quan trọng trong việc tạo ra âm thanh riêng biệt của tác phẩm. Nhìn chung, sự kết hợp của những yếu tố này tạo nên một trải nghiệm âm nhạc có một không hai.")</f>
        <v>Sự độc đáo của bài hát này được thể hiện rõ qua [ti0me1 s2ig3na4tu5re6], khiến nó trở nên khác biệt so với các bản nhạc khác. Ngoài ra, âm thanh mạnh mẽ và đáng nhớ của bài hát được mang lại nhờ việc sử dụng [[K01E12Y23]3 k4ey5]. Các nhạc cụ được sử dụng trong âm nhạc cũng đóng vai trò quan trọng trong việc tạo ra âm thanh riêng biệt của tác phẩm. Nhìn chung, sự kết hợp của những yếu tố này tạo nên một trải nghiệm âm nhạc có một không hai.</v>
      </c>
    </row>
    <row r="3455">
      <c r="A3455" s="1" t="s">
        <v>35</v>
      </c>
      <c r="B3455" s="1" t="s">
        <v>5292</v>
      </c>
      <c r="C3455" s="2" t="str">
        <f>IFERROR(__xludf.DUMMYFUNCTION("GoogleTranslate(B3455, ""en"", ""vi"")"),"Bài hát này dài TM1 giây và cố tình loại trừ nhạc cụ.")</f>
        <v>Bài hát này dài TM1 giây và cố tình loại trừ nhạc cụ.</v>
      </c>
    </row>
    <row r="3456">
      <c r="A3456" s="1" t="s">
        <v>906</v>
      </c>
      <c r="B3456" s="1" t="s">
        <v>5293</v>
      </c>
      <c r="C3456" s="2" t="str">
        <f>IFERROR(__xludf.DUMMYFUNCTION("GoogleTranslate(B3456, ""en"", ""vi"")"),"Trong bài hát này, [ti0me1 s2ig3na4tu5re6] không phổ biến được sử dụng. [T1I2M3E4_5S6I7G8N9A0T1U2R3E4] Điều này có nghĩa là nhịp điệu và nhịp điệu của âm nhạc được cấu trúc theo cách khác với [ti0me1 s2ig3na4tu5re6]truyền thống thường được sử dụng trong h"&amp;"ầu hết các bản nhạc phổ biến. Việc sử dụng [ti0me1 s2ig3na4tu5re6] không phổ biến có thể tạo thêm chất lượng độc đáo và khác biệt cho bài hát, khiến bài hát trở nên nổi bật so với những bài hát khác cùng thể loại. Nó cũng có thể tạo ra cảm giác căng thẳng"&amp;" hoặc phức tạp, có thể thú vị và hấp dẫn đối với những người nghe đánh giá cao những cấu trúc âm nhạc độc đáo hơn. Nhìn chung, việc sử dụng [ti0me1 s2ig3na4tu5re6] không phổ biến có thể là một cách sáng tạo và hiệu quả để làm cho một tác phẩm âm nhạc trở "&amp;"nên thú vị và đáng nhớ hơn.")</f>
        <v>Trong bài hát này, [ti0me1 s2ig3na4tu5re6] không phổ biến được sử dụng. [T1I2M3E4_5S6I7G8N9A0T1U2R3E4] Điều này có nghĩa là nhịp điệu và nhịp điệu của âm nhạc được cấu trúc theo cách khác với [ti0me1 s2ig3na4tu5re6]truyền thống thường được sử dụng trong hầu hết các bản nhạc phổ biến. Việc sử dụng [ti0me1 s2ig3na4tu5re6] không phổ biến có thể tạo thêm chất lượng độc đáo và khác biệt cho bài hát, khiến bài hát trở nên nổi bật so với những bài hát khác cùng thể loại. Nó cũng có thể tạo ra cảm giác căng thẳng hoặc phức tạp, có thể thú vị và hấp dẫn đối với những người nghe đánh giá cao những cấu trúc âm nhạc độc đáo hơn. Nhìn chung, việc sử dụng [ti0me1 s2ig3na4tu5re6] không phổ biến có thể là một cách sáng tạo và hiệu quả để làm cho một tác phẩm âm nhạc trở nên thú vị và đáng nhớ hơn.</v>
      </c>
    </row>
    <row r="3457">
      <c r="A3457" s="1" t="s">
        <v>5294</v>
      </c>
      <c r="B3457" s="1" t="s">
        <v>5295</v>
      </c>
      <c r="C3457" s="2" t="str">
        <f>IFERROR(__xludf.DUMMYFUNCTION("GoogleTranslate(B3457, ""en"", ""vi"")"),"Bản nhạc này là sự thể hiện chính của phong cách [G1E2N3R4E5], được chơi ở tốc độ nhàn nhã và có phạm vi cao độ trong [R1A2N3G4E5] [oc0ta1ve2s3]. Bài hát kéo dài trong [T1M213] giây và thể hiện những đặc điểm của thể loại này trong sáng tác và trình diễn.")</f>
        <v>Bản nhạc này là sự thể hiện chính của phong cách [G1E2N3R4E5], được chơi ở tốc độ nhàn nhã và có phạm vi cao độ trong [R1A2N3G4E5] [oc0ta1ve2s3]. Bài hát kéo dài trong [T1M213] giây và thể hiện những đặc điểm của thể loại này trong sáng tác và trình diễn.</v>
      </c>
    </row>
    <row r="3458">
      <c r="A3458" s="1" t="s">
        <v>2009</v>
      </c>
      <c r="B3458" s="1" t="s">
        <v>5296</v>
      </c>
      <c r="C3458" s="2" t="str">
        <f>IFERROR(__xludf.DUMMYFUNCTION("GoogleTranslate(B3458, ""en"", ""vi"")"),"Bản nhạc này có phạm vi cao độ trong [R1A2N3G4E5] [oc0ta1ve2s3] và sử dụng [[K01E12Y23]3 k4ey5] để truyền tải âm thanh cộng hưởng và độc đáo. Thành phần của bài hát này có [[N01U12M23_34B45A56R67S78]8 b9ar0s1] và nó chạy trong tổng cộng [T1M213] giây.")</f>
        <v>Bản nhạc này có phạm vi cao độ trong [R1A2N3G4E5] [oc0ta1ve2s3] và sử dụng [[K01E12Y23]3 k4ey5] để truyền tải âm thanh cộng hưởng và độc đáo. Thành phần của bài hát này có [[N01U12M23_34B45A56R67S78]8 b9ar0s1] và nó chạy trong tổng cộng [T1M213] giây.</v>
      </c>
    </row>
    <row r="3459">
      <c r="A3459" s="1" t="s">
        <v>1140</v>
      </c>
      <c r="B3459" s="1" t="s">
        <v>5297</v>
      </c>
      <c r="C3459" s="2" t="str">
        <f>IFERROR(__xludf.DUMMYFUNCTION("GoogleTranslate(B3459, ""en"", ""vi"")"),"Với dải cao độ trải dài [R1A2N3G4E5] [oc0ta1ve2s3], bản nhạc này mang đến trải nghiệm nghe đa dạng và sống động. Việc sử dụng [[K01E12Y23]3 k4ey5] tạo ra bầu không khí khác biệt trong bài hát thứ hai [T1M213] này. [te0mp1o2] rất lạc quan và nên đưa [I1N2S"&amp;"3T4R5U6M7E8N9T0S1] vào âm nhạc. Mặc dù bài hát không chuẩn [T1I2M3E4_5S6I7G8N9A0T1U2R3E4], nhưng nó được trình diễn với tốc độ nhàn nhã, đồng thời mang đặc trưng của [E1M2O3T4I5O6N7].")</f>
        <v>Với dải cao độ trải dài [R1A2N3G4E5] [oc0ta1ve2s3], bản nhạc này mang đến trải nghiệm nghe đa dạng và sống động. Việc sử dụng [[K01E12Y23]3 k4ey5] tạo ra bầu không khí khác biệt trong bài hát thứ hai [T1M213] này. [te0mp1o2] rất lạc quan và nên đưa [I1N2S3T4R5U6M7E8N9T0S1] vào âm nhạc. Mặc dù bài hát không chuẩn [T1I2M3E4_5S6I7G8N9A0T1U2R3E4], nhưng nó được trình diễn với tốc độ nhàn nhã, đồng thời mang đặc trưng của [E1M2O3T4I5O6N7].</v>
      </c>
    </row>
    <row r="3460">
      <c r="A3460" s="1" t="s">
        <v>412</v>
      </c>
      <c r="B3460" s="1" t="s">
        <v>5298</v>
      </c>
      <c r="C3460" s="2" t="str">
        <f>IFERROR(__xludf.DUMMYFUNCTION("GoogleTranslate(B3460, ""en"", ""vi"")"),"Loại nhạc này mang lại trải nghiệm nghe độc ​​đáo và đáng nhớ với dải cao độ [R1A2N3G4E5] [oc0ta1ve2s3]. [[K01E12Y23]3 k4ey5] của nó mang lại cho nó chất lượng cảm xúc đặc biệt tỏa ra [E1M2O3T4I5O6N7]. Bài hát được trình diễn chậm và có thời lượng [T1M213"&amp;"] giây, mặc dù [te0mp1o2] rất nhanh. [I1N2S3T4R5U6M7E8N9T0S1] không phải là một phần của phần nhạc cụ trong bài hát này và nhạc được phát ở đồng hồ [T1I2M3E4_5S6I7G8N9A0T1U2R3E4]. Nhìn chung, sự kết hợp của những yếu tố này tạo nên một trải nghiệm âm nhạc"&amp;" khác biệt, vừa giàu cảm xúc vừa đáng nhớ.")</f>
        <v>Loại nhạc này mang lại trải nghiệm nghe độc ​​đáo và đáng nhớ với dải cao độ [R1A2N3G4E5] [oc0ta1ve2s3]. [[K01E12Y23]3 k4ey5] của nó mang lại cho nó chất lượng cảm xúc đặc biệt tỏa ra [E1M2O3T4I5O6N7]. Bài hát được trình diễn chậm và có thời lượng [T1M213] giây, mặc dù [te0mp1o2] rất nhanh. [I1N2S3T4R5U6M7E8N9T0S1] không phải là một phần của phần nhạc cụ trong bài hát này và nhạc được phát ở đồng hồ [T1I2M3E4_5S6I7G8N9A0T1U2R3E4]. Nhìn chung, sự kết hợp của những yếu tố này tạo nên một trải nghiệm âm nhạc khác biệt, vừa giàu cảm xúc vừa đáng nhớ.</v>
      </c>
    </row>
    <row r="3461">
      <c r="A3461" s="1" t="s">
        <v>3710</v>
      </c>
      <c r="B3461" s="1" t="s">
        <v>5299</v>
      </c>
      <c r="C3461" s="2" t="str">
        <f>IFERROR(__xludf.DUMMYFUNCTION("GoogleTranslate(B3461, ""en"", ""vi"")"),"Phạm vi cao độ của bài hát nằm trong [R1A2N3G4E5] [oc0ta1ve2s3], trong khi việc sử dụng [[K01E12Y23]3 k4ey5] truyền tải âm thanh vang và độc đáo. Với thời lượng [T1M213] giây, bản nhạc này mang đến nhịp điệu rất mượt mà và thư giãn. Sự sắp xếp của nó cố t"&amp;"ình bỏ qua việc sử dụng [I1N2S3T4R5U6M7E8N9T0S1] và [ti0me1 s2ig3na4tu5re6] đi chệch khỏi quy chuẩn, là [T1I2M3E4_5S6I7G8N9A0T1U2R3E4]. Được phát ở tốc độ nhanh, bản nhạc này không phải là ví dụ điển hình của phong cách [G1E2N3R4E5] điển hình.")</f>
        <v>Phạm vi cao độ của bài hát nằm trong [R1A2N3G4E5] [oc0ta1ve2s3], trong khi việc sử dụng [[K01E12Y23]3 k4ey5] truyền tải âm thanh vang và độc đáo. Với thời lượng [T1M213] giây, bản nhạc này mang đến nhịp điệu rất mượt mà và thư giãn. Sự sắp xếp của nó cố tình bỏ qua việc sử dụng [I1N2S3T4R5U6M7E8N9T0S1] và [ti0me1 s2ig3na4tu5re6] đi chệch khỏi quy chuẩn, là [T1I2M3E4_5S6I7G8N9A0T1U2R3E4]. Được phát ở tốc độ nhanh, bản nhạc này không phải là ví dụ điển hình của phong cách [G1E2N3R4E5] điển hình.</v>
      </c>
    </row>
    <row r="3462">
      <c r="A3462" s="1" t="s">
        <v>5300</v>
      </c>
      <c r="B3462" s="1" t="s">
        <v>5301</v>
      </c>
      <c r="C3462" s="2" t="str">
        <f>IFERROR(__xludf.DUMMYFUNCTION("GoogleTranslate(B3462, ""en"", ""vi"")"),"Bài hát có [te0mp1o2] vừa phải và phong cách của nó phản ánh truyền thống âm nhạc [G1E2N3R4E5]. Nhịp điệu trong bài hát này rất nhẹ nhàng và không có [I1N2S3T4R5U6M7E8N9T0S1].")</f>
        <v>Bài hát có [te0mp1o2] vừa phải và phong cách của nó phản ánh truyền thống âm nhạc [G1E2N3R4E5]. Nhịp điệu trong bài hát này rất nhẹ nhàng và không có [I1N2S3T4R5U6M7E8N9T0S1].</v>
      </c>
    </row>
    <row r="3463">
      <c r="A3463" s="1" t="s">
        <v>5302</v>
      </c>
      <c r="B3463" s="1" t="s">
        <v>5303</v>
      </c>
      <c r="C3463" s="2" t="str">
        <f>IFERROR(__xludf.DUMMYFUNCTION("GoogleTranslate(B3463, ""en"", ""vi"")"),"Bài hát này có [te0mp1o2] tốc độ và bao gồm [[N01U12M23_34B45A56R67S78]8 b9ar0s1], với tổng thời gian chạy là [T1M213] giây.")</f>
        <v>Bài hát này có [te0mp1o2] tốc độ và bao gồm [[N01U12M23_34B45A56R67S78]8 b9ar0s1], với tổng thời gian chạy là [T1M213] giây.</v>
      </c>
    </row>
    <row r="3464">
      <c r="A3464" s="1" t="s">
        <v>5304</v>
      </c>
      <c r="B3464" s="1" t="s">
        <v>5305</v>
      </c>
      <c r="C3464" s="2" t="str">
        <f>IFERROR(__xludf.DUMMYFUNCTION("GoogleTranslate(B3464, ""en"", ""vi"")"),"Độ dài của bản nhạc là [T1M213] giây và được phát nhanh, thể hiện [E1M2O3T4I5O6N7] với nhịp điệu rất êm dịu.")</f>
        <v>Độ dài của bản nhạc là [T1M213] giây và được phát nhanh, thể hiện [E1M2O3T4I5O6N7] với nhịp điệu rất êm dịu.</v>
      </c>
    </row>
    <row r="3465">
      <c r="A3465" s="1" t="s">
        <v>843</v>
      </c>
      <c r="B3465" s="1" t="s">
        <v>5306</v>
      </c>
      <c r="C3465" s="2" t="str">
        <f>IFERROR(__xludf.DUMMYFUNCTION("GoogleTranslate(B3465, ""en"", ""vi"")"),"Bài hát này khác với âm thanh [G1E2N3R4E5] điển hình, được trình diễn ở tốc độ vừa phải và có thời lượng [T1M213] giây.")</f>
        <v>Bài hát này khác với âm thanh [G1E2N3R4E5] điển hình, được trình diễn ở tốc độ vừa phải và có thời lượng [T1M213] giây.</v>
      </c>
    </row>
    <row r="3466">
      <c r="A3466" s="1" t="s">
        <v>2426</v>
      </c>
      <c r="B3466" s="1" t="s">
        <v>5307</v>
      </c>
      <c r="C3466" s="2" t="str">
        <f>IFERROR(__xludf.DUMMYFUNCTION("GoogleTranslate(B3466, ""en"", ""vi"")"),"Bài hát dài một giây [T1M213] này mang đến trải nghiệm nghe độc ​​đáo và đáng nhớ với những đặc điểm riêng biệt. Phạm vi cao độ của [R1A2N3G4E5] [oc0ta1ve2s3] tạo ra âm thanh đặc biệt được nhấn mạnh hơn nữa bằng cách sử dụng [[K01E12Y23]3 k4ey5]. Việc cố "&amp;"tình loại trừ [I1N2S3T4R5U6M7E8N9T0S1] mang lại cho âm nhạc chất lượng cộng hưởng và độc đáo, khiến nó khác biệt với âm thanh [G1E2N3R4E5] điển hình. Nhịp điệu của bài hát rất êm dịu, với nhịp điệu nhẹ nhàng bổ sung hoàn hảo cho [ti0me1 s2ig3na4tu5re6 o7f"&amp;" 8[T91I02M13E24_35S46I57G68N79A80T91U02R13E24]3]. Nhìn chung, bài hát này nổi bật như một sự bổ sung độc đáo và mới mẻ cho thế giới âm nhạc.")</f>
        <v>Bài hát dài một giây [T1M213] này mang đến trải nghiệm nghe độc ​​đáo và đáng nhớ với những đặc điểm riêng biệt. Phạm vi cao độ của [R1A2N3G4E5] [oc0ta1ve2s3] tạo ra âm thanh đặc biệt được nhấn mạnh hơn nữa bằng cách sử dụng [[K01E12Y23]3 k4ey5]. Việc cố tình loại trừ [I1N2S3T4R5U6M7E8N9T0S1] mang lại cho âm nhạc chất lượng cộng hưởng và độc đáo, khiến nó khác biệt với âm thanh [G1E2N3R4E5] điển hình. Nhịp điệu của bài hát rất êm dịu, với nhịp điệu nhẹ nhàng bổ sung hoàn hảo cho [ti0me1 s2ig3na4tu5re6 o7f 8[T91I02M13E24_35S46I57G68N79A80T91U02R13E24]3]. Nhìn chung, bài hát này nổi bật như một sự bổ sung độc đáo và mới mẻ cho thế giới âm nhạc.</v>
      </c>
    </row>
    <row r="3467">
      <c r="A3467" s="1" t="s">
        <v>5308</v>
      </c>
      <c r="B3467" s="1" t="s">
        <v>5309</v>
      </c>
      <c r="C3467" s="2" t="str">
        <f>IFERROR(__xludf.DUMMYFUNCTION("GoogleTranslate(B3467, ""en"", ""vi"")"),"Việc sử dụng [[K01E12Y23]3 k4ey5] trong bản nhạc này tạo ra một bảng âm thanh phong phú và sống động. [te0mp1o2] của bài hát rơi vào khoảng giữa và phong cách của nó bắt nguồn từ truyền thống của âm nhạc [G1E2N3R4E5]. Cùng với nhau, những yếu tố này góp p"&amp;"hần tạo nên nét độc đáo của bài hát, với [[K01E12Y23]3 k4ey5] thêm chiều sâu và kết cấu cho âm thanh, âm vực tầm trung [te0mp1o2] mang đến nhịp điệu cân bằng và phong cách [G1E2N3R4E5] định hình phong cách cấu trúc tổng thể và tâm trạng.")</f>
        <v>Việc sử dụng [[K01E12Y23]3 k4ey5] trong bản nhạc này tạo ra một bảng âm thanh phong phú và sống động. [te0mp1o2] của bài hát rơi vào khoảng giữa và phong cách của nó bắt nguồn từ truyền thống của âm nhạc [G1E2N3R4E5]. Cùng với nhau, những yếu tố này góp phần tạo nên nét độc đáo của bài hát, với [[K01E12Y23]3 k4ey5] thêm chiều sâu và kết cấu cho âm thanh, âm vực tầm trung [te0mp1o2] mang đến nhịp điệu cân bằng và phong cách [G1E2N3R4E5] định hình phong cách cấu trúc tổng thể và tâm trạng.</v>
      </c>
    </row>
    <row r="3468">
      <c r="A3468" s="1" t="s">
        <v>206</v>
      </c>
      <c r="B3468" s="1" t="s">
        <v>5310</v>
      </c>
      <c r="C3468" s="2" t="str">
        <f>IFERROR(__xludf.DUMMYFUNCTION("GoogleTranslate(B3468, ""en"", ""vi"")"),"Bản nhạc sử dụng dải cao độ cụ thể là [R1A2N3G4E5] [oc0ta1ve2s3] để tạo ra âm thanh gắn kết và thống nhất. Nó nằm trong [[K01E12Y23]3 k4ey5], mang đến âm thanh mạnh mẽ và đáng nhớ, trong khi nhịp điệu của bài hát rất dễ chịu. Thời lượng của bài hát này là"&amp;" [T1M213] giây và nó đã chọn không kết hợp [I1N2S3T4R5U6M7E8N9T0S1]. [ti0me1 s2ig3na4tu5re6] của bản nhạc là [T1I2M3E4_5S6I7G8N9A0T1U2R3E4] và ở mức vừa phải [te0mp1o2]. Bản nhạc này là ví dụ hoàn hảo về âm thanh [G1E2N3R4E5], thể hiện cách tất cả các yếu"&amp;" tố này phối hợp với nhau để tạo ra một phong cách âm nhạc riêng biệt.")</f>
        <v>Bản nhạc sử dụng dải cao độ cụ thể là [R1A2N3G4E5] [oc0ta1ve2s3] để tạo ra âm thanh gắn kết và thống nhất. Nó nằm trong [[K01E12Y23]3 k4ey5], mang đến âm thanh mạnh mẽ và đáng nhớ, trong khi nhịp điệu của bài hát rất dễ chịu. Thời lượng của bài hát này là [T1M213] giây và nó đã chọn không kết hợp [I1N2S3T4R5U6M7E8N9T0S1]. [ti0me1 s2ig3na4tu5re6] của bản nhạc là [T1I2M3E4_5S6I7G8N9A0T1U2R3E4] và ở mức vừa phải [te0mp1o2]. Bản nhạc này là ví dụ hoàn hảo về âm thanh [G1E2N3R4E5], thể hiện cách tất cả các yếu tố này phối hợp với nhau để tạo ra một phong cách âm nhạc riêng biệt.</v>
      </c>
    </row>
    <row r="3469">
      <c r="A3469" s="1" t="s">
        <v>2431</v>
      </c>
      <c r="B3469" s="1" t="s">
        <v>5311</v>
      </c>
      <c r="C3469" s="2" t="str">
        <f>IFERROR(__xludf.DUMMYFUNCTION("GoogleTranslate(B3469, ""en"", ""vi"")"),"Âm nhạc chuyển động nhanh chóng với nhịp điệu rất yên bình, tạo nên sự hòa quyện độc đáo giữa năng lượng và sự yên tĩnh. Sự kết hợp giữa [te0mp1o2] nhịp độ nhanh và nhịp điệu êm dịu mang lại trải nghiệm nghe thú vị, có thể gợi lên cả sự phấn khích và thư "&amp;"giãn cùng một lúc.")</f>
        <v>Âm nhạc chuyển động nhanh chóng với nhịp điệu rất yên bình, tạo nên sự hòa quyện độc đáo giữa năng lượng và sự yên tĩnh. Sự kết hợp giữa [te0mp1o2] nhịp độ nhanh và nhịp điệu êm dịu mang lại trải nghiệm nghe thú vị, có thể gợi lên cả sự phấn khích và thư giãn cùng một lúc.</v>
      </c>
    </row>
    <row r="3470">
      <c r="A3470" s="1" t="s">
        <v>2014</v>
      </c>
      <c r="B3470" s="1" t="s">
        <v>5312</v>
      </c>
      <c r="C3470" s="2" t="str">
        <f>IFERROR(__xludf.DUMMYFUNCTION("GoogleTranslate(B3470, ""en"", ""vi"")"),"Dải cao độ của [R1A2N3G4E5] [oc0ta1ve2s3] trong bài hát này tạo thêm nét đặc biệt cho âm nhạc, nhấn mạnh chiều sâu cảm xúc của nó. Cùng với đó, độ dài của bài hát vào khoảng [[N01U12M23_34B45A56R67S78]8 b9ar0s1] và kéo dài [T1M213] giây, mang lại nhiều th"&amp;"ời gian để khám phá và phát triển ý tưởng âm nhạc. Cùng với nhau, những yếu tố này tạo nên trải nghiệm âm nhạc gắn kết, thể hiện những nét độc đáo của bài hát và để lại ấn tượng lâu dài cho người nghe.")</f>
        <v>Dải cao độ của [R1A2N3G4E5] [oc0ta1ve2s3] trong bài hát này tạo thêm nét đặc biệt cho âm nhạc, nhấn mạnh chiều sâu cảm xúc của nó. Cùng với đó, độ dài của bài hát vào khoảng [[N01U12M23_34B45A56R67S78]8 b9ar0s1] và kéo dài [T1M213] giây, mang lại nhiều thời gian để khám phá và phát triển ý tưởng âm nhạc. Cùng với nhau, những yếu tố này tạo nên trải nghiệm âm nhạc gắn kết, thể hiện những nét độc đáo của bài hát và để lại ấn tượng lâu dài cho người nghe.</v>
      </c>
    </row>
    <row r="3471">
      <c r="A3471" s="1" t="s">
        <v>1640</v>
      </c>
      <c r="B3471" s="1" t="s">
        <v>5313</v>
      </c>
      <c r="C3471" s="2" t="str">
        <f>IFERROR(__xludf.DUMMYFUNCTION("GoogleTranslate(B3471, ""en"", ""vi"")"),"[ti0me1 s2ig3na4tu5re6] của bài hát này không thường xuyên và cách sắp xếp của nó đã bỏ qua việc sử dụng một số nhạc cụ nhất định. Dù có [ti0me1 s2ig3na4tu5re6] không đều đặn nhưng bài hát vẫn lôi cuốn người nghe bằng nhịp điệu và giai điệu độc đáo. Sự vắ"&amp;"ng mặt của một số nhạc cụ nhất định trong cách sắp xếp chỉ làm tăng thêm nét đặc sắc của bài hát và làm nổi bật tầm quan trọng của việc thể hiện tính sáng tạo trong âm nhạc. Bằng cách phá bỏ những chuẩn mực truyền thống và thử nghiệm những cách tiếp cận đ"&amp;"ộc đáo trong việc sáng tác âm nhạc, các nghệ sĩ có thể tạo ra những tác phẩm nổi bật và để lại ấn tượng lâu dài cho khán giả của mình.")</f>
        <v>[ti0me1 s2ig3na4tu5re6] của bài hát này không thường xuyên và cách sắp xếp của nó đã bỏ qua việc sử dụng một số nhạc cụ nhất định. Dù có [ti0me1 s2ig3na4tu5re6] không đều đặn nhưng bài hát vẫn lôi cuốn người nghe bằng nhịp điệu và giai điệu độc đáo. Sự vắng mặt của một số nhạc cụ nhất định trong cách sắp xếp chỉ làm tăng thêm nét đặc sắc của bài hát và làm nổi bật tầm quan trọng của việc thể hiện tính sáng tạo trong âm nhạc. Bằng cách phá bỏ những chuẩn mực truyền thống và thử nghiệm những cách tiếp cận độc đáo trong việc sáng tác âm nhạc, các nghệ sĩ có thể tạo ra những tác phẩm nổi bật và để lại ấn tượng lâu dài cho khán giả của mình.</v>
      </c>
    </row>
    <row r="3472">
      <c r="A3472" s="1" t="s">
        <v>4966</v>
      </c>
      <c r="B3472" s="1" t="s">
        <v>5314</v>
      </c>
      <c r="C3472" s="2" t="str">
        <f>IFERROR(__xludf.DUMMYFUNCTION("GoogleTranslate(B3472, ""en"", ""vi"")"),"Nhạc cụ chủ yếu được sử dụng cho giai điệu là [I1N2S3T4R5U6M7E8N9T0]. Phạm vi cao độ giới hạn của âm nhạc là [R1A2N3G4E5] [oc0ta1ve2s3] cho phép nhấn mạnh hơn vào các sắc thái của giai điệu và phân nhịp. Đáng chú ý vắng mặt trong bài hát này là [I1N2S3T4R"&amp;"5U6M7E8N9T0S1].")</f>
        <v>Nhạc cụ chủ yếu được sử dụng cho giai điệu là [I1N2S3T4R5U6M7E8N9T0]. Phạm vi cao độ giới hạn của âm nhạc là [R1A2N3G4E5] [oc0ta1ve2s3] cho phép nhấn mạnh hơn vào các sắc thái của giai điệu và phân nhịp. Đáng chú ý vắng mặt trong bài hát này là [I1N2S3T4R5U6M7E8N9T0S1].</v>
      </c>
    </row>
    <row r="3473">
      <c r="A3473" s="1" t="s">
        <v>1462</v>
      </c>
      <c r="B3473" s="1" t="s">
        <v>5315</v>
      </c>
      <c r="C3473" s="2" t="str">
        <f>IFERROR(__xludf.DUMMYFUNCTION("GoogleTranslate(B3473, ""en"", ""vi"")"),"Bài hát này dài [T1M213] giây và có nhịp điệu rất rõ ràng, được nhấn mạnh bằng một đoạn [ti0me1 s2ig3na4tu5re6 o7f 8[T91I02M13E24_35S46I57G68N79A80T91U02R13E24]3 khác thường. Nó di chuyển nhanh chóng và tiến triển qua [[N01U12M23_34B45A56R67S78]8 b9ar0s1]"&amp;", thể hiện cấu trúc âm nhạc phức tạp và phức tạp khiến nó khác biệt với các bài hát khác. Bất chấp độ dài của nó, bài hát vẫn cố gắng duy trì đà và thu hút người nghe xuyên suốt nhờ vào phần sáng tác khéo léo và phần nhạc cụ được chế tạo một cách chuyên n"&amp;"ghiệp. Nhìn chung, bài hát này là minh chứng cho sức mạnh của âm nhạc trong việc lay động và truyền cảm hứng cho chúng ta, đồng thời là minh chứng cho sự sáng tạo và tài năng của người sáng tác nó.")</f>
        <v>Bài hát này dài [T1M213] giây và có nhịp điệu rất rõ ràng, được nhấn mạnh bằng một đoạn [ti0me1 s2ig3na4tu5re6 o7f 8[T91I02M13E24_35S46I57G68N79A80T91U02R13E24]3 khác thường. Nó di chuyển nhanh chóng và tiến triển qua [[N01U12M23_34B45A56R67S78]8 b9ar0s1], thể hiện cấu trúc âm nhạc phức tạp và phức tạp khiến nó khác biệt với các bài hát khác. Bất chấp độ dài của nó, bài hát vẫn cố gắng duy trì đà và thu hút người nghe xuyên suốt nhờ vào phần sáng tác khéo léo và phần nhạc cụ được chế tạo một cách chuyên nghiệp. Nhìn chung, bài hát này là minh chứng cho sức mạnh của âm nhạc trong việc lay động và truyền cảm hứng cho chúng ta, đồng thời là minh chứng cho sự sáng tạo và tài năng của người sáng tác nó.</v>
      </c>
    </row>
    <row r="3474">
      <c r="A3474" s="1" t="s">
        <v>5316</v>
      </c>
      <c r="B3474" s="1" t="s">
        <v>5317</v>
      </c>
      <c r="C3474" s="2" t="str">
        <f>IFERROR(__xludf.DUMMYFUNCTION("GoogleTranslate(B3474, ""en"", ""vi"")"),"Âm nhạc được đề cập có hương vị độc đáo nhờ có thêm [K1E2Y3]. Bản nhạc kéo dài trong [T1M213] giây và có nhịp điệu không quá nhanh cũng không quá chậm. Nó sử dụng [[T01I12M23E34_45S56I67G78N89A90T01U12R23E34]4 t5im6e 7si8gn9at0ur1e2] không chuẩn và âm tha"&amp;"nh của nó được tạo ra thông qua việc sử dụng [I1N2S3T4R5U6M7E8N9T0S1]. Bất chấp những yếu tố riêng biệt này, âm nhạc không tuân theo những đặc điểm điển hình của thể loại [G1E2N3R4E5].")</f>
        <v>Âm nhạc được đề cập có hương vị độc đáo nhờ có thêm [K1E2Y3]. Bản nhạc kéo dài trong [T1M213] giây và có nhịp điệu không quá nhanh cũng không quá chậm. Nó sử dụng [[T01I12M23E34_45S56I67G78N89A90T01U12R23E34]4 t5im6e 7si8gn9at0ur1e2] không chuẩn và âm thanh của nó được tạo ra thông qua việc sử dụng [I1N2S3T4R5U6M7E8N9T0S1]. Bất chấp những yếu tố riêng biệt này, âm nhạc không tuân theo những đặc điểm điển hình của thể loại [G1E2N3R4E5].</v>
      </c>
    </row>
    <row r="3475">
      <c r="A3475" s="1" t="s">
        <v>906</v>
      </c>
      <c r="B3475" s="1" t="s">
        <v>5318</v>
      </c>
      <c r="C3475" s="2" t="str">
        <f>IFERROR(__xludf.DUMMYFUNCTION("GoogleTranslate(B3475, ""en"", ""vi"")"),"Bài hát này có [ti0me1 s2ig3na4tu5re6] khác thường, khiến nó trở nên khác biệt so với các bản nhạc khác. [ti0me1 s2ig3na4tu5re6] đề cập đến số nhịp trong mỗi ô nhịp và loại nốt nhận nhịp. Trong hầu hết các bản nhạc, [ti0me1 s2ig3na4tu5re6] là một thước đo"&amp;" đơn giản như 4/4, nghĩa là có bốn nhịp cho mỗi ô nhịp và nốt đen có một nhịp. Tuy nhiên, một số bài hát sử dụng nhịp phức tạp, chẳng hạn như 5/4 hoặc 7/8, có thể tạo ra cảm giác đặc biệt và khác thường. Việc sử dụng [ti0me1 s2ig3na4tu5re6] khác thường có"&amp;" thể thêm yếu tố bất ngờ hoặc thử thách cho bài hát và cũng có thể thể hiện kỹ năng và sự sáng tạo của các nhạc sĩ tham gia.")</f>
        <v>Bài hát này có [ti0me1 s2ig3na4tu5re6] khác thường, khiến nó trở nên khác biệt so với các bản nhạc khác. [ti0me1 s2ig3na4tu5re6] đề cập đến số nhịp trong mỗi ô nhịp và loại nốt nhận nhịp. Trong hầu hết các bản nhạc, [ti0me1 s2ig3na4tu5re6] là một thước đo đơn giản như 4/4, nghĩa là có bốn nhịp cho mỗi ô nhịp và nốt đen có một nhịp. Tuy nhiên, một số bài hát sử dụng nhịp phức tạp, chẳng hạn như 5/4 hoặc 7/8, có thể tạo ra cảm giác đặc biệt và khác thường. Việc sử dụng [ti0me1 s2ig3na4tu5re6] khác thường có thể thêm yếu tố bất ngờ hoặc thử thách cho bài hát và cũng có thể thể hiện kỹ năng và sự sáng tạo của các nhạc sĩ tham gia.</v>
      </c>
    </row>
    <row r="3476">
      <c r="A3476" s="1" t="s">
        <v>4121</v>
      </c>
      <c r="B3476" s="1" t="s">
        <v>5319</v>
      </c>
      <c r="C3476" s="2" t="str">
        <f>IFERROR(__xludf.DUMMYFUNCTION("GoogleTranslate(B3476, ""en"", ""vi"")"),"Bài hát có nhịp điệu chậm rãi và thư giãn với [[T01I12M23E34_45S56I67G78N89A90T01U12R23E34]4 t5im6e 7si8gn9at0ur1e2]. [te0mp1o2] được cố ý đặt ở nhịp điệu chậm rãi, tạo không khí êm dịu cho người nghe. Dù [te0mp1o2] chậm nhưng âm nhạc vẫn lôi cuốn khán gi"&amp;"ả bằng giai điệu nhẹ nhàng và hòa âm phức tạp. Nhìn chung, nhịp độ có chủ ý của bài hát và việc sử dụng [T1I2M3E4_5S6I7G8N9A0T1U2R3E4] góp phần tạo nên tâm trạng êm dịu và chiêm nghiệm.")</f>
        <v>Bài hát có nhịp điệu chậm rãi và thư giãn với [[T01I12M23E34_45S56I67G78N89A90T01U12R23E34]4 t5im6e 7si8gn9at0ur1e2]. [te0mp1o2] được cố ý đặt ở nhịp điệu chậm rãi, tạo không khí êm dịu cho người nghe. Dù [te0mp1o2] chậm nhưng âm nhạc vẫn lôi cuốn khán giả bằng giai điệu nhẹ nhàng và hòa âm phức tạp. Nhìn chung, nhịp độ có chủ ý của bài hát và việc sử dụng [T1I2M3E4_5S6I7G8N9A0T1U2R3E4] góp phần tạo nên tâm trạng êm dịu và chiêm nghiệm.</v>
      </c>
    </row>
    <row r="3477">
      <c r="A3477" s="1" t="s">
        <v>523</v>
      </c>
      <c r="B3477" s="1" t="s">
        <v>5320</v>
      </c>
      <c r="C3477" s="2" t="str">
        <f>IFERROR(__xludf.DUMMYFUNCTION("GoogleTranslate(B3477, ""en"", ""vi"")"),"Bản nhạc này được sáng tác trong [[K01E12Y23]3 k4ey5] và kéo dài trong [T1M213] giây.")</f>
        <v>Bản nhạc này được sáng tác trong [[K01E12Y23]3 k4ey5] và kéo dài trong [T1M213] giây.</v>
      </c>
    </row>
    <row r="3478">
      <c r="A3478" s="1" t="s">
        <v>3298</v>
      </c>
      <c r="B3478" s="1" t="s">
        <v>5321</v>
      </c>
      <c r="C3478" s="2" t="str">
        <f>IFERROR(__xludf.DUMMYFUNCTION("GoogleTranslate(B3478, ""en"", ""vi"")"),"Phạm vi cao độ giới hạn của âm nhạc là [R1A2N3G4E5] [oc0ta1ve2s3] cho phép nhấn mạnh hơn vào các sắc thái của giai điệu và nhịp điệu, trong khi [[K01E12Y23]3 k4ey5] mang đến âm thanh mạnh mẽ và đáng nhớ. Nhịp điệu trong bài hát này rất nặng, càng làm tăng"&amp;" thêm sức ảnh hưởng của nó. Ngoài ra, âm nhạc còn được làm phong phú hơn nhờ [I1N2S3T4R5U6M7E8N9T0S1], bổ sung thêm chiều sâu và kết cấu cho bố cục tổng thể.")</f>
        <v>Phạm vi cao độ giới hạn của âm nhạc là [R1A2N3G4E5] [oc0ta1ve2s3] cho phép nhấn mạnh hơn vào các sắc thái của giai điệu và nhịp điệu, trong khi [[K01E12Y23]3 k4ey5] mang đến âm thanh mạnh mẽ và đáng nhớ. Nhịp điệu trong bài hát này rất nặng, càng làm tăng thêm sức ảnh hưởng của nó. Ngoài ra, âm nhạc còn được làm phong phú hơn nhờ [I1N2S3T4R5U6M7E8N9T0S1], bổ sung thêm chiều sâu và kết cấu cho bố cục tổng thể.</v>
      </c>
    </row>
    <row r="3479">
      <c r="A3479" s="1" t="s">
        <v>521</v>
      </c>
      <c r="B3479" s="1" t="s">
        <v>5322</v>
      </c>
      <c r="C3479" s="2" t="str">
        <f>IFERROR(__xludf.DUMMYFUNCTION("GoogleTranslate(B3479, ""en"", ""vi"")"),"Bài hát có độ dài [T1M213] giây và phạm vi cao độ của nó nằm trong [R1A2N3G4E5] [oc0ta1ve2s3].")</f>
        <v>Bài hát có độ dài [T1M213] giây và phạm vi cao độ của nó nằm trong [R1A2N3G4E5] [oc0ta1ve2s3].</v>
      </c>
    </row>
    <row r="3480">
      <c r="A3480" s="1" t="s">
        <v>5323</v>
      </c>
      <c r="B3480" s="1" t="s">
        <v>5324</v>
      </c>
      <c r="C3480" s="2" t="str">
        <f>IFERROR(__xludf.DUMMYFUNCTION("GoogleTranslate(B3480, ""en"", ""vi"")"),"Bản nhạc có thời lượng [T1M213] giây và được phát ở tốc độ nhanh, thể hiện âm thanh [G1E2N3R4E5]. Nó tuân theo nhịp [T1I2M3E4_5S6I7G8N9A0T1U2R3E4] và người nghe có thể thưởng thức [[N01U12M23_34B45A56R67S78]8 b9ar0s1] âm nhạc trong bài hát này.")</f>
        <v>Bản nhạc có thời lượng [T1M213] giây và được phát ở tốc độ nhanh, thể hiện âm thanh [G1E2N3R4E5]. Nó tuân theo nhịp [T1I2M3E4_5S6I7G8N9A0T1U2R3E4] và người nghe có thể thưởng thức [[N01U12M23_34B45A56R67S78]8 b9ar0s1] âm nhạc trong bài hát này.</v>
      </c>
    </row>
    <row r="3481">
      <c r="A3481" s="1" t="s">
        <v>4103</v>
      </c>
      <c r="B3481" s="1" t="s">
        <v>5325</v>
      </c>
      <c r="C3481" s="2" t="str">
        <f>IFERROR(__xludf.DUMMYFUNCTION("GoogleTranslate(B3481, ""en"", ""vi"")"),"Dải cao độ của [R1A2N3G4E5] [oc0ta1ve2s3] trong bài hát này tạo thêm nét đặc biệt cho âm nhạc, nhấn mạnh chiều sâu cảm xúc của nó. Cùng với đó, nhịp điệu của bài hát cũng thoải mái và vừa phải, góp phần tạo nên cảm giác tổng thể. Điều thú vị là [I1N2S3T4R"&amp;"5U6M7E8N9T0S1] không xuất hiện trong tác phẩm cụ thể này, khiến các yếu tố khác của âm nhạc chiếm vị trí trung tâm.")</f>
        <v>Dải cao độ của [R1A2N3G4E5] [oc0ta1ve2s3] trong bài hát này tạo thêm nét đặc biệt cho âm nhạc, nhấn mạnh chiều sâu cảm xúc của nó. Cùng với đó, nhịp điệu của bài hát cũng thoải mái và vừa phải, góp phần tạo nên cảm giác tổng thể. Điều thú vị là [I1N2S3T4R5U6M7E8N9T0S1] không xuất hiện trong tác phẩm cụ thể này, khiến các yếu tố khác của âm nhạc chiếm vị trí trung tâm.</v>
      </c>
    </row>
    <row r="3482">
      <c r="A3482" s="1" t="s">
        <v>4796</v>
      </c>
      <c r="B3482" s="1" t="s">
        <v>5326</v>
      </c>
      <c r="C3482" s="2" t="str">
        <f>IFERROR(__xludf.DUMMYFUNCTION("GoogleTranslate(B3482, ""en"", ""vi"")"),"Nhịp điệu trong bản nhạc này thực sự hấp dẫn, với [[N01U12M23_34B45A56R67S78]8 b9ar0s1] tiến triển và chính [[K01E12Y23]3 k4ey5] đã tạo thêm hương vị độc đáo cho bài hát.")</f>
        <v>Nhịp điệu trong bản nhạc này thực sự hấp dẫn, với [[N01U12M23_34B45A56R67S78]8 b9ar0s1] tiến triển và chính [[K01E12Y23]3 k4ey5] đã tạo thêm hương vị độc đáo cho bài hát.</v>
      </c>
    </row>
    <row r="3483">
      <c r="A3483" s="1" t="s">
        <v>5327</v>
      </c>
      <c r="B3483" s="1" t="s">
        <v>5328</v>
      </c>
      <c r="C3483" s="2" t="str">
        <f>IFERROR(__xludf.DUMMYFUNCTION("GoogleTranslate(B3483, ""en"", ""vi"")"),"Bản nhạc này mang lại trải nghiệm nghe độc ​​đáo và đáng nhớ với dải cao độ [R1A2N3G4E5] [oc0ta1ve2s3]. Nhịp điệu vừa phải của nó rất dễ theo dõi và nhịp điệu [te0mp1o2] thấp làm tăng thêm cảm giác thư thái tổng thể cho bài hát. Bài hát này cố tình loại t"&amp;"rừ [I1N2S3T4R5U6M7E8N9T0S1], tạo ra âm thanh khác biệt. Độ dài của nó được xác định bởi [[N01U12M23_34B45A56R67S78]8 b9ar0s1], cho phép bố cục có cấu trúc và gắn kết.")</f>
        <v>Bản nhạc này mang lại trải nghiệm nghe độc ​​đáo và đáng nhớ với dải cao độ [R1A2N3G4E5] [oc0ta1ve2s3]. Nhịp điệu vừa phải của nó rất dễ theo dõi và nhịp điệu [te0mp1o2] thấp làm tăng thêm cảm giác thư thái tổng thể cho bài hát. Bài hát này cố tình loại trừ [I1N2S3T4R5U6M7E8N9T0S1], tạo ra âm thanh khác biệt. Độ dài của nó được xác định bởi [[N01U12M23_34B45A56R67S78]8 b9ar0s1], cho phép bố cục có cấu trúc và gắn kết.</v>
      </c>
    </row>
    <row r="3484">
      <c r="A3484" s="1" t="s">
        <v>4076</v>
      </c>
      <c r="B3484" s="1" t="s">
        <v>5329</v>
      </c>
      <c r="C3484" s="2" t="str">
        <f>IFERROR(__xludf.DUMMYFUNCTION("GoogleTranslate(B3484, ""en"", ""vi"")"),"Loại nhạc này mang đến trải nghiệm nghe độc ​​đáo và đáng nhớ với dải cao độ [R1A2N3G4E5] [oc0ta1ve2s3] và sử dụng [[K01E12Y23]3 k4ey5], tạo ra bảng âm thanh phong phú và sống động. [te0mp1o2] trong bài hát này rất nhanh và chạy trong [T1M213] giây. Âm nh"&amp;"ạc trở nên sống động hơn nhờ sử dụng [I1N2S3T4R5U6M7E8N9T0S1] và mặc dù không dễ dàng nhận ra là kiểu [G1E2N3R4E5] nhưng nó có tổng cộng [[N01U12M23_34B45A56R67S78]8 b9ar0s1]. Nhìn chung, ca khúc này là sự pha trộn hấp dẫn của nhiều yếu tố khác nhau kết h"&amp;"ợp với nhau để tạo ra trải nghiệm âm nhạc quyến rũ và khác biệt.")</f>
        <v>Loại nhạc này mang đến trải nghiệm nghe độc ​​đáo và đáng nhớ với dải cao độ [R1A2N3G4E5] [oc0ta1ve2s3] và sử dụng [[K01E12Y23]3 k4ey5], tạo ra bảng âm thanh phong phú và sống động. [te0mp1o2] trong bài hát này rất nhanh và chạy trong [T1M213] giây. Âm nhạc trở nên sống động hơn nhờ sử dụng [I1N2S3T4R5U6M7E8N9T0S1] và mặc dù không dễ dàng nhận ra là kiểu [G1E2N3R4E5] nhưng nó có tổng cộng [[N01U12M23_34B45A56R67S78]8 b9ar0s1]. Nhìn chung, ca khúc này là sự pha trộn hấp dẫn của nhiều yếu tố khác nhau kết hợp với nhau để tạo ra trải nghiệm âm nhạc quyến rũ và khác biệt.</v>
      </c>
    </row>
    <row r="3485">
      <c r="A3485" s="1" t="s">
        <v>182</v>
      </c>
      <c r="B3485" s="1" t="s">
        <v>5330</v>
      </c>
      <c r="C3485" s="2" t="str">
        <f>IFERROR(__xludf.DUMMYFUNCTION("GoogleTranslate(B3485, ""en"", ""vi"")"),"Loại nhạc này mang lại trải nghiệm nghe độc ​​đáo và đáng nhớ với dải cao độ [R1A2N3G4E5] [oc0ta1ve2s3]. Nó truyền tải âm thanh độc đáo và cộng hưởng thông qua việc sử dụng [[K01E12Y23]3 k4ey5]. Bản nhạc chạy trong [T1M213] giây và có nhịp điệu rất nhẹ nh"&amp;"àng, êm ái. [I1N2S3T4R5U6M7E8N9T0S1] nên được đưa vào nhạc để nâng cao âm thanh. Âm nhạc tuân theo nhịp [T1I2M3E4_5S6I7G8N9A0T1U2R3E4] và được phát nhanh, tỏa ra [E1M2O3T4I5O6N7]. Độ dài của bài hát được xác định bởi [[N01U12M23_34B45A56R67S78]8 b9ar0s1],"&amp;" khiến nó trở thành một bản nhạc hoàn chỉnh và gắn kết.")</f>
        <v>Loại nhạc này mang lại trải nghiệm nghe độc ​​đáo và đáng nhớ với dải cao độ [R1A2N3G4E5] [oc0ta1ve2s3]. Nó truyền tải âm thanh độc đáo và cộng hưởng thông qua việc sử dụng [[K01E12Y23]3 k4ey5]. Bản nhạc chạy trong [T1M213] giây và có nhịp điệu rất nhẹ nhàng, êm ái. [I1N2S3T4R5U6M7E8N9T0S1] nên được đưa vào nhạc để nâng cao âm thanh. Âm nhạc tuân theo nhịp [T1I2M3E4_5S6I7G8N9A0T1U2R3E4] và được phát nhanh, tỏa ra [E1M2O3T4I5O6N7]. Độ dài của bài hát được xác định bởi [[N01U12M23_34B45A56R67S78]8 b9ar0s1], khiến nó trở thành một bản nhạc hoàn chỉnh và gắn kết.</v>
      </c>
    </row>
    <row r="3486">
      <c r="A3486" s="1" t="s">
        <v>5331</v>
      </c>
      <c r="B3486" s="1" t="s">
        <v>5332</v>
      </c>
      <c r="C3486" s="2" t="str">
        <f>IFERROR(__xludf.DUMMYFUNCTION("GoogleTranslate(B3486, ""en"", ""vi"")"),"Đoạn giai điệu cố tình bỏ qua việc sử dụng một nhạc cụ cụ thể. Với dải cao độ [R1A2N3G4E5] [oc0ta1ve2s3], bản nhạc này mang đến trải nghiệm nghe khác biệt và khó quên. [te0mp1o2] có tiết tấu nhanh, nhịp điệu tràn đầy năng lượng, tạo nên bầu không khí mãnh"&amp;" liệt và sống động.")</f>
        <v>Đoạn giai điệu cố tình bỏ qua việc sử dụng một nhạc cụ cụ thể. Với dải cao độ [R1A2N3G4E5] [oc0ta1ve2s3], bản nhạc này mang đến trải nghiệm nghe khác biệt và khó quên. [te0mp1o2] có tiết tấu nhanh, nhịp điệu tràn đầy năng lượng, tạo nên bầu không khí mãnh liệt và sống động.</v>
      </c>
    </row>
    <row r="3487">
      <c r="A3487" s="1" t="s">
        <v>5226</v>
      </c>
      <c r="B3487" s="1" t="s">
        <v>5333</v>
      </c>
      <c r="C3487" s="2" t="str">
        <f>IFERROR(__xludf.DUMMYFUNCTION("GoogleTranslate(B3487, ""en"", ""vi"")"),"Dải cao độ của [R1A2N3G4E5] [oc0ta1ve2s3] tạo thêm nét đặc biệt cho âm nhạc, nhấn mạnh chiều sâu cảm xúc của nó. Bản nhạc này được sáng tác trong [[K01E12Y23]3 k4ey5], có thời lượng [T1M213] giây và có nhịp điệu êm đềm và vừa phải. Bạn sẽ không nghe thấy "&amp;"bất kỳ [I1N2S3T4R5U6M7E8N9T0S1] nào trong bài hát này. Đồng hồ đo của âm nhạc là [T1I2M3E4_5S6I7G8N9A0T1U2R3E4] và nó duy trì ở mức vừa phải [te0mp1o2]. Được xác định bởi [E1M2O3T4I5O6N7], bản nhạc này bao gồm [[N01U12M23_34B45A56R67S78]8 b9ar0s1] để ngườ"&amp;"i nghe thưởng thức.")</f>
        <v>Dải cao độ của [R1A2N3G4E5] [oc0ta1ve2s3] tạo thêm nét đặc biệt cho âm nhạc, nhấn mạnh chiều sâu cảm xúc của nó. Bản nhạc này được sáng tác trong [[K01E12Y23]3 k4ey5], có thời lượng [T1M213] giây và có nhịp điệu êm đềm và vừa phải. Bạn sẽ không nghe thấy bất kỳ [I1N2S3T4R5U6M7E8N9T0S1] nào trong bài hát này. Đồng hồ đo của âm nhạc là [T1I2M3E4_5S6I7G8N9A0T1U2R3E4] và nó duy trì ở mức vừa phải [te0mp1o2]. Được xác định bởi [E1M2O3T4I5O6N7], bản nhạc này bao gồm [[N01U12M23_34B45A56R67S78]8 b9ar0s1] để người nghe thưởng thức.</v>
      </c>
    </row>
    <row r="3488">
      <c r="A3488" s="1" t="s">
        <v>1306</v>
      </c>
      <c r="B3488" s="1" t="s">
        <v>5334</v>
      </c>
      <c r="C3488" s="2" t="str">
        <f>IFERROR(__xludf.DUMMYFUNCTION("GoogleTranslate(B3488, ""en"", ""vi"")"),"Nhạc được phát nhanh và sử dụng [[K01E12Y23]3 k4ey5], truyền tải âm thanh vang và độc đáo.")</f>
        <v>Nhạc được phát nhanh và sử dụng [[K01E12Y23]3 k4ey5], truyền tải âm thanh vang và độc đáo.</v>
      </c>
    </row>
    <row r="3489">
      <c r="A3489" s="1" t="s">
        <v>1564</v>
      </c>
      <c r="B3489" s="1" t="s">
        <v>5335</v>
      </c>
      <c r="C3489" s="2" t="str">
        <f>IFERROR(__xludf.DUMMYFUNCTION("GoogleTranslate(B3489, ""en"", ""vi"")"),"Dải cao độ của [R1A2N3G4E5] [oc0ta1ve2s3] tạo thêm nét đặc biệt cho bản nhạc, nhấn mạnh chiều sâu cảm xúc của bản nhạc, trong khi [[K01E12Y23]3 k4ey5] thêm hương vị độc đáo cho bản nhạc này. Bản nhạc kéo dài trong [T1M213] giây và kèm theo [te0mp1o2] khôn"&amp;"g quá nhanh cũng không quá chậm. Ngoài ra, bạn sẽ không tìm thấy bất kỳ [I1N2S3T4R5U6M7E8N9T0S1] nào trong bài hát này và nó được phát ở mức cao [te0mp1o2]. Âm nhạc tỏa ra [E1M2O3T4I5O6N7] và đi theo nhịp [T1I2M3E4_5S6I7G8N9A0T1U2R3E4].")</f>
        <v>Dải cao độ của [R1A2N3G4E5] [oc0ta1ve2s3] tạo thêm nét đặc biệt cho bản nhạc, nhấn mạnh chiều sâu cảm xúc của bản nhạc, trong khi [[K01E12Y23]3 k4ey5] thêm hương vị độc đáo cho bản nhạc này. Bản nhạc kéo dài trong [T1M213] giây và kèm theo [te0mp1o2] không quá nhanh cũng không quá chậm. Ngoài ra, bạn sẽ không tìm thấy bất kỳ [I1N2S3T4R5U6M7E8N9T0S1] nào trong bài hát này và nó được phát ở mức cao [te0mp1o2]. Âm nhạc tỏa ra [E1M2O3T4I5O6N7] và đi theo nhịp [T1I2M3E4_5S6I7G8N9A0T1U2R3E4].</v>
      </c>
    </row>
    <row r="3490">
      <c r="A3490" s="1" t="s">
        <v>5336</v>
      </c>
      <c r="B3490" s="1" t="s">
        <v>5337</v>
      </c>
      <c r="C3490" s="2" t="str">
        <f>IFERROR(__xludf.DUMMYFUNCTION("GoogleTranslate(B3490, ""en"", ""vi"")"),"Thành phần của bài hát này có [[N01U12M23_34B45A56R67S78]8 b9ar0s1], nhịp điệu vừa phải, dễ theo. Tuy nhiên, phong cách của bài hát không phản ánh những nét đặc trưng thông thường của thể loại [G1E2N3R4E5]. Bất chấp sự khác biệt so với các quy ước thể loạ"&amp;"i điển hình, bài hát vẫn giữ được bản sắc độc đáo của riêng mình.")</f>
        <v>Thành phần của bài hát này có [[N01U12M23_34B45A56R67S78]8 b9ar0s1], nhịp điệu vừa phải, dễ theo. Tuy nhiên, phong cách của bài hát không phản ánh những nét đặc trưng thông thường của thể loại [G1E2N3R4E5]. Bất chấp sự khác biệt so với các quy ước thể loại điển hình, bài hát vẫn giữ được bản sắc độc đáo của riêng mình.</v>
      </c>
    </row>
    <row r="3491">
      <c r="A3491" s="1" t="s">
        <v>210</v>
      </c>
      <c r="B3491" s="1" t="s">
        <v>5338</v>
      </c>
      <c r="C3491" s="2" t="str">
        <f>IFERROR(__xludf.DUMMYFUNCTION("GoogleTranslate(B3491, ""en"", ""vi"")"),"Phạm vi cao độ nhỏ gọn của [R1A2N3G4E5] [oc0ta1ve2s3] mang lại màn trình diễn âm nhạc tập trung và có tác động mạnh mẽ được sáng tác trong [[K01E12Y23]3 k4ey5]. Bản nhạc này dài [T1M213] giây, mang nhịp cực kỳ mạnh mẽ, trong khi [I1N2S3T4R5U6M7E8N9T0S1] k"&amp;"hông có trong phần nhạc cụ của nó. Hơn nữa, [ti0me1 s2ig3na4tu5re6] của bài hát không chuẩn và âm nhạc tổng thể có cảm giác chậm chạp, thiếu sự kết nối chắc chắn với truyền thống của thể loại [G1E2N3R4E5].")</f>
        <v>Phạm vi cao độ nhỏ gọn của [R1A2N3G4E5] [oc0ta1ve2s3] mang lại màn trình diễn âm nhạc tập trung và có tác động mạnh mẽ được sáng tác trong [[K01E12Y23]3 k4ey5]. Bản nhạc này dài [T1M213] giây, mang nhịp cực kỳ mạnh mẽ, trong khi [I1N2S3T4R5U6M7E8N9T0S1] không có trong phần nhạc cụ của nó. Hơn nữa, [ti0me1 s2ig3na4tu5re6] của bài hát không chuẩn và âm nhạc tổng thể có cảm giác chậm chạp, thiếu sự kết nối chắc chắn với truyền thống của thể loại [G1E2N3R4E5].</v>
      </c>
    </row>
    <row r="3492">
      <c r="A3492" s="1" t="s">
        <v>2109</v>
      </c>
      <c r="B3492" s="1" t="s">
        <v>5339</v>
      </c>
      <c r="C3492" s="2" t="str">
        <f>IFERROR(__xludf.DUMMYFUNCTION("GoogleTranslate(B3492, ""en"", ""vi"")"),"Âm nhạc được đề cập sở hữu một số đặc điểm độc đáo góp phần tạo nên chiều sâu cảm xúc và bầu không khí đặc biệt. Một thuộc tính như vậy là phạm vi cao độ, trải dài [R1A2N3G4E5] [oc0ta1ve2s3] và thêm ký tự độc đáo vào âm nhạc. Ngoài ra, việc sử dụng [[K01E"&amp;"12Y23]3 k4ey5] trong bố cục này tạo ra một bầu không khí khác biệt giúp nâng cao hơn nữa tác động cảm xúc của nó. Bản thân bản nhạc có thời lượng [T1M213] giây và có [te0mp1o2] nhanh, làm tăng thêm cảm giác cấp bách và năng lượng. Nhìn chung, âm nhạc gợi "&amp;"lên cảm giác [E1M2O3T4I5O6N7] mạnh mẽ, chắc chắn sẽ gây được tiếng vang cho người nghe.")</f>
        <v>Âm nhạc được đề cập sở hữu một số đặc điểm độc đáo góp phần tạo nên chiều sâu cảm xúc và bầu không khí đặc biệt. Một thuộc tính như vậy là phạm vi cao độ, trải dài [R1A2N3G4E5] [oc0ta1ve2s3] và thêm ký tự độc đáo vào âm nhạc. Ngoài ra, việc sử dụng [[K01E12Y23]3 k4ey5] trong bố cục này tạo ra một bầu không khí khác biệt giúp nâng cao hơn nữa tác động cảm xúc của nó. Bản thân bản nhạc có thời lượng [T1M213] giây và có [te0mp1o2] nhanh, làm tăng thêm cảm giác cấp bách và năng lượng. Nhìn chung, âm nhạc gợi lên cảm giác [E1M2O3T4I5O6N7] mạnh mẽ, chắc chắn sẽ gây được tiếng vang cho người nghe.</v>
      </c>
    </row>
    <row r="3493">
      <c r="A3493" s="1" t="s">
        <v>5340</v>
      </c>
      <c r="B3493" s="1" t="s">
        <v>5341</v>
      </c>
      <c r="C3493" s="2" t="str">
        <f>IFERROR(__xludf.DUMMYFUNCTION("GoogleTranslate(B3493, ""en"", ""vi"")"),"Âm nhạc được chơi trong bài hát này bắt nguồn từ truyền thống âm nhạc [G1E2N3R4E5]. Nó được thực hiện với tốc độ thoải mái và tuân theo đồng hồ [T1I2M3E4_5S6I7G8N9A0T1U2R3E4].")</f>
        <v>Âm nhạc được chơi trong bài hát này bắt nguồn từ truyền thống âm nhạc [G1E2N3R4E5]. Nó được thực hiện với tốc độ thoải mái và tuân theo đồng hồ [T1I2M3E4_5S6I7G8N9A0T1U2R3E4].</v>
      </c>
    </row>
    <row r="3494">
      <c r="A3494" s="1" t="s">
        <v>25</v>
      </c>
      <c r="B3494" s="1" t="s">
        <v>5342</v>
      </c>
      <c r="C3494" s="2" t="str">
        <f>IFERROR(__xludf.DUMMYFUNCTION("GoogleTranslate(B3494, ""en"", ""vi"")"),"Âm nhạc có khả năng gợi lên nhiều cung bậc cảm xúc cho người nghe. Cho dù đó là giai điệu đầy ám ảnh của một bản ballad khiến người ta rơi nước mắt hay [te0mp1o2] lạc quan của một bản nhạc dance khiến người nghe tràn đầy năng lượng, âm nhạc đều có cách nó"&amp;"i chuyện với tâm hồn. Không có gì ngạc nhiên khi các dự án âm nhạc thường cố gắng truyền tải một cảm xúc cụ thể thông qua các sáng tác của mình. Cho dù đó là nỗi buồn của một bản tình ca hay sự hân hoan của một bài quốc ca ăn mừng, các dự án âm nhạc đều n"&amp;"ỗ lực tạo ra sự kết nối cảm xúc với khán giả thông qua sức mạnh của âm nhạc.")</f>
        <v>Âm nhạc có khả năng gợi lên nhiều cung bậc cảm xúc cho người nghe. Cho dù đó là giai điệu đầy ám ảnh của một bản ballad khiến người ta rơi nước mắt hay [te0mp1o2] lạc quan của một bản nhạc dance khiến người nghe tràn đầy năng lượng, âm nhạc đều có cách nói chuyện với tâm hồn. Không có gì ngạc nhiên khi các dự án âm nhạc thường cố gắng truyền tải một cảm xúc cụ thể thông qua các sáng tác của mình. Cho dù đó là nỗi buồn của một bản tình ca hay sự hân hoan của một bài quốc ca ăn mừng, các dự án âm nhạc đều nỗ lực tạo ra sự kết nối cảm xúc với khán giả thông qua sức mạnh của âm nhạc.</v>
      </c>
    </row>
    <row r="3495">
      <c r="A3495" s="1" t="s">
        <v>5343</v>
      </c>
      <c r="B3495" s="1" t="s">
        <v>5344</v>
      </c>
      <c r="C3495" s="2" t="str">
        <f>IFERROR(__xludf.DUMMYFUNCTION("GoogleTranslate(B3495, ""en"", ""vi"")"),"Bài hát, mặc dù không gợi lên phong cách thông thường của [A1R2T3I4S5T6], chuyển động với tốc độ nhanh và tạo ra bầu không khí khác biệt thông qua việc sử dụng [[K01E12Y23]3 k4ey5]. Với độ dài khoảng [[N01U12M23_34B45A56R67S78]8 b9ar0s1], bản nhạc này chứ"&amp;"a đựng rất nhiều năng lượng và tâm trạng trong một khoảng thời gian tương đối ngắn.")</f>
        <v>Bài hát, mặc dù không gợi lên phong cách thông thường của [A1R2T3I4S5T6], chuyển động với tốc độ nhanh và tạo ra bầu không khí khác biệt thông qua việc sử dụng [[K01E12Y23]3 k4ey5]. Với độ dài khoảng [[N01U12M23_34B45A56R67S78]8 b9ar0s1], bản nhạc này chứa đựng rất nhiều năng lượng và tâm trạng trong một khoảng thời gian tương đối ngắn.</v>
      </c>
    </row>
    <row r="3496">
      <c r="A3496" s="1" t="s">
        <v>5345</v>
      </c>
      <c r="B3496" s="1" t="s">
        <v>5346</v>
      </c>
      <c r="C3496" s="2" t="str">
        <f>IFERROR(__xludf.DUMMYFUNCTION("GoogleTranslate(B3496,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Bài hát này phát trong [T1M213"&amp;"] giây và có mét [T1I2M3E4_5S6I7G8N9A0T1U2R3E4]. Trong bài hát này, bạn sẽ không nghe thấy bất kỳ [I1N2S3T4R5U6M7E8N9T0S1] nào vì nó có [te0mp1o2] chậm và độ dài khoảng [[N01U12M23_34B45A56R67S78]8 b9ar0s1].")</f>
        <v>Việc sử dụng dải cao độ cụ thể [R1A2N3G4E5] [oc0ta1ve2s3] tạo ra âm thanh gắn kết và thống nhất xuyên suốt bản nhạc, trong khi việc sử dụng [[K01E12Y23]3 k4ey5] của âm nhạc sẽ tạo ra một bảng âm thanh phong phú và sống động. Bài hát này phát trong [T1M213] giây và có mét [T1I2M3E4_5S6I7G8N9A0T1U2R3E4]. Trong bài hát này, bạn sẽ không nghe thấy bất kỳ [I1N2S3T4R5U6M7E8N9T0S1] nào vì nó có [te0mp1o2] chậm và độ dài khoảng [[N01U12M23_34B45A56R67S78]8 b9ar0s1].</v>
      </c>
    </row>
    <row r="3497">
      <c r="A3497" s="1" t="s">
        <v>5347</v>
      </c>
      <c r="B3497" s="1" t="s">
        <v>5348</v>
      </c>
      <c r="C3497" s="2" t="str">
        <f>IFERROR(__xludf.DUMMYFUNCTION("GoogleTranslate(B3497, ""en"", ""vi"")"),"Với dải cao độ trải dài [R1A2N3G4E5] [oc0ta1ve2s3], bản nhạc này mang đến trải nghiệm nghe đa dạng và năng động, mặc dù bản thân bài hát không đủ năng lượng để khiến mọi người muốn nhảy múa. Nhịp điệu của bài hát tạo ra sự cân bằng, không quá nhanh cũng k"&amp;"hông quá chậm và cố tình loại trừ [I1N2S3T4R5U6M7E8N9T0S1] để tạo ra âm thanh cụ thể. Bài hát được trình diễn với nhịp độ nhàn nhã và bao gồm [[N01U12M23_34B45A56R67S78]8 b9ar0s1], điều này càng làm tăng thêm phần sáng tác âm nhạc riêng biệt của nó. Nhìn "&amp;"chung, bài hát này mang lại trải nghiệm nghe độc ​​đáo thể hiện cách tiếp cận có chủ ý và có chủ ý trong quá trình sáng tạo nó.")</f>
        <v>Với dải cao độ trải dài [R1A2N3G4E5] [oc0ta1ve2s3], bản nhạc này mang đến trải nghiệm nghe đa dạng và năng động, mặc dù bản thân bài hát không đủ năng lượng để khiến mọi người muốn nhảy múa. Nhịp điệu của bài hát tạo ra sự cân bằng, không quá nhanh cũng không quá chậm và cố tình loại trừ [I1N2S3T4R5U6M7E8N9T0S1] để tạo ra âm thanh cụ thể. Bài hát được trình diễn với nhịp độ nhàn nhã và bao gồm [[N01U12M23_34B45A56R67S78]8 b9ar0s1], điều này càng làm tăng thêm phần sáng tác âm nhạc riêng biệt của nó. Nhìn chung, bài hát này mang lại trải nghiệm nghe độc ​​đáo thể hiện cách tiếp cận có chủ ý và có chủ ý trong quá trình sáng tạo nó.</v>
      </c>
    </row>
    <row r="3498">
      <c r="A3498" s="1" t="s">
        <v>5349</v>
      </c>
      <c r="B3498" s="1" t="s">
        <v>5350</v>
      </c>
      <c r="C3498" s="2" t="str">
        <f>IFERROR(__xludf.DUMMYFUNCTION("GoogleTranslate(B3498, ""en"", ""vi"")"),"Bài hát này mang đến trải nghiệm nghe đa dạng và sống động với dải cao độ trải dài [R1A2N3G4E5] [oc0ta1ve2s3]. Nó được biểu diễn ở tốc độ nhàn nhã và phát trong [T1M213] giây, được làm phong phú hơn bằng cách bổ sung [I1N2S3T4R5U6M7E8N9T0S1]. Âm nhạc thu "&amp;"được là sự kết hợp của các yếu tố du dương, hòa âm và nhịp điệu kết hợp với nhau để tạo ra âm thanh phong phú và có kết cấu. Việc sử dụng nhiều loại nhạc cụ làm tăng thêm chiều sâu và độ phức tạp cho bố cục tổng thể, khiến nó trở thành một tác phẩm độc đá"&amp;"o và hấp dẫn người nghe. Cho dù bạn là người đam mê âm nhạc hay người nghe bình thường, bài hát này chắc chắn sẽ làm say đắm đôi tai bạn và khiến bạn muốn nghe nhiều hơn nữa.")</f>
        <v>Bài hát này mang đến trải nghiệm nghe đa dạng và sống động với dải cao độ trải dài [R1A2N3G4E5] [oc0ta1ve2s3]. Nó được biểu diễn ở tốc độ nhàn nhã và phát trong [T1M213] giây, được làm phong phú hơn bằng cách bổ sung [I1N2S3T4R5U6M7E8N9T0S1]. Âm nhạc thu được là sự kết hợp của các yếu tố du dương, hòa âm và nhịp điệu kết hợp với nhau để tạo ra âm thanh phong phú và có kết cấu. Việc sử dụng nhiều loại nhạc cụ làm tăng thêm chiều sâu và độ phức tạp cho bố cục tổng thể, khiến nó trở thành một tác phẩm độc đáo và hấp dẫn người nghe. Cho dù bạn là người đam mê âm nhạc hay người nghe bình thường, bài hát này chắc chắn sẽ làm say đắm đôi tai bạn và khiến bạn muốn nghe nhiều hơn nữa.</v>
      </c>
    </row>
    <row r="3499">
      <c r="A3499" s="1" t="s">
        <v>5351</v>
      </c>
      <c r="B3499" s="1" t="s">
        <v>5352</v>
      </c>
      <c r="C3499" s="2" t="str">
        <f>IFERROR(__xludf.DUMMYFUNCTION("GoogleTranslate(B3499, ""en"", ""vi"")"),"Bản nhạc này sử dụng [[K01E12Y23]3 k4ey5] tạo ra một bảng âm thanh phong phú và sống động với nhịp điệu rất mượt mà và thư giãn, sử dụng [ti0me1 s2ig3na4tu5re6] [T1I2M3E4_5S6I7G8N9A0T1U2R3E4] không chuẩn. Cố tình loại trừ [I1N2S3T4R5U6M7E8N9T0S1], bài hát"&amp;" tốc độ thấp này truyền tải [E1M2O3T4I5O6N7].")</f>
        <v>Bản nhạc này sử dụng [[K01E12Y23]3 k4ey5] tạo ra một bảng âm thanh phong phú và sống động với nhịp điệu rất mượt mà và thư giãn, sử dụng [ti0me1 s2ig3na4tu5re6] [T1I2M3E4_5S6I7G8N9A0T1U2R3E4] không chuẩn. Cố tình loại trừ [I1N2S3T4R5U6M7E8N9T0S1], bài hát tốc độ thấp này truyền tải [E1M2O3T4I5O6N7].</v>
      </c>
    </row>
    <row r="3500">
      <c r="A3500" s="1" t="s">
        <v>5353</v>
      </c>
      <c r="B3500" s="1" t="s">
        <v>5354</v>
      </c>
      <c r="C3500" s="2" t="str">
        <f>IFERROR(__xludf.DUMMYFUNCTION("GoogleTranslate(B3500, ""en"", ""vi"")"),"Bài hát này mang đến trải nghiệm nghe độc ​​đáo và đáng nhớ với dải cao độ [R1A2N3G4E5] [oc0ta1ve2s3]. Việc sử dụng [[K01E12Y23]3 k4ey5] tạo ra bầu không khí khác biệt, trong khi thời lượng [T1M213] giây càng làm tăng thêm sức hấp dẫn của nó. Nhịp điệu sô"&amp;"i động trong bài hát giúp bài hát trở nên lôi cuốn và đoạn [[T01I12M23E34_45S56I67G78N89A90T01U12R23E34]4 t5im6e 7si8gn9at0ur1e2] không điển hình đã thêm một điểm nhấn thú vị. Loại bỏ [I1N2S3T4R5U6M7E8N9T0S1], bài hát này thể hiện cách tiếp cận tối giản v"&amp;"à nhịp độ nhàn nhã của nó càng làm nổi bật đặc điểm tổng thể của nó.")</f>
        <v>Bài hát này mang đến trải nghiệm nghe độc ​​đáo và đáng nhớ với dải cao độ [R1A2N3G4E5] [oc0ta1ve2s3]. Việc sử dụng [[K01E12Y23]3 k4ey5] tạo ra bầu không khí khác biệt, trong khi thời lượng [T1M213] giây càng làm tăng thêm sức hấp dẫn của nó. Nhịp điệu sôi động trong bài hát giúp bài hát trở nên lôi cuốn và đoạn [[T01I12M23E34_45S56I67G78N89A90T01U12R23E34]4 t5im6e 7si8gn9at0ur1e2] không điển hình đã thêm một điểm nhấn thú vị. Loại bỏ [I1N2S3T4R5U6M7E8N9T0S1], bài hát này thể hiện cách tiếp cận tối giản và nhịp độ nhàn nhã của nó càng làm nổi bật đặc điểm tổng thể của nó.</v>
      </c>
    </row>
    <row r="3501">
      <c r="A3501" s="1" t="s">
        <v>5355</v>
      </c>
      <c r="B3501" s="1" t="s">
        <v>5356</v>
      </c>
      <c r="C3501" s="2" t="str">
        <f>IFERROR(__xludf.DUMMYFUNCTION("GoogleTranslate(B3501, ""en"", ""vi"")"),"[te0mp1o2] trong bài hát này rất thư giãn, trong khi nhịp điệu của âm nhạc là [T1I2M3E4_5S6I7G8N9A0T1U2R3E4]. Bài hát tuy có tốc độ [te0mp1o2] nhanh nhưng lại thấm đẫm [E1M2O3T4I5O6N7]. Nhìn chung, bài hát bao gồm khoảng [[N01U12M23_34B45A56R67S78]8 b9ar0"&amp;"s1].")</f>
        <v>[te0mp1o2] trong bài hát này rất thư giãn, trong khi nhịp điệu của âm nhạc là [T1I2M3E4_5S6I7G8N9A0T1U2R3E4]. Bài hát tuy có tốc độ [te0mp1o2] nhanh nhưng lại thấm đẫm [E1M2O3T4I5O6N7]. Nhìn chung, bài hát bao gồm khoảng [[N01U12M23_34B45A56R67S78]8 b9ar0s1].</v>
      </c>
    </row>
    <row r="3502">
      <c r="A3502" s="1" t="s">
        <v>412</v>
      </c>
      <c r="B3502" s="1" t="s">
        <v>5357</v>
      </c>
      <c r="C3502" s="2" t="str">
        <f>IFERROR(__xludf.DUMMYFUNCTION("GoogleTranslate(B3502, ""en"", ""vi"")"),"Với phạm vi cao độ trải dài [R1A2N3G4E5] [oc0ta1ve2s3], bản nhạc này mang đến trải nghiệm nghe đa dạng và sống động được sáng tác trong [[K01E12Y23]3 k4ey5]. Bài hát có độ dài [T1M213] giây, có nhịp điệu rất nhanh và sống động, không có [I1N2S3T4R5U6M7E8N"&amp;"9T0S1]. [ti0me1 s2ig3na4tu5re6] của bản nhạc là [T1I2M3E4_5S6I7G8N9A0T1U2R3E4], và mặc dù nhịp điệu chậm nhưng bản nhạc vẫn tràn ngập [E1M2O3T4I5O6N7].")</f>
        <v>Với phạm vi cao độ trải dài [R1A2N3G4E5] [oc0ta1ve2s3], bản nhạc này mang đến trải nghiệm nghe đa dạng và sống động được sáng tác trong [[K01E12Y23]3 k4ey5]. Bài hát có độ dài [T1M213] giây, có nhịp điệu rất nhanh và sống động, không có [I1N2S3T4R5U6M7E8N9T0S1]. [ti0me1 s2ig3na4tu5re6] của bản nhạc là [T1I2M3E4_5S6I7G8N9A0T1U2R3E4], và mặc dù nhịp điệu chậm nhưng bản nhạc vẫn tràn ngập [E1M2O3T4I5O6N7].</v>
      </c>
    </row>
    <row r="3503">
      <c r="A3503" s="1" t="s">
        <v>5358</v>
      </c>
      <c r="B3503" s="1" t="s">
        <v>5359</v>
      </c>
      <c r="C3503" s="2" t="str">
        <f>IFERROR(__xludf.DUMMYFUNCTION("GoogleTranslate(B3503, ""en"", ""vi"")"),"Với việc sử dụng [[K01E12Y23]3 k4ey5], bản nhạc này truyền tải âm thanh độc đáo và vang dội, đồng thời có thời gian chạy là [T1M213] giây. Nhịp điệu trong bài hát này thực sự hấp dẫn và [ti0me1 s2ig3na4tu5re6] của nó vượt quá tiêu chuẩn, càng làm tăng thê"&amp;"m sự khác biệt của nó. Hơn nữa, âm nhạc còn đại diện cho âm thanh [G1E2N3R4E5] điển hình, thể hiện các yếu tố đặc trưng của thể loại này.")</f>
        <v>Với việc sử dụng [[K01E12Y23]3 k4ey5], bản nhạc này truyền tải âm thanh độc đáo và vang dội, đồng thời có thời gian chạy là [T1M213] giây. Nhịp điệu trong bài hát này thực sự hấp dẫn và [ti0me1 s2ig3na4tu5re6] của nó vượt quá tiêu chuẩn, càng làm tăng thêm sự khác biệt của nó. Hơn nữa, âm nhạc còn đại diện cho âm thanh [G1E2N3R4E5] điển hình, thể hiện các yếu tố đặc trưng của thể loại này.</v>
      </c>
    </row>
    <row r="3504">
      <c r="A3504" s="1" t="s">
        <v>1343</v>
      </c>
      <c r="B3504" s="1" t="s">
        <v>5360</v>
      </c>
      <c r="C3504" s="2" t="str">
        <f>IFERROR(__xludf.DUMMYFUNCTION("GoogleTranslate(B3504, ""en"", ""vi"")"),"Phạm vi cao độ giới hạn của âm nhạc là [R1A2N3G4E5] [oc0ta1ve2s3] cho phép nhấn mạnh hơn vào các sắc thái của giai điệu và nhịp điệu, được sáng tác trong [[K01E12Y23]3 k4ey5] với thời gian phát là [T1M213] giây. Nhịp điệu của bài hát này không quá nhanh c"&amp;"ũng không quá chậm, khiến âm nhạc trở nên sống động thông qua việc sử dụng [I1N2S3T4R5U6M7E8N9T0S1]. Nó có [ti0me1 s2ig3na4tu5re6 o7f 8[T91I02M13E24_35S46I57G68N79A80T91U02R13E24]3] không bình thường, di chuyển nhanh chóng trong thể loại [G1E2N3R4E5].")</f>
        <v>Phạm vi cao độ giới hạn của âm nhạc là [R1A2N3G4E5] [oc0ta1ve2s3] cho phép nhấn mạnh hơn vào các sắc thái của giai điệu và nhịp điệu, được sáng tác trong [[K01E12Y23]3 k4ey5] với thời gian phát là [T1M213] giây. Nhịp điệu của bài hát này không quá nhanh cũng không quá chậm, khiến âm nhạc trở nên sống động thông qua việc sử dụng [I1N2S3T4R5U6M7E8N9T0S1]. Nó có [ti0me1 s2ig3na4tu5re6 o7f 8[T91I02M13E24_35S46I57G68N79A80T91U02R13E24]3] không bình thường, di chuyển nhanh chóng trong thể loại [G1E2N3R4E5].</v>
      </c>
    </row>
    <row r="3505">
      <c r="A3505" s="1" t="s">
        <v>5361</v>
      </c>
      <c r="B3505" s="1" t="s">
        <v>5362</v>
      </c>
      <c r="C3505" s="2" t="str">
        <f>IFERROR(__xludf.DUMMYFUNCTION("GoogleTranslate(B3505, ""en"", ""vi"")"),"Đây là bài hát kéo dài [T1M213] giây, có [ti0me1 s2ig3na4tu5re6] không bình thường. Việc đưa vào [I1N2S3T4R5U6M7E8N9T0S1] làm tăng thêm chiều sâu và sự phong phú cho bố cục âm nhạc, trong khi bài hát chuyển động ở tốc độ vừa phải. Nó chắc chắn nằm trong t"&amp;"hể loại [G1E2N3R4E5], thể hiện những đặc điểm độc đáo của nó.")</f>
        <v>Đây là bài hát kéo dài [T1M213] giây, có [ti0me1 s2ig3na4tu5re6] không bình thường. Việc đưa vào [I1N2S3T4R5U6M7E8N9T0S1] làm tăng thêm chiều sâu và sự phong phú cho bố cục âm nhạc, trong khi bài hát chuyển động ở tốc độ vừa phải. Nó chắc chắn nằm trong thể loại [G1E2N3R4E5], thể hiện những đặc điểm độc đáo của nó.</v>
      </c>
    </row>
    <row r="3506">
      <c r="A3506" s="1" t="s">
        <v>5363</v>
      </c>
      <c r="B3506" s="1" t="s">
        <v>5364</v>
      </c>
      <c r="C3506" s="2" t="str">
        <f>IFERROR(__xludf.DUMMYFUNCTION("GoogleTranslate(B3506, ""en"", ""vi"")"),"Bản nhạc này truyền tải âm thanh độc đáo và vang dội nhờ sử dụng [[K01E12Y23]3 k4ey5]. Thời gian chạy của bài hát là [T1M213] giây và được chia thành [[N01U12M23_34B45A56R67S78]8 b9ar0s1]. [te0mp1o2] của bài hát ở mức vừa phải mang lại trải nghiệm nghe th"&amp;"ú vị, nhịp điệu chậm rãi. Âm nhạc tràn ngập [E1M2O3T4I5O6N7], tạo nên sức tác động mạnh mẽ và đầy cảm xúc cho người nghe. Nhìn chung, bài hát này mang đến sự kết hợp độc đáo giữa các yếu tố âm nhạc phối hợp với nhau để tạo ra trải nghiệm nghe khó quên.")</f>
        <v>Bản nhạc này truyền tải âm thanh độc đáo và vang dội nhờ sử dụng [[K01E12Y23]3 k4ey5]. Thời gian chạy của bài hát là [T1M213] giây và được chia thành [[N01U12M23_34B45A56R67S78]8 b9ar0s1]. [te0mp1o2] của bài hát ở mức vừa phải mang lại trải nghiệm nghe thú vị, nhịp điệu chậm rãi. Âm nhạc tràn ngập [E1M2O3T4I5O6N7], tạo nên sức tác động mạnh mẽ và đầy cảm xúc cho người nghe. Nhìn chung, bài hát này mang đến sự kết hợp độc đáo giữa các yếu tố âm nhạc phối hợp với nhau để tạo ra trải nghiệm nghe khó quên.</v>
      </c>
    </row>
    <row r="3507">
      <c r="A3507" s="1" t="s">
        <v>2838</v>
      </c>
      <c r="B3507" s="1" t="s">
        <v>5365</v>
      </c>
      <c r="C3507" s="2" t="str">
        <f>IFERROR(__xludf.DUMMYFUNCTION("GoogleTranslate(B3507, ""en"", ""vi"")"),"Đoạn nhạc sử dụng phạm vi cao độ cụ thể là [R1A2N3G4E5] [oc0ta1ve2s3], tạo ra âm thanh gắn kết và thống nhất xuyên suốt bài hát. Việc sử dụng [[K01E12Y23]3 k4ey5] càng làm tăng thêm bầu không khí đặc trưng của âm nhạc. [te0mp1o2] nhanh trong bài hát này đ"&amp;"ược đi kèm với [I1N2S3T4R5U6M7E8N9T0S1], mang đến cho âm nhạc âm thanh độc đáo. Bài hát có [ti0me1 s2ig3na4tu5re6 o7f 8[T91I02M13E24_35S46I57G68N79A80T91U02R13E24]3] và [te0mp1o2] vừa phải, trong khi phong cách của nó không phù hợp với đặc điểm điển hình "&amp;"của thể loại [G1E2N3R4E5]. Với thời gian chạy [T1M213] giây và độ dài khoảng [[N01U12M23_34B45A56R67S78]8 b9ar0s1], bài hát mang đến trải nghiệm nghe độc ​​đáo.")</f>
        <v>Đoạn nhạc sử dụng phạm vi cao độ cụ thể là [R1A2N3G4E5] [oc0ta1ve2s3], tạo ra âm thanh gắn kết và thống nhất xuyên suốt bài hát. Việc sử dụng [[K01E12Y23]3 k4ey5] càng làm tăng thêm bầu không khí đặc trưng của âm nhạc. [te0mp1o2] nhanh trong bài hát này được đi kèm với [I1N2S3T4R5U6M7E8N9T0S1], mang đến cho âm nhạc âm thanh độc đáo. Bài hát có [ti0me1 s2ig3na4tu5re6 o7f 8[T91I02M13E24_35S46I57G68N79A80T91U02R13E24]3] và [te0mp1o2] vừa phải, trong khi phong cách của nó không phù hợp với đặc điểm điển hình của thể loại [G1E2N3R4E5]. Với thời gian chạy [T1M213] giây và độ dài khoảng [[N01U12M23_34B45A56R67S78]8 b9ar0s1], bài hát mang đến trải nghiệm nghe độc ​​đáo.</v>
      </c>
    </row>
    <row r="3508">
      <c r="A3508" s="1" t="s">
        <v>5366</v>
      </c>
      <c r="B3508" s="1" t="s">
        <v>5367</v>
      </c>
      <c r="C3508" s="2" t="str">
        <f>IFERROR(__xludf.DUMMYFUNCTION("GoogleTranslate(B3508, ""en"", ""vi"")"),"Bài hát này có nhịp [T1I2M3E4_5S6I7G8N9A0T1U2R3E4] và bao gồm [I1N2S3T4R5U6M7E8N9T0S1] trong cách sắp xếp của nó. Đoạn [te0mp1o2] của bài hát là sự pha trộn giữa chậm rãi và vừa phải, tạo nên nhịp điệu êm dịu và đều đặn xuyên suốt. Nhìn chung, bố cục âm n"&amp;"hạc của bài hát này cung cấp sự kết hợp cân bằng giữa nhạc cụ và [te0mp1o2] góp phần tạo nên âm thanh độc đáo.")</f>
        <v>Bài hát này có nhịp [T1I2M3E4_5S6I7G8N9A0T1U2R3E4] và bao gồm [I1N2S3T4R5U6M7E8N9T0S1] trong cách sắp xếp của nó. Đoạn [te0mp1o2] của bài hát là sự pha trộn giữa chậm rãi và vừa phải, tạo nên nhịp điệu êm dịu và đều đặn xuyên suốt. Nhìn chung, bố cục âm nhạc của bài hát này cung cấp sự kết hợp cân bằng giữa nhạc cụ và [te0mp1o2] góp phần tạo nên âm thanh độc đáo.</v>
      </c>
    </row>
    <row r="3509">
      <c r="A3509" s="1" t="s">
        <v>5368</v>
      </c>
      <c r="B3509" s="1" t="s">
        <v>5369</v>
      </c>
      <c r="C3509" s="2" t="str">
        <f>IFERROR(__xludf.DUMMYFUNCTION("GoogleTranslate(B3509, ""en"", ""vi"")"),"Âm nhạc trong bài hát này có một số đặc điểm đáng chú ý góp phần tạo nên nét độc đáo của nó. Thứ nhất, phạm vi cao độ trải dài [R1A2N3G4E5] [oc0ta1ve2s3], bổ sung thêm nét đặc biệt cho âm nhạc và nhấn mạnh chiều sâu cảm xúc của nó. Mặc dù có độ dài [T1M21"&amp;"3] giây nhưng nhịp điệu trong bài hát này rất thoải mái và được chơi ở mức [te0mp1o2] thấp, với [ti0me1 s2ig3na4tu5re6 o7f 8[T91I02M13E24_35S46I57G68N79A80T91U02R13E24]3]. Hơn nữa, bài hát không tuân theo âm hưởng đặc trưng của phong cách [G1E2N3R4E5] mà "&amp;"thể hiện sự tôn kính đối với [A1R2T3I4S5T6]. Bài hát tiến triển theo [[N01U12M23_34B45A56R67S78]8 b9ar0s1], mang lại trải nghiệm nghe phong phú và đa dạng.")</f>
        <v>Âm nhạc trong bài hát này có một số đặc điểm đáng chú ý góp phần tạo nên nét độc đáo của nó. Thứ nhất, phạm vi cao độ trải dài [R1A2N3G4E5] [oc0ta1ve2s3], bổ sung thêm nét đặc biệt cho âm nhạc và nhấn mạnh chiều sâu cảm xúc của nó. Mặc dù có độ dài [T1M213] giây nhưng nhịp điệu trong bài hát này rất thoải mái và được chơi ở mức [te0mp1o2] thấp, với [ti0me1 s2ig3na4tu5re6 o7f 8[T91I02M13E24_35S46I57G68N79A80T91U02R13E24]3]. Hơn nữa, bài hát không tuân theo âm hưởng đặc trưng của phong cách [G1E2N3R4E5] mà thể hiện sự tôn kính đối với [A1R2T3I4S5T6]. Bài hát tiến triển theo [[N01U12M23_34B45A56R67S78]8 b9ar0s1], mang lại trải nghiệm nghe phong phú và đa dạng.</v>
      </c>
    </row>
    <row r="3510">
      <c r="A3510" s="1" t="s">
        <v>889</v>
      </c>
      <c r="B3510" s="1" t="s">
        <v>5370</v>
      </c>
      <c r="C3510" s="2" t="str">
        <f>IFERROR(__xludf.DUMMYFUNCTION("GoogleTranslate(B3510, ""en"", ""vi"")"),"Nó có [te0mp1o2] vừa phải, dễ nhảy và hát theo. Giai điệu bắt tai, sôi động, có sự kết hợp giữa các nhạc cụ tạo nên âm thanh sống động. Nhìn chung, bài hát có cảm giác dễ chịu, có thể nâng cao tâm trạng của bất kỳ ai và khiến họ chuyển động theo nhịp điệu"&amp;".")</f>
        <v>Nó có [te0mp1o2] vừa phải, dễ nhảy và hát theo. Giai điệu bắt tai, sôi động, có sự kết hợp giữa các nhạc cụ tạo nên âm thanh sống động. Nhìn chung, bài hát có cảm giác dễ chịu, có thể nâng cao tâm trạng của bất kỳ ai và khiến họ chuyển động theo nhịp điệu.</v>
      </c>
    </row>
    <row r="3511">
      <c r="A3511" s="1" t="s">
        <v>5371</v>
      </c>
      <c r="B3511" s="1" t="s">
        <v>5372</v>
      </c>
      <c r="C3511" s="2" t="str">
        <f>IFERROR(__xludf.DUMMYFUNCTION("GoogleTranslate(B3511, ""en"", ""vi"")"),"Âm nhạc có [te0mp1o2] vừa phải và được đặc trưng bởi một cảm xúc cụ thể. Ngoài ra, nó tuân theo một đồng hồ đo [ti0me1 s2ig3na4tu5re6] cụ thể. Sự kết hợp của những yếu tố này tạo ra một trải nghiệm âm nhạc độc đáo có thể gợi lên nhiều cảm xúc và cảm xúc k"&amp;"hác nhau cho người nghe.")</f>
        <v>Âm nhạc có [te0mp1o2] vừa phải và được đặc trưng bởi một cảm xúc cụ thể. Ngoài ra, nó tuân theo một đồng hồ đo [ti0me1 s2ig3na4tu5re6] cụ thể. Sự kết hợp của những yếu tố này tạo ra một trải nghiệm âm nhạc độc đáo có thể gợi lên nhiều cảm xúc và cảm xúc khác nhau cho người nghe.</v>
      </c>
    </row>
    <row r="3512">
      <c r="A3512" s="1" t="s">
        <v>5373</v>
      </c>
      <c r="B3512" s="1" t="s">
        <v>5374</v>
      </c>
      <c r="C3512" s="2" t="str">
        <f>IFERROR(__xludf.DUMMYFUNCTION("GoogleTranslate(B3512, ""en"", ""vi"")"),"Dải cao độ [R1A2N3G4E5]-[oc0ta1ve2] trong bài hát này tạo thêm nét đặc biệt cho bản nhạc, nhấn mạnh chiều sâu cảm xúc, chứa đầy [E1M2O3T4I5O6N7]. Tuy có nhịp độ nhanh nhưng bài hát lại có tiết tấu rất nhẹ nhàng, êm ái. Ngoài ra, sáng tác của bài hát này k"&amp;"hông liên quan đến việc sử dụng [I1N2S3T4R5U6M7E8N9T0S1]. Thời gian chạy của nó là [T1M213] giây, khiến nó trở thành một bản nhạc nhỏ gọn nhưng có tác động mạnh mẽ về mặt cảm xúc.")</f>
        <v>Dải cao độ [R1A2N3G4E5]-[oc0ta1ve2] trong bài hát này tạo thêm nét đặc biệt cho bản nhạc, nhấn mạnh chiều sâu cảm xúc, chứa đầy [E1M2O3T4I5O6N7]. Tuy có nhịp độ nhanh nhưng bài hát lại có tiết tấu rất nhẹ nhàng, êm ái. Ngoài ra, sáng tác của bài hát này không liên quan đến việc sử dụng [I1N2S3T4R5U6M7E8N9T0S1]. Thời gian chạy của nó là [T1M213] giây, khiến nó trở thành một bản nhạc nhỏ gọn nhưng có tác động mạnh mẽ về mặt cảm xúc.</v>
      </c>
    </row>
    <row r="3513">
      <c r="A3513" s="1" t="s">
        <v>5375</v>
      </c>
      <c r="B3513" s="1" t="s">
        <v>5376</v>
      </c>
      <c r="C3513" s="2" t="str">
        <f>IFERROR(__xludf.DUMMYFUNCTION("GoogleTranslate(B3513, ""en"", ""vi"")"),"Bản nhạc này hoàn toàn thuộc thể loại [G1E2N3R4E5] với phạm vi cao độ trong [R1A2N3G4E5] [oc0ta1ve2s3]. Việc sử dụng [[K01E12Y23]3 k4ey5] tạo ra bầu không khí khác biệt và đường đua chạy trong [T1M213] giây với tốc độ rất nhanh [te0mp1o2]. Nhạc ở [T1I2M3E"&amp;"4_5S6I7G8N9A0T1U2R3E4] và bạn sẽ không tìm thấy bất kỳ [I1N2S3T4R5U6M7E8N9T0S1] nào trong bài hát này.")</f>
        <v>Bản nhạc này hoàn toàn thuộc thể loại [G1E2N3R4E5] với phạm vi cao độ trong [R1A2N3G4E5] [oc0ta1ve2s3]. Việc sử dụng [[K01E12Y23]3 k4ey5] tạo ra bầu không khí khác biệt và đường đua chạy trong [T1M213] giây với tốc độ rất nhanh [te0mp1o2]. Nhạc ở [T1I2M3E4_5S6I7G8N9A0T1U2R3E4] và bạn sẽ không tìm thấy bất kỳ [I1N2S3T4R5U6M7E8N9T0S1] nào trong bài hát này.</v>
      </c>
    </row>
    <row r="3514">
      <c r="A3514" s="1" t="s">
        <v>5377</v>
      </c>
      <c r="B3514" s="1" t="s">
        <v>5378</v>
      </c>
      <c r="C3514" s="2" t="str">
        <f>IFERROR(__xludf.DUMMYFUNCTION("GoogleTranslate(B3514, ""en"", ""vi"")"),"Phạm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phát trong [T1M213] giâ"&amp;"y và có [ti0me1 s2ig3na4tu5re6 o7f 8[T91I02M13E24_35S46I57G68N79A80T91U02R13E24]3]. [I1N2S3T4R5U6M7E8N9T0S1] đóng một vai trò quan trọng trong âm nhạc, được đặc trưng bởi [E1M2O3T4I5O6N7]. Độ dài của bài hát được xác định bởi [[N01U12M23_34B45A56R67S78]8 "&amp;"b9ar0s1].")</f>
        <v>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phát trong [T1M213] giây và có [ti0me1 s2ig3na4tu5re6 o7f 8[T91I02M13E24_35S46I57G68N79A80T91U02R13E24]3]. [I1N2S3T4R5U6M7E8N9T0S1] đóng một vai trò quan trọng trong âm nhạc, được đặc trưng bởi [E1M2O3T4I5O6N7]. Độ dài của bài hát được xác định bởi [[N01U12M23_34B45A56R67S78]8 b9ar0s1].</v>
      </c>
    </row>
    <row r="3515">
      <c r="A3515" s="1" t="s">
        <v>1479</v>
      </c>
      <c r="B3515" s="1" t="s">
        <v>5379</v>
      </c>
      <c r="C3515" s="2" t="str">
        <f>IFERROR(__xludf.DUMMYFUNCTION("GoogleTranslate(B3515, ""en"", ""vi"")"),"Phạm vi cao độ của bản nhạc này là [R1A2N3G4E5] [oc0ta1ve2s3] mang đến trải nghiệm nghe độc ​​đáo và đáng nhớ. Nó được cấu tạo trong [[K01E12Y23]3 k4ey5] và có thời gian chạy là [T1M213] giây. Với nhịp điệu mạnh mẽ và lôi cuốn, bài hát này nổi bật. Bạn sẽ"&amp;" không tìm thấy bất kỳ [I1N2S3T4R5U6M7E8N9T0S1] nào trong bài hát này, được phát ở tốc độ vừa phải. [ti0me1 s2ig3na4tu5re6] của âm nhạc là [T1I2M3E4_5S6I7G8N9A0T1U2R3E4], và mặc dù nó không thể hiện được phong cách [G1E2N3R4E5] tinh túy nhưng nó quyến rũ "&amp;"theo cách riêng của nó.")</f>
        <v>Phạm vi cao độ của bản nhạc này là [R1A2N3G4E5] [oc0ta1ve2s3] mang đến trải nghiệm nghe độc ​​đáo và đáng nhớ. Nó được cấu tạo trong [[K01E12Y23]3 k4ey5] và có thời gian chạy là [T1M213] giây. Với nhịp điệu mạnh mẽ và lôi cuốn, bài hát này nổi bật. Bạn sẽ không tìm thấy bất kỳ [I1N2S3T4R5U6M7E8N9T0S1] nào trong bài hát này, được phát ở tốc độ vừa phải. [ti0me1 s2ig3na4tu5re6] của âm nhạc là [T1I2M3E4_5S6I7G8N9A0T1U2R3E4], và mặc dù nó không thể hiện được phong cách [G1E2N3R4E5] tinh túy nhưng nó quyến rũ theo cách riêng của nó.</v>
      </c>
    </row>
    <row r="3516">
      <c r="A3516" s="1" t="s">
        <v>112</v>
      </c>
      <c r="B3516" s="1" t="s">
        <v>5380</v>
      </c>
      <c r="C3516" s="2" t="str">
        <f>IFERROR(__xludf.DUMMYFUNCTION("GoogleTranslate(B3516, ""en"", ""vi"")"),"Nhạc có [I1N2S3T4R5U6M7E8N9T0S1] phải được phát nhanh.")</f>
        <v>Nhạc có [I1N2S3T4R5U6M7E8N9T0S1] phải được phát nhanh.</v>
      </c>
    </row>
    <row r="3517">
      <c r="A3517" s="1" t="s">
        <v>1899</v>
      </c>
      <c r="B3517" s="1" t="s">
        <v>5381</v>
      </c>
      <c r="C3517" s="2" t="str">
        <f>IFERROR(__xludf.DUMMYFUNCTION("GoogleTranslate(B3517, ""en"", ""vi"")"),"Việc sử dụng [[K01E12Y23]3 k4ey5] trong bản nhạc này tạo ra bầu không khí khác biệt được bổ sung thêm bởi [[T01I12M23E34_45S56I67G78N89A90T01U12R23E34]4 t5im6e 7si8gn9at0ur1e2]. Cùng với nhau, những yếu tố âm nhạc này góp phần tạo nên tâm trạng và cảm nhậ"&amp;"n chung của tác phẩm, đồng thời thể hiện những lựa chọn nghệ thuật của nhà soạn nhạc. Lựa chọn [ke0y1] có thể ảnh hưởng đến tác động cảm xúc của âm nhạc, trong khi [ti0me1 s2ig3na4tu5re6] có thể ảnh hưởng đến nhịp điệu và nhịp độ. Cả hai đều là những cân "&amp;"nhắc quan trọng trong việc tạo ra một tác phẩm âm nhạc và có thể ảnh hưởng lớn đến cách khán giả trải nghiệm và diễn giải âm nhạc.")</f>
        <v>Việc sử dụng [[K01E12Y23]3 k4ey5] trong bản nhạc này tạo ra bầu không khí khác biệt được bổ sung thêm bởi [[T01I12M23E34_45S56I67G78N89A90T01U12R23E34]4 t5im6e 7si8gn9at0ur1e2]. Cùng với nhau, những yếu tố âm nhạc này góp phần tạo nên tâm trạng và cảm nhận chung của tác phẩm, đồng thời thể hiện những lựa chọn nghệ thuật của nhà soạn nhạc. Lựa chọn [ke0y1] có thể ảnh hưởng đến tác động cảm xúc của âm nhạc, trong khi [ti0me1 s2ig3na4tu5re6] có thể ảnh hưởng đến nhịp điệu và nhịp độ. Cả hai đều là những cân nhắc quan trọng trong việc tạo ra một tác phẩm âm nhạc và có thể ảnh hưởng lớn đến cách khán giả trải nghiệm và diễn giải âm nhạc.</v>
      </c>
    </row>
    <row r="3518">
      <c r="A3518" s="1" t="s">
        <v>2109</v>
      </c>
      <c r="B3518" s="1" t="s">
        <v>5382</v>
      </c>
      <c r="C3518" s="2" t="str">
        <f>IFERROR(__xludf.DUMMYFUNCTION("GoogleTranslate(B3518, ""en"", ""vi"")"),"Với dải cao độ trải dài [R1A2N3G4E5] [oc0ta1ve2s3], bản nhạc này mang đến trải nghiệm nghe đa dạng và sống động. Việc sử dụng [[K01E12Y23]3 k4ey5] tạo ra một bảng âm thanh phong phú và sống động, được bổ sung bởi nhịp điệu rất nhanh và sống động, làm tăng"&amp;" thêm bản chất tràn đầy năng lượng của nó. Bài hát dài [T1M213] giây, bao gồm hành trình đầy cảm xúc [E1M2O3T4I5O6N7], thu hút người nghe bằng sáng tác sôi động và lôi cuốn.")</f>
        <v>Với dải cao độ trải dài [R1A2N3G4E5] [oc0ta1ve2s3], bản nhạc này mang đến trải nghiệm nghe đa dạng và sống động. Việc sử dụng [[K01E12Y23]3 k4ey5] tạo ra một bảng âm thanh phong phú và sống động, được bổ sung bởi nhịp điệu rất nhanh và sống động, làm tăng thêm bản chất tràn đầy năng lượng của nó. Bài hát dài [T1M213] giây, bao gồm hành trình đầy cảm xúc [E1M2O3T4I5O6N7], thu hút người nghe bằng sáng tác sôi động và lôi cuốn.</v>
      </c>
    </row>
    <row r="3519">
      <c r="A3519" s="1" t="s">
        <v>956</v>
      </c>
      <c r="B3519" s="1" t="s">
        <v>5383</v>
      </c>
      <c r="C3519" s="2" t="str">
        <f>IFERROR(__xludf.DUMMYFUNCTION("GoogleTranslate(B3519, ""en"", ""vi"")"),"Việc sử dụng phạm vi cao độ cụ thể là [R1A2N3G4E5] [oc0ta1ve2s3] và [[K01E12Y23]3 k4ey5] trong bản nhạc này tạo ra âm thanh gắn kết và thống nhất, mang lại bảng âm thanh phong phú và sống động. Phần beat nặng nề của bài hát, không có [I1N2S3T4R5U6M7E8N9T0"&amp;"S1] và [[T01I12M23E34_45S56I67G78N89A90T01U12R23E34]4 t5im6e 7si8gn9at0ur1e2], vượt quá tiêu chuẩn, càng làm tăng thêm sự khác biệt cho sáng tác. Mặc dù [te0mp1o2] chậm, âm nhạc được xác định bởi biểu thức [E1M2O3T4I5O6N7], biểu hiện trong toàn bộ thời gi"&amp;"an chạy [T1M213]-giây.")</f>
        <v>Việc sử dụng phạm vi cao độ cụ thể là [R1A2N3G4E5] [oc0ta1ve2s3] và [[K01E12Y23]3 k4ey5] trong bản nhạc này tạo ra âm thanh gắn kết và thống nhất, mang lại bảng âm thanh phong phú và sống động. Phần beat nặng nề của bài hát, không có [I1N2S3T4R5U6M7E8N9T0S1] và [[T01I12M23E34_45S56I67G78N89A90T01U12R23E34]4 t5im6e 7si8gn9at0ur1e2], vượt quá tiêu chuẩn, càng làm tăng thêm sự khác biệt cho sáng tác. Mặc dù [te0mp1o2] chậm, âm nhạc được xác định bởi biểu thức [E1M2O3T4I5O6N7], biểu hiện trong toàn bộ thời gian chạy [T1M213]-giây.</v>
      </c>
    </row>
    <row r="3520">
      <c r="A3520" s="1" t="s">
        <v>797</v>
      </c>
      <c r="B3520" s="1" t="s">
        <v>5384</v>
      </c>
      <c r="C3520" s="2" t="str">
        <f>IFERROR(__xludf.DUMMYFUNCTION("GoogleTranslate(B3520, ""en"", ""vi"")"),"Độ dài của một bài hát được xác định bởi số ô nhịp chứa trong đó. Mỗi ô nhịp đại diện cho một số nhịp cụ thể và thời lượng của ô nhịp có thể khác nhau tùy thuộc vào [ti0me1 s2ig3na4tu5re6] của bài hát. Do đó, số ô nhịp trong một bài hát ảnh hưởng trực tiế"&amp;"p đến độ dài của bài hát, vì nó quyết định tổng số nhịp và thời lượng của bài hát.")</f>
        <v>Độ dài của một bài hát được xác định bởi số ô nhịp chứa trong đó. Mỗi ô nhịp đại diện cho một số nhịp cụ thể và thời lượng của ô nhịp có thể khác nhau tùy thuộc vào [ti0me1 s2ig3na4tu5re6] của bài hát. Do đó, số ô nhịp trong một bài hát ảnh hưởng trực tiếp đến độ dài của bài hát, vì nó quyết định tổng số nhịp và thời lượng của bài hát.</v>
      </c>
    </row>
    <row r="3521">
      <c r="A3521" s="1" t="s">
        <v>966</v>
      </c>
      <c r="B3521" s="1" t="s">
        <v>5385</v>
      </c>
      <c r="C3521" s="2" t="str">
        <f>IFERROR(__xludf.DUMMYFUNCTION("GoogleTranslate(B3521, ""en"", ""vi"")"),"Việc sử dụng [[K01E12Y23]3 k4ey5] trong âm nhạc tạo ra một bầu không khí khác biệt và càng được nâng cao nhờ cảm xúc mà nó thể hiện. Bản nhạc này được thấm nhuần [E1M2O3T4I5O6N7], có thời lượng là [T1M213] giây. Sự kết hợp giữa [key0y1] và cảm xúc được sử"&amp;" dụng trong âm nhạc tạo ra trải nghiệm độc đáo và quyến rũ có thể được cảm nhận trong suốt toàn bộ thời lượng của bản nhạc.")</f>
        <v>Việc sử dụng [[K01E12Y23]3 k4ey5] trong âm nhạc tạo ra một bầu không khí khác biệt và càng được nâng cao nhờ cảm xúc mà nó thể hiện. Bản nhạc này được thấm nhuần [E1M2O3T4I5O6N7], có thời lượng là [T1M213] giây. Sự kết hợp giữa [key0y1] và cảm xúc được sử dụng trong âm nhạc tạo ra trải nghiệm độc đáo và quyến rũ có thể được cảm nhận trong suốt toàn bộ thời lượng của bản nhạc.</v>
      </c>
    </row>
    <row r="3522">
      <c r="A3522" s="1" t="s">
        <v>178</v>
      </c>
      <c r="B3522" s="1" t="s">
        <v>5386</v>
      </c>
      <c r="C3522" s="2" t="str">
        <f>IFERROR(__xludf.DUMMYFUNCTION("GoogleTranslate(B3522, ""en"", ""vi"")"),"Với phạm vi cao độ trải dài [R1A2N3G4E5] [oc0ta1ve2s3], bản nhạc này mang đến trải nghiệm nghe đa dạng và sống động, đồng thời việc sử dụng [[K01E12Y23]3 k4ey5] tạo ra bảng âm thanh phong phú và sống động. Bắt đầu ở [T1M213] giây, bài hát quyến rũ với nhị"&amp;"p điệu thư giãn và yên tĩnh, không có bất kỳ [I1N2S3T4R5U6M7E8N9T0S1] nào. Nó tuân theo [ti0me1 s2ig3na4tu5re6 o7f 8[T91I02M13E24_35S46I57G68N79A80T91U02R13E24]3] và được biểu diễn ở tốc độ nhanh, thể hiện những ảnh hưởng của [G1E2N3R4E5] xác định phong c"&amp;"ách độc đáo của nó.")</f>
        <v>Với phạm vi cao độ trải dài [R1A2N3G4E5] [oc0ta1ve2s3], bản nhạc này mang đến trải nghiệm nghe đa dạng và sống động, đồng thời việc sử dụng [[K01E12Y23]3 k4ey5] tạo ra bảng âm thanh phong phú và sống động. Bắt đầu ở [T1M213] giây, bài hát quyến rũ với nhịp điệu thư giãn và yên tĩnh, không có bất kỳ [I1N2S3T4R5U6M7E8N9T0S1] nào. Nó tuân theo [ti0me1 s2ig3na4tu5re6 o7f 8[T91I02M13E24_35S46I57G68N79A80T91U02R13E24]3] và được biểu diễn ở tốc độ nhanh, thể hiện những ảnh hưởng của [G1E2N3R4E5] xác định phong cách độc đáo của nó.</v>
      </c>
    </row>
    <row r="3523">
      <c r="A3523" s="1" t="s">
        <v>1797</v>
      </c>
      <c r="B3523" s="1" t="s">
        <v>5387</v>
      </c>
      <c r="C3523" s="2" t="str">
        <f>IFERROR(__xludf.DUMMYFUNCTION("GoogleTranslate(B3523, ""en"", ""vi"")"),"Bài hát này là sự thể hiện chân thực của thể loại [G1E2N3R4E5] với dải cao độ [R1A2N3G4E5] [oc0ta1ve2s3] mang đến trải nghiệm nghe độc ​​đáo và đáng nhớ. Nó được sáng tác trong [[K01E12Y23]3 k4ey5], có độ dài [T1M213] giây và nhịp điệu mượt mà, đều đặn. Â"&amp;"m nhạc trở nên sống động thông qua việc sử dụng [I1N2S3T4R5U6M7E8N9T0S1] và có thước đo [T1I2M3E4_5S6I7G8N9A0T1U2R3E4]. Với [te0mp1o2] vừa phải, bản nhạc này là một gói thể hiện nghệ thuật hoàn chỉnh có thể để lại ấn tượng lâu dài cho người nghe.")</f>
        <v>Bài hát này là sự thể hiện chân thực của thể loại [G1E2N3R4E5] với dải cao độ [R1A2N3G4E5] [oc0ta1ve2s3] mang đến trải nghiệm nghe độc ​​đáo và đáng nhớ. Nó được sáng tác trong [[K01E12Y23]3 k4ey5], có độ dài [T1M213] giây và nhịp điệu mượt mà, đều đặn. Âm nhạc trở nên sống động thông qua việc sử dụng [I1N2S3T4R5U6M7E8N9T0S1] và có thước đo [T1I2M3E4_5S6I7G8N9A0T1U2R3E4]. Với [te0mp1o2] vừa phải, bản nhạc này là một gói thể hiện nghệ thuật hoàn chỉnh có thể để lại ấn tượng lâu dài cho người nghe.</v>
      </c>
    </row>
    <row r="3524">
      <c r="A3524" s="1" t="s">
        <v>5388</v>
      </c>
      <c r="B3524" s="1" t="s">
        <v>5389</v>
      </c>
      <c r="C3524" s="2" t="str">
        <f>IFERROR(__xludf.DUMMYFUNCTION("GoogleTranslate(B3524, ""en"", ""vi"")"),"Phạm vi cao độ giới hạn của bản nhạc [R1A2N3G4E5] [oc0ta1ve2s3] cho phép nhấn mạnh hơn vào các sắc thái của giai điệu và nhịp điệu, trong khi nhịp điệu trong bài hát này thực sự sống động mặc dù [ti0me1 s2ig3na4tu5re6 o7f 8[T91I02M13E24_35S46I57G68N79A80T"&amp;"91U02R13E24 ]3]. Nhịp điệu của bài hát vừa phải và âm nhạc mang đặc trưng [E1M2O3T4I5O6N7], tạo nên trải nghiệm nghe độc ​​đáo, thể hiện tính nghệ thuật và sự sáng tạo của người nhạc sĩ. Bất chấp những hạn chế do phạm vi cao độ áp đặt, các nhạc sĩ vẫn có "&amp;"thể mang đến một màn trình diễn nắm bắt được năng lượng và cảm xúc của bản nhạc, thể hiện kỹ năng và tính linh hoạt của họ với tư cách là những nghệ sĩ. Nhìn chung, âm nhạc này là minh chứng cho sức mạnh sáng tạo và tầm quan trọng của việc thể hiện nghệ t"&amp;"huật trong cuộc sống của chúng ta.")</f>
        <v>Phạm vi cao độ giới hạn của bản nhạc [R1A2N3G4E5] [oc0ta1ve2s3] cho phép nhấn mạnh hơn vào các sắc thái của giai điệu và nhịp điệu, trong khi nhịp điệu trong bài hát này thực sự sống động mặc dù [ti0me1 s2ig3na4tu5re6 o7f 8[T91I02M13E24_35S46I57G68N79A80T91U02R13E24 ]3]. Nhịp điệu của bài hát vừa phải và âm nhạc mang đặc trưng [E1M2O3T4I5O6N7], tạo nên trải nghiệm nghe độc ​​đáo, thể hiện tính nghệ thuật và sự sáng tạo của người nhạc sĩ. Bất chấp những hạn chế do phạm vi cao độ áp đặt, các nhạc sĩ vẫn có thể mang đến một màn trình diễn nắm bắt được năng lượng và cảm xúc của bản nhạc, thể hiện kỹ năng và tính linh hoạt của họ với tư cách là những nghệ sĩ. Nhìn chung, âm nhạc này là minh chứng cho sức mạnh sáng tạo và tầm quan trọng của việc thể hiện nghệ thuật trong cuộc sống của chúng ta.</v>
      </c>
    </row>
    <row r="3525">
      <c r="A3525" s="1" t="s">
        <v>180</v>
      </c>
      <c r="B3525" s="1" t="s">
        <v>5390</v>
      </c>
      <c r="C3525" s="2" t="str">
        <f>IFERROR(__xludf.DUMMYFUNCTION("GoogleTranslate(B3525, ""en"", ""vi"")"),"Âm nhạc có nét đặc biệt nhấn mạnh chiều sâu cảm xúc với dải cao độ [R1A2N3G4E5] [oc0ta1ve2s3]. Ngoài ra, [[K01E12Y23]3 k4ey5] mang đến cho nó chất lượng cảm xúc đặc biệt. Bài hát chạy trong [T1M213] giây và có nhịp điệu thực sự hấp dẫn. Đáng ngạc nhiên là"&amp;" không có [I1N2S3T4R5U6M7E8N9T0S1] trong phần này và nó có [T1I2M3E4_5S6I7G8N9A0T1U2R3E4] không chuẩn. Với [te0mp1o2] nhanh, nó thách thức âm thanh điển hình của phong cách [G1E2N3R4E5].")</f>
        <v>Âm nhạc có nét đặc biệt nhấn mạnh chiều sâu cảm xúc với dải cao độ [R1A2N3G4E5] [oc0ta1ve2s3]. Ngoài ra, [[K01E12Y23]3 k4ey5] mang đến cho nó chất lượng cảm xúc đặc biệt. Bài hát chạy trong [T1M213] giây và có nhịp điệu thực sự hấp dẫn. Đáng ngạc nhiên là không có [I1N2S3T4R5U6M7E8N9T0S1] trong phần này và nó có [T1I2M3E4_5S6I7G8N9A0T1U2R3E4] không chuẩn. Với [te0mp1o2] nhanh, nó thách thức âm thanh điển hình của phong cách [G1E2N3R4E5].</v>
      </c>
    </row>
    <row r="3526">
      <c r="A3526" s="1" t="s">
        <v>797</v>
      </c>
      <c r="B3526" s="1" t="s">
        <v>5391</v>
      </c>
      <c r="C3526" s="2" t="str">
        <f>IFERROR(__xludf.DUMMYFUNCTION("GoogleTranslate(B3526, ""en"", ""vi"")"),"Bài hát này có [[N01U12M23_34B45A56R67S78]8 b9ar0s1] trong phần sáng tác. Ô nhịp, còn được gọi là ô nhịp, là đơn vị cơ bản của ký hiệu âm nhạc giúp chia bài hát thành các đoạn nhịp điệu và giai điệu. Bằng cách sử dụng ô nhịp, nhà soạn nhạc và người biểu d"&amp;"iễn có thể tạo ra một bản nhạc có cấu trúc và mạch lạc, dễ theo dõi và dễ hiểu. Số lượng ô nhịp trong một bài hát có thể rất khác nhau tùy thuộc vào phong cách, thể loại và độ phức tạp của âm nhạc, nhưng thông thường, một bài hát sẽ có số ô nhịp nhất quán"&amp;" trong suốt thời lượng của nó. Hiểu khái niệm về quán bar là điều cần thiết đối với các nhạc sĩ cũng như những người yêu âm nhạc, vì nó cung cấp một khuôn khổ để đánh giá và sáng tạo âm nhạc.")</f>
        <v>Bài hát này có [[N01U12M23_34B45A56R67S78]8 b9ar0s1] trong phần sáng tác. Ô nhịp, còn được gọi là ô nhịp, là đơn vị cơ bản của ký hiệu âm nhạc giúp chia bài hát thành các đoạn nhịp điệu và giai điệu. Bằng cách sử dụng ô nhịp, nhà soạn nhạc và người biểu diễn có thể tạo ra một bản nhạc có cấu trúc và mạch lạc, dễ theo dõi và dễ hiểu. Số lượng ô nhịp trong một bài hát có thể rất khác nhau tùy thuộc vào phong cách, thể loại và độ phức tạp của âm nhạc, nhưng thông thường, một bài hát sẽ có số ô nhịp nhất quán trong suốt thời lượng của nó. Hiểu khái niệm về quán bar là điều cần thiết đối với các nhạc sĩ cũng như những người yêu âm nhạc, vì nó cung cấp một khuôn khổ để đánh giá và sáng tạo âm nhạc.</v>
      </c>
    </row>
    <row r="3527">
      <c r="A3527" s="1" t="s">
        <v>271</v>
      </c>
      <c r="B3527" s="1" t="s">
        <v>5392</v>
      </c>
      <c r="C3527" s="2" t="str">
        <f>IFERROR(__xludf.DUMMYFUNCTION("GoogleTranslate(B3527, ""en"", ""vi"")"),"Phạm vi cao độ nhỏ gọn của [R1A2N3G4E5] [oc0ta1ve2s3] mang lại màn trình diễn âm nhạc tập trung và có tác động mạnh mẽ, trong khi lựa chọn [[K01E12Y23]3 k4ey5] sẽ mang lại trải nghiệm quyến rũ và đáng nhớ. Với độ dài [T1M213] giây, bài hát duy trì nhịp đi"&amp;"ệu rất thanh thản và cố tình loại trừ [I1N2S3T4R5U6M7E8N9T0S1]. Ngoài ra, một [ti0me1 s2ig3na4tu5re6] khác thường, [T1I2M3E4_5S6I7G8N9A0T1U2R3E4], được sử dụng, góp phần tạo nên nét độc đáo của tác phẩm. Chuyển động với nhịp độ nhẹ nhàng, âm nhạc này đóng"&amp;" vai trò là đại diện tiêu biểu cho phong cách [G1E2N3R4E5].")</f>
        <v>Phạm vi cao độ nhỏ gọn của [R1A2N3G4E5] [oc0ta1ve2s3] mang lại màn trình diễn âm nhạc tập trung và có tác động mạnh mẽ, trong khi lựa chọn [[K01E12Y23]3 k4ey5] sẽ mang lại trải nghiệm quyến rũ và đáng nhớ. Với độ dài [T1M213] giây, bài hát duy trì nhịp điệu rất thanh thản và cố tình loại trừ [I1N2S3T4R5U6M7E8N9T0S1]. Ngoài ra, một [ti0me1 s2ig3na4tu5re6] khác thường, [T1I2M3E4_5S6I7G8N9A0T1U2R3E4], được sử dụng, góp phần tạo nên nét độc đáo của tác phẩm. Chuyển động với nhịp độ nhẹ nhàng, âm nhạc này đóng vai trò là đại diện tiêu biểu cho phong cách [G1E2N3R4E5].</v>
      </c>
    </row>
    <row r="3528">
      <c r="A3528" s="1" t="s">
        <v>5393</v>
      </c>
      <c r="B3528" s="1" t="s">
        <v>5394</v>
      </c>
      <c r="C3528" s="2" t="str">
        <f>IFERROR(__xludf.DUMMYFUNCTION("GoogleTranslate(B3528, ""en"", ""vi"")"),"Phạm vi cao độ giới hạn của bản nhạc là [R1A2N3G4E5] [oc0ta1ve2s3] cho phép nhấn mạnh hơn vào các sắc thái của giai điệu và nhịp điệu, trong khi [[K01E12Y23]3 k4ey5] thêm hương vị độc đáo cho bản nhạc này. Với thời gian phát là [T1M213] giây, bài hát thể "&amp;"hiện nhịp điệu cân bằng, được tăng cường bằng cách đưa vào [I1N2S3T4R5U6M7E8N9T0S1] góp phần vào bố cục âm nhạc tổng thể. Đáng chú ý, [ti0me1 s2ig3na4tu5re6] được chọn cho bài hát này không phổ biến, càng làm tăng thêm tính chất đặc biệt của nó. Giữ nhịp "&amp;"độ vừa phải, âm nhạc gợi lên [E1M2O3T4I5O6N7] và được cấu trúc thành [[N01U12M23_34B45A56R67S78]8 b9ar0s1] để người nghe cảm nhận trọn vẹn.")</f>
        <v>Phạm vi cao độ giới hạn của bản nhạc là [R1A2N3G4E5] [oc0ta1ve2s3] cho phép nhấn mạnh hơn vào các sắc thái của giai điệu và nhịp điệu, trong khi [[K01E12Y23]3 k4ey5] thêm hương vị độc đáo cho bản nhạc này. Với thời gian phát là [T1M213] giây, bài hát thể hiện nhịp điệu cân bằng, được tăng cường bằng cách đưa vào [I1N2S3T4R5U6M7E8N9T0S1] góp phần vào bố cục âm nhạc tổng thể. Đáng chú ý, [ti0me1 s2ig3na4tu5re6] được chọn cho bài hát này không phổ biến, càng làm tăng thêm tính chất đặc biệt của nó. Giữ nhịp độ vừa phải, âm nhạc gợi lên [E1M2O3T4I5O6N7] và được cấu trúc thành [[N01U12M23_34B45A56R67S78]8 b9ar0s1] để người nghe cảm nhận trọn vẹn.</v>
      </c>
    </row>
    <row r="3529">
      <c r="A3529" s="1" t="s">
        <v>771</v>
      </c>
      <c r="B3529" s="1" t="s">
        <v>5395</v>
      </c>
      <c r="C3529" s="2" t="str">
        <f>IFERROR(__xludf.DUMMYFUNCTION("GoogleTranslate(B3529, ""en"", ""vi"")"),"Bài hát lấy cảm hứng từ thể loại [G1E2N3R4E5] này mang đến trải nghiệm nghe độc ​​đáo và đáng nhớ với dải cao độ [R1A2N3G4E5] [oc0ta1ve2s3], thêm hương vị độc đáo với [[K01E12Y23]3 k4ey5]. Bắt đầu ở [T1M213] giây, bài hát tạo ra bầu không khí thoải mái th"&amp;"ông qua [te0mp1o2] chậm rãi. Phần trình diễn âm nhạc kết hợp [I1N2S3T4R5U6M7E8N9T0S1], trong khi đồng hồ đo của âm nhạc được đặt thành [T1I2M3E4_5S6I7G8N9A0T1U2R3E4]. Nhìn chung, âm thanh của bài hát bị ảnh hưởng nhiều bởi thể loại [G1E2N3R4E5].")</f>
        <v>Bài hát lấy cảm hứng từ thể loại [G1E2N3R4E5] này mang đến trải nghiệm nghe độc ​​đáo và đáng nhớ với dải cao độ [R1A2N3G4E5] [oc0ta1ve2s3], thêm hương vị độc đáo với [[K01E12Y23]3 k4ey5]. Bắt đầu ở [T1M213] giây, bài hát tạo ra bầu không khí thoải mái thông qua [te0mp1o2] chậm rãi. Phần trình diễn âm nhạc kết hợp [I1N2S3T4R5U6M7E8N9T0S1], trong khi đồng hồ đo của âm nhạc được đặt thành [T1I2M3E4_5S6I7G8N9A0T1U2R3E4]. Nhìn chung, âm thanh của bài hát bị ảnh hưởng nhiều bởi thể loại [G1E2N3R4E5].</v>
      </c>
    </row>
    <row r="3530">
      <c r="A3530" s="1" t="s">
        <v>1384</v>
      </c>
      <c r="B3530" s="1" t="s">
        <v>5396</v>
      </c>
      <c r="C3530" s="2" t="str">
        <f>IFERROR(__xludf.DUMMYFUNCTION("GoogleTranslate(B3530, ""en"", ""vi"")"),"Phạm vi cao độ nhỏ gọn của [R1A2N3G4E5] [oc0ta1ve2s3] mang lại màn trình diễn âm nhạc tập trung và có tác động mạnh mẽ, trong khi việc sử dụng [[K01E12Y23]3 k4ey5] truyền tải âm thanh độc đáo và cộng hưởng. Chạy trong [T1M213] giây, bài hát thể hiện nhịp "&amp;"điệu mạnh mẽ, không có bất kỳ [I1N2S3T4R5U6M7E8N9T0S1] nào. [ti0me1 s2ig3na4tu5re6] của bài hát khác thường, được đánh dấu bằng [T1I2M3E4_5S6I7G8N9A0T1U2R3E4] và được phát ở tốc độ nhanh [te0mp1o2], thể hiện rõ nét tính cách của [G1E2N3R4E5].")</f>
        <v>Phạm vi cao độ nhỏ gọn của [R1A2N3G4E5] [oc0ta1ve2s3] mang lại màn trình diễn âm nhạc tập trung và có tác động mạnh mẽ, trong khi việc sử dụng [[K01E12Y23]3 k4ey5] truyền tải âm thanh độc đáo và cộng hưởng. Chạy trong [T1M213] giây, bài hát thể hiện nhịp điệu mạnh mẽ, không có bất kỳ [I1N2S3T4R5U6M7E8N9T0S1] nào. [ti0me1 s2ig3na4tu5re6] của bài hát khác thường, được đánh dấu bằng [T1I2M3E4_5S6I7G8N9A0T1U2R3E4] và được phát ở tốc độ nhanh [te0mp1o2], thể hiện rõ nét tính cách của [G1E2N3R4E5].</v>
      </c>
    </row>
    <row r="3531">
      <c r="A3531" s="1" t="s">
        <v>273</v>
      </c>
      <c r="B3531" s="1" t="s">
        <v>5397</v>
      </c>
      <c r="C3531" s="2" t="str">
        <f>IFERROR(__xludf.DUMMYFUNCTION("GoogleTranslate(B3531, ""en"", ""vi"")"),"Trong âm nhạc, thuật ngữ ""[ti0me1 s2ig3na4tu5re6]"" dùng để chỉ thước đo của âm nhạc. Nó cho biết số nhịp trên mỗi ô nhịp và loại nốt nào nhận được một nhịp. [ti0me1 s2ig3na4tu5re6] thường được ghi ở đầu bản nhạc và có thể có tác động đáng kể đến cảm nhậ"&amp;"n và nhịp điệu tổng thể của một bản nhạc. Việc hiểu [ti0me1 s2ig3na4tu5re6] rất quan trọng đối với các nhạc sĩ vì nó giúp họ giữ đúng nhịp và chơi đúng nhịp. Các [ti0me1 s2ig3na4tu5re6] khác nhau có thể tạo ra những tâm trạng và [te0mp1o2] khác nhau trong"&amp;" âm nhạc, làm tăng thêm sự đa dạng và phong phú của cách thể hiện âm nhạc.")</f>
        <v>Trong âm nhạc, thuật ngữ "[ti0me1 s2ig3na4tu5re6]" dùng để chỉ thước đo của âm nhạc. Nó cho biết số nhịp trên mỗi ô nhịp và loại nốt nào nhận được một nhịp. [ti0me1 s2ig3na4tu5re6] thường được ghi ở đầu bản nhạc và có thể có tác động đáng kể đến cảm nhận và nhịp điệu tổng thể của một bản nhạc. Việc hiểu [ti0me1 s2ig3na4tu5re6] rất quan trọng đối với các nhạc sĩ vì nó giúp họ giữ đúng nhịp và chơi đúng nhịp. Các [ti0me1 s2ig3na4tu5re6] khác nhau có thể tạo ra những tâm trạng và [te0mp1o2] khác nhau trong âm nhạc, làm tăng thêm sự đa dạng và phong phú của cách thể hiện âm nhạc.</v>
      </c>
    </row>
    <row r="3532">
      <c r="A3532" s="1" t="s">
        <v>1278</v>
      </c>
      <c r="B3532" s="1" t="s">
        <v>5398</v>
      </c>
      <c r="C3532" s="2" t="str">
        <f>IFERROR(__xludf.DUMMYFUNCTION("GoogleTranslate(B3532, ""en"", ""vi"")"),"Âm nhạc được nhắc đến sử dụng [[K01E12Y23]3 k4ey5] để tạo ra bảng âm thanh phong phú và sống động. Cấu trúc bài hát của nó bao gồm [[N01U12M23_34B45A56R67S78]8 b9ar0s1], trong khi việc sử dụng [I1N2S3T4R5U6M7E8N9T0S1] là không thể thiếu đối với tác động v"&amp;"à hiệu ứng tổng thể của âm nhạc. Cùng với nhau, những yếu tố này kết hợp để tạo ra trải nghiệm âm nhạc gắn kết và đặc biệt, thể hiện khả năng sử dụng khéo léo và sáng tạo các yếu tố âm nhạc khác nhau. Dù được đánh giá cao về trình độ kỹ thuật hay sự cộng "&amp;"hưởng cảm xúc, loại nhạc này mang đến trải nghiệm nghe độc ​​đáo và đáng nhớ, chắc chắn sẽ làm say mê và làm hài lòng những người yêu âm nhạc thuộc mọi thể loại.")</f>
        <v>Âm nhạc được nhắc đến sử dụng [[K01E12Y23]3 k4ey5] để tạo ra bảng âm thanh phong phú và sống động. Cấu trúc bài hát của nó bao gồm [[N01U12M23_34B45A56R67S78]8 b9ar0s1], trong khi việc sử dụng [I1N2S3T4R5U6M7E8N9T0S1] là không thể thiếu đối với tác động và hiệu ứng tổng thể của âm nhạc. Cùng với nhau, những yếu tố này kết hợp để tạo ra trải nghiệm âm nhạc gắn kết và đặc biệt, thể hiện khả năng sử dụng khéo léo và sáng tạo các yếu tố âm nhạc khác nhau. Dù được đánh giá cao về trình độ kỹ thuật hay sự cộng hưởng cảm xúc, loại nhạc này mang đến trải nghiệm nghe độc ​​đáo và đáng nhớ, chắc chắn sẽ làm say mê và làm hài lòng những người yêu âm nhạc thuộc mọi thể loại.</v>
      </c>
    </row>
    <row r="3533">
      <c r="A3533" s="1" t="s">
        <v>5399</v>
      </c>
      <c r="B3533" s="1" t="s">
        <v>5400</v>
      </c>
      <c r="C3533" s="2" t="str">
        <f>IFERROR(__xludf.DUMMYFUNCTION("GoogleTranslate(B3533, ""en"", ""vi"")"),"Đoạn nhạc sử dụng dải cao độ cụ thể là [R1A2N3G4E5] [oc0ta1ve2s3], góp phần tạo ra âm thanh gắn kết và thống nhất trong suốt bài hát. Thêm hương vị độc đáo cho bản nhạc này là việc sử dụng [[K01E12Y23]3 k4ey5]. Bài hát có độ dài [T1M213] giây và có nhịp đ"&amp;"iệu hài hòa. Âm nhạc được làm phong phú hơn bằng cách sử dụng [I1N2S3T4R5U6M7E8N9T0S1]. Điều thú vị là bài hát không tuân theo quy tắc [ti0me1 s2ig3na4tu5re6] thông thường mà sử dụng [T1I2M3E4_5S6I7G8N9A0T1U2R3E4] thay vào đó. Ngoài ra, bài hát không tuân"&amp;" theo âm thanh điển hình của phong cách [G1E2N3R4E5] và bao gồm tổng cộng [[N01U12M23_34B45A56R67S78]8 b9ar0s1].")</f>
        <v>Đoạn nhạc sử dụng dải cao độ cụ thể là [R1A2N3G4E5] [oc0ta1ve2s3], góp phần tạo ra âm thanh gắn kết và thống nhất trong suốt bài hát. Thêm hương vị độc đáo cho bản nhạc này là việc sử dụng [[K01E12Y23]3 k4ey5]. Bài hát có độ dài [T1M213] giây và có nhịp điệu hài hòa. Âm nhạc được làm phong phú hơn bằng cách sử dụng [I1N2S3T4R5U6M7E8N9T0S1]. Điều thú vị là bài hát không tuân theo quy tắc [ti0me1 s2ig3na4tu5re6] thông thường mà sử dụng [T1I2M3E4_5S6I7G8N9A0T1U2R3E4] thay vào đó. Ngoài ra, bài hát không tuân theo âm thanh điển hình của phong cách [G1E2N3R4E5] và bao gồm tổng cộng [[N01U12M23_34B45A56R67S78]8 b9ar0s1].</v>
      </c>
    </row>
    <row r="3534">
      <c r="A3534" s="1" t="s">
        <v>519</v>
      </c>
      <c r="B3534" s="1" t="s">
        <v>5401</v>
      </c>
      <c r="C3534" s="2" t="str">
        <f>IFERROR(__xludf.DUMMYFUNCTION("GoogleTranslate(B3534, ""en"", ""vi"")"),"Loại nhạc này mang đến trải nghiệm nghe đa dạng và sống động với dải cao độ trải dài [R1A2N3G4E5] [oc0ta1ve2s3]. Bài hát có thời lượng chạy là [T1M213] giây và có đồng hồ đo [T1I2M3E4_5S6I7G8N9A0T1U2R3E4].")</f>
        <v>Loại nhạc này mang đến trải nghiệm nghe đa dạng và sống động với dải cao độ trải dài [R1A2N3G4E5] [oc0ta1ve2s3]. Bài hát có thời lượng chạy là [T1M213] giây và có đồng hồ đo [T1I2M3E4_5S6I7G8N9A0T1U2R3E4].</v>
      </c>
    </row>
    <row r="3535">
      <c r="A3535" s="1" t="s">
        <v>5402</v>
      </c>
      <c r="B3535" s="1" t="s">
        <v>5403</v>
      </c>
      <c r="C3535" s="2" t="str">
        <f>IFERROR(__xludf.DUMMYFUNCTION("GoogleTranslate(B3535, ""en"", ""vi"")"),"Âm nhạc trong bài hát này nổi bật bởi chiều sâu cảm xúc, được nhấn mạnh bởi dải cao độ đặc biệt của [R1A2N3G4E5] [oc0ta1ve2s3]. Nhịp điệu dễ nghe và bài hát có thời gian phát là [T1M213] giây, với thời lượng [[N01U12M23_34B45A56R67S78]8 b9ar0s1]. Âm nhạc "&amp;"dựa trên [[T01I12M23E34_45S56I67G78N89A90T01U12R23E34]4 t5im6e 7si8gn9at0ur1e2] và việc bổ sung [I1N2S3T4R5U6M7E8N9T0S1] giúp nâng cao hơn nữa bố cục âm nhạc. Nhìn chung, âm nhạc truyền tải [E1M2O3T4I5O6N7].")</f>
        <v>Âm nhạc trong bài hát này nổi bật bởi chiều sâu cảm xúc, được nhấn mạnh bởi dải cao độ đặc biệt của [R1A2N3G4E5] [oc0ta1ve2s3]. Nhịp điệu dễ nghe và bài hát có thời gian phát là [T1M213] giây, với thời lượng [[N01U12M23_34B45A56R67S78]8 b9ar0s1]. Âm nhạc dựa trên [[T01I12M23E34_45S56I67G78N89A90T01U12R23E34]4 t5im6e 7si8gn9at0ur1e2] và việc bổ sung [I1N2S3T4R5U6M7E8N9T0S1] giúp nâng cao hơn nữa bố cục âm nhạc. Nhìn chung, âm nhạc truyền tải [E1M2O3T4I5O6N7].</v>
      </c>
    </row>
    <row r="3536">
      <c r="A3536" s="1" t="s">
        <v>847</v>
      </c>
      <c r="B3536" s="1" t="s">
        <v>5404</v>
      </c>
      <c r="C3536" s="2" t="str">
        <f>IFERROR(__xludf.DUMMYFUNCTION("GoogleTranslate(B3536, ""en"", ""vi"")"),"Bản nhạc này chạy trong [T1M213] giây và có độ dài khoảng [[N01U12M23_34B45A56R67S78]8 b9ar0s1]. Phạm vi cao độ của nó nằm trong [R1A2N3G4E5] [oc0ta1ve2s3] và [[K01E12Y23]3 k4ey5] tạo thêm hương vị độc đáo cho bản nhạc này. [te0mp1o2] của bài hát này khôn"&amp;"g quá nhanh hoặc quá chậm và phần sáng tác của nó không liên quan đến việc sử dụng [I1N2S3T4R5U6M7E8N9T0S1]. Nhịp điệu của bản nhạc là [T1I2M3E4_5S6I7G8N9A0T1U2R3E4], nhịp độ bài hát chậm. Bắt nguồn từ những quy ước của âm nhạc [G1E2N3R4E5], bài hát này t"&amp;"hể hiện bản chất phong cách của nó.")</f>
        <v>Bản nhạc này chạy trong [T1M213] giây và có độ dài khoảng [[N01U12M23_34B45A56R67S78]8 b9ar0s1]. Phạm vi cao độ của nó nằm trong [R1A2N3G4E5] [oc0ta1ve2s3] và [[K01E12Y23]3 k4ey5] tạo thêm hương vị độc đáo cho bản nhạc này. [te0mp1o2] của bài hát này không quá nhanh hoặc quá chậm và phần sáng tác của nó không liên quan đến việc sử dụng [I1N2S3T4R5U6M7E8N9T0S1]. Nhịp điệu của bản nhạc là [T1I2M3E4_5S6I7G8N9A0T1U2R3E4], nhịp độ bài hát chậm. Bắt nguồn từ những quy ước của âm nhạc [G1E2N3R4E5], bài hát này thể hiện bản chất phong cách của nó.</v>
      </c>
    </row>
    <row r="3537">
      <c r="A3537" s="1" t="s">
        <v>367</v>
      </c>
      <c r="B3537" s="1" t="s">
        <v>5405</v>
      </c>
      <c r="C3537" s="2" t="str">
        <f>IFERROR(__xludf.DUMMYFUNCTION("GoogleTranslate(B3537, ""en"", ""vi"")"),"Việc sử dụng [I1N2S3T4R5U6M7E8N9T0S1] rất quan trọng đối với âm nhạc vì nó mang lại âm thanh mạnh mẽ và đáng nhớ thông qua [[K01E12Y23]3 k4ey5]. Sự kết hợp của những yếu tố này tạo nên nét độc đáo, khác biệt cho bản nhạc, có khả năng thu hút sự chú ý của "&amp;"người nghe. Nếu không có [I1N2S3T4R5U6M7E8N9T0S1], âm nhạc sẽ thiếu hết tiềm năng và nếu không có [K1E2Y3], âm nhạc sẽ mất đi chất lượng đặc trưng. Vì vậy, việc lựa chọn và sử dụng cẩn thận những thành phần này là rất quan trọng để tạo nên một bản nhạc hấ"&amp;"p dẫn và thành công.")</f>
        <v>Việc sử dụng [I1N2S3T4R5U6M7E8N9T0S1] rất quan trọng đối với âm nhạc vì nó mang lại âm thanh mạnh mẽ và đáng nhớ thông qua [[K01E12Y23]3 k4ey5]. Sự kết hợp của những yếu tố này tạo nên nét độc đáo, khác biệt cho bản nhạc, có khả năng thu hút sự chú ý của người nghe. Nếu không có [I1N2S3T4R5U6M7E8N9T0S1], âm nhạc sẽ thiếu hết tiềm năng và nếu không có [K1E2Y3], âm nhạc sẽ mất đi chất lượng đặc trưng. Vì vậy, việc lựa chọn và sử dụng cẩn thận những thành phần này là rất quan trọng để tạo nên một bản nhạc hấp dẫn và thành công.</v>
      </c>
    </row>
    <row r="3538">
      <c r="A3538" s="1" t="s">
        <v>4851</v>
      </c>
      <c r="B3538" s="1" t="s">
        <v>5406</v>
      </c>
      <c r="C3538" s="2" t="str">
        <f>IFERROR(__xludf.DUMMYFUNCTION("GoogleTranslate(B3538, ""en"", ""vi"")"),"Bài hát này có độ dài bản nhạc là [T1M213] giây và bao gồm [[N01U12M23_34B45A56R67S78]8 b9ar0s1]. Mặc dù thời lượng tương đối ngắn nhưng nhịp điệu rất thoải mái, khiến nó trở thành một trải nghiệm nghe thú vị.")</f>
        <v>Bài hát này có độ dài bản nhạc là [T1M213] giây và bao gồm [[N01U12M23_34B45A56R67S78]8 b9ar0s1]. Mặc dù thời lượng tương đối ngắn nhưng nhịp điệu rất thoải mái, khiến nó trở thành một trải nghiệm nghe thú vị.</v>
      </c>
    </row>
    <row r="3539">
      <c r="A3539" s="1" t="s">
        <v>5407</v>
      </c>
      <c r="B3539" s="1" t="s">
        <v>5408</v>
      </c>
      <c r="C3539" s="2" t="str">
        <f>IFERROR(__xludf.DUMMYFUNCTION("GoogleTranslate(B3539, ""en"", ""vi"")"),"Âm nhạc đang được phát có nhịp độ nhàn nhã, đồng thời tỏa ra âm thanh [E1M2O3T4I5O6N7] mạnh mẽ. Bản thân bài hát có độ dài [T1M213] giây và được đặt ở [[T01I12M23E34_45S56I67G78N89A90T01U12R23E34]4 t5im6e 7si8gn9at0ur1e2], càng làm tăng thêm tính độc đáo "&amp;"của nó.")</f>
        <v>Âm nhạc đang được phát có nhịp độ nhàn nhã, đồng thời tỏa ra âm thanh [E1M2O3T4I5O6N7] mạnh mẽ. Bản thân bài hát có độ dài [T1M213] giây và được đặt ở [[T01I12M23E34_45S56I67G78N89A90T01U12R23E34]4 t5im6e 7si8gn9at0ur1e2], càng làm tăng thêm tính độc đáo của nó.</v>
      </c>
    </row>
    <row r="3540">
      <c r="A3540" s="1" t="s">
        <v>934</v>
      </c>
      <c r="B3540" s="1" t="s">
        <v>5409</v>
      </c>
      <c r="C3540" s="2" t="str">
        <f>IFERROR(__xludf.DUMMYFUNCTION("GoogleTranslate(B3540, ""en"", ""vi"")"),"Dải cao độ của [R1A2N3G4E5] [oc0ta1ve2s3] trong bản nhạc này mang đến trải nghiệm nghe độc ​​đáo và đáng nhớ, được bổ sung bằng cách sử dụng [[K01E12Y23]3 k4ey5] tạo ra bầu không khí khác biệt. Bắt đầu ở [T1M213] giây, bài hát có [te0mp1o2] vừa phải và dự"&amp;"a trên [[T01I12M23E34_45S56I67G78N89A90T01U12R23E34]4 t5im6e 7si8gn9at0ur1e2], làm tăng thêm độ phức tạp trong bố cục của nó. Tất cả những yếu tố này kết hợp với nhau để tạo nên một bản nhạc thực sự lôi cuốn.")</f>
        <v>Dải cao độ của [R1A2N3G4E5] [oc0ta1ve2s3] trong bản nhạc này mang đến trải nghiệm nghe độc ​​đáo và đáng nhớ, được bổ sung bằng cách sử dụng [[K01E12Y23]3 k4ey5] tạo ra bầu không khí khác biệt. Bắt đầu ở [T1M213] giây, bài hát có [te0mp1o2] vừa phải và dựa trên [[T01I12M23E34_45S56I67G78N89A90T01U12R23E34]4 t5im6e 7si8gn9at0ur1e2], làm tăng thêm độ phức tạp trong bố cục của nó. Tất cả những yếu tố này kết hợp với nhau để tạo nên một bản nhạc thực sự lôi cuốn.</v>
      </c>
    </row>
    <row r="3541">
      <c r="A3541" s="1" t="s">
        <v>5410</v>
      </c>
      <c r="B3541" s="1" t="s">
        <v>5411</v>
      </c>
      <c r="C3541" s="2" t="str">
        <f>IFERROR(__xludf.DUMMYFUNCTION("GoogleTranslate(B3541, ""en"", ""vi"")"),"Bài hát này trở nên sống động nhờ sử dụng [I1N2S3T4R5U6M7E8N9T0S1], có phạm vi cao độ giới hạn là [R1A2N3G4E5] [oc0ta1ve2s3], cho phép nhấn mạnh hơn vào các sắc thái của giai điệu và nhịp điệu. [[K01E12Y23]3 k4ey5] thêm hương vị độc đáo cho âm nhạc, điều "&amp;"này được thể hiện qua [te0mp1o2] rất sôi động của nó. Bài hát có độ dài [T1M213] giây và được chia thành [[N01U12M23_34B45A56R67S78]8 b9ar0s1], mỗi phần góp phần tạo nên cấu trúc và dòng chảy tổng thể của bản nhạc.")</f>
        <v>Bài hát này trở nên sống động nhờ sử dụng [I1N2S3T4R5U6M7E8N9T0S1], có phạm vi cao độ giới hạn là [R1A2N3G4E5] [oc0ta1ve2s3], cho phép nhấn mạnh hơn vào các sắc thái của giai điệu và nhịp điệu. [[K01E12Y23]3 k4ey5] thêm hương vị độc đáo cho âm nhạc, điều này được thể hiện qua [te0mp1o2] rất sôi động của nó. Bài hát có độ dài [T1M213] giây và được chia thành [[N01U12M23_34B45A56R67S78]8 b9ar0s1], mỗi phần góp phần tạo nên cấu trúc và dòng chảy tổng thể của bản nhạc.</v>
      </c>
    </row>
    <row r="3542">
      <c r="A3542" s="1" t="s">
        <v>5412</v>
      </c>
      <c r="B3542" s="1" t="s">
        <v>5413</v>
      </c>
      <c r="C3542" s="2" t="str">
        <f>IFERROR(__xludf.DUMMYFUNCTION("GoogleTranslate(B3542, ""en"", ""vi"")"),"Bản nhạc giai điệu không có bất kỳ nhạc cụ cụ thể nào, cho phép tạo ra âm thanh linh hoạt và dễ thích ứng hơn. [ti0me1 s2ig3na4tu5re6] của bản nhạc được biểu thị là [T1I2M3E4_5S6I7G8N9A0T1U2R3E4], cung cấp khuôn khổ nhịp điệu cho bản nhạc. Cùng với nhau, "&amp;"sự vắng mặt của một nhạc cụ cụ thể và [ti0me1 s2ig3na4tu5re6] hoạt động song song để tạo ra trải nghiệm âm nhạc độc đáo, sẵn sàng cho việc diễn giải và thử nghiệm.")</f>
        <v>Bản nhạc giai điệu không có bất kỳ nhạc cụ cụ thể nào, cho phép tạo ra âm thanh linh hoạt và dễ thích ứng hơn. [ti0me1 s2ig3na4tu5re6] của bản nhạc được biểu thị là [T1I2M3E4_5S6I7G8N9A0T1U2R3E4], cung cấp khuôn khổ nhịp điệu cho bản nhạc. Cùng với nhau, sự vắng mặt của một nhạc cụ cụ thể và [ti0me1 s2ig3na4tu5re6] hoạt động song song để tạo ra trải nghiệm âm nhạc độc đáo, sẵn sàng cho việc diễn giải và thử nghiệm.</v>
      </c>
    </row>
    <row r="3543">
      <c r="A3543" s="1" t="s">
        <v>3506</v>
      </c>
      <c r="B3543" s="1" t="s">
        <v>5414</v>
      </c>
      <c r="C3543" s="2" t="str">
        <f>IFERROR(__xludf.DUMMYFUNCTION("GoogleTranslate(B3543, ""en"", ""vi"")"),"Bản nhạc này được sáng tác trong [[K01E12Y23]3 k4ey5] với phạm vi cao độ là [R1A2N3G4E5] [oc0ta1ve2s3] và độ dài [T1M213] giây. Nó có [te0mp1o2] chậm rãi và thư giãn, được thể hiện bằng âm thanh thông qua [I1N2S3T4R5U6M7E8N9T0S1]. Âm nhạc dựa trên [[T01I1"&amp;"2M23E34_45S56I67G78N89A90T01U12R23E34]4 t5im6e 7si8gn9at0ur1e2], với [[N01U12M23_34B45A56R67S78]8 b9ar0s1]. Cảm xúc tổng thể của bài hát được đặc trưng bởi [te0mp1o2] chậm rãi, tạo hiệu ứng êm dịu và êm dịu cho người nghe.")</f>
        <v>Bản nhạc này được sáng tác trong [[K01E12Y23]3 k4ey5] với phạm vi cao độ là [R1A2N3G4E5] [oc0ta1ve2s3] và độ dài [T1M213] giây. Nó có [te0mp1o2] chậm rãi và thư giãn, được thể hiện bằng âm thanh thông qua [I1N2S3T4R5U6M7E8N9T0S1]. Âm nhạc dựa trên [[T01I12M23E34_45S56I67G78N89A90T01U12R23E34]4 t5im6e 7si8gn9at0ur1e2], với [[N01U12M23_34B45A56R67S78]8 b9ar0s1]. Cảm xúc tổng thể của bài hát được đặc trưng bởi [te0mp1o2] chậm rãi, tạo hiệu ứng êm dịu và êm dịu cho người nghe.</v>
      </c>
    </row>
    <row r="3544">
      <c r="A3544" s="1" t="s">
        <v>4661</v>
      </c>
      <c r="B3544" s="1" t="s">
        <v>5415</v>
      </c>
      <c r="C3544" s="2" t="str">
        <f>IFERROR(__xludf.DUMMYFUNCTION("GoogleTranslate(B3544, ""en"", ""vi"")"),"Âm nhạc sử dụng một phạm vi cao độ cụ thể trải dài [R1A2N3G4E5] [oc0ta1ve2s3] để tạo ra âm thanh gắn kết và thống nhất xuyên suốt bản nhạc. Ngoài ra, việc sử dụng [[K01E12Y23]3 k4ey5] còn góp phần tạo nên bầu không khí khác biệt. Bài hát có thời lượng chạ"&amp;"y [T1M213] giây và [te0mp1o2] của nó nằm trong phạm vi giữa. Mặc dù âm nhạc không phải là sự thể hiện điển hình của âm thanh [G1E2N3R4E5] cổ điển, nhưng nó mang đến một cách diễn giải độc đáo khiến nó trở nên khác biệt.")</f>
        <v>Âm nhạc sử dụng một phạm vi cao độ cụ thể trải dài [R1A2N3G4E5] [oc0ta1ve2s3] để tạo ra âm thanh gắn kết và thống nhất xuyên suốt bản nhạc. Ngoài ra, việc sử dụng [[K01E12Y23]3 k4ey5] còn góp phần tạo nên bầu không khí khác biệt. Bài hát có thời lượng chạy [T1M213] giây và [te0mp1o2] của nó nằm trong phạm vi giữa. Mặc dù âm nhạc không phải là sự thể hiện điển hình của âm thanh [G1E2N3R4E5] cổ điển, nhưng nó mang đến một cách diễn giải độc đáo khiến nó trở nên khác biệt.</v>
      </c>
    </row>
    <row r="3545">
      <c r="A3545" s="1" t="s">
        <v>618</v>
      </c>
      <c r="B3545" s="1" t="s">
        <v>5416</v>
      </c>
      <c r="C3545" s="2" t="str">
        <f>IFERROR(__xludf.DUMMYFUNCTION("GoogleTranslate(B3545, ""en"", ""vi"")"),"Nhịp điệu trong bài hát này rất dễ nghe. Nó trôi chảy và dễ dàng, tạo ra trải nghiệm nghe dễ chịu và thư giãn. Nhịp điệu và giai điệu hòa quyện hài hòa, quyến rũ các giác quan và gợi lên cảm giác yên bình. Sự mượt mà của nhịp điệu cho phép âm nhạc dễ dàng"&amp;" lôi cuốn người nghe, mang đến một hành trình thính giác nhẹ nhàng và thú vị.")</f>
        <v>Nhịp điệu trong bài hát này rất dễ nghe. Nó trôi chảy và dễ dàng, tạo ra trải nghiệm nghe dễ chịu và thư giãn. Nhịp điệu và giai điệu hòa quyện hài hòa, quyến rũ các giác quan và gợi lên cảm giác yên bình. Sự mượt mà của nhịp điệu cho phép âm nhạc dễ dàng lôi cuốn người nghe, mang đến một hành trình thính giác nhẹ nhàng và thú vị.</v>
      </c>
    </row>
    <row r="3546">
      <c r="A3546" s="1" t="s">
        <v>483</v>
      </c>
      <c r="B3546" s="1" t="s">
        <v>5417</v>
      </c>
      <c r="C3546" s="2" t="str">
        <f>IFERROR(__xludf.DUMMYFUNCTION("GoogleTranslate(B3546, ""en"", ""vi"")"),"Việc sử dụng dải cao độ cụ thể của [R1A2N3G4E5] [oc0ta1ve2s3] tạo ra âm thanh gắn kết và thống nhất xuyên suốt bản nhạc được sáng tác trong [[K01E12Y23]3 k4ey5]. Bài hát dài một giây [T1M213] này có nhịp độ rất nhanh [te0mp1o2] và đáng chú ý là thiếu [I1N"&amp;"2S3T4R5U6M7E8N9T0S1]. Nó tuân theo đồng hồ đo [T1I2M3E4_5S6I7G8N9A0T1U2R3E4] và được phát ở tốc độ chậm [te0mp1o2]. Phong cách không thể nhầm lẫn của bài hát này là [G1E2N3R4E5].")</f>
        <v>Việc sử dụng dải cao độ cụ thể của [R1A2N3G4E5] [oc0ta1ve2s3] tạo ra âm thanh gắn kết và thống nhất xuyên suốt bản nhạc được sáng tác trong [[K01E12Y23]3 k4ey5]. Bài hát dài một giây [T1M213] này có nhịp độ rất nhanh [te0mp1o2] và đáng chú ý là thiếu [I1N2S3T4R5U6M7E8N9T0S1]. Nó tuân theo đồng hồ đo [T1I2M3E4_5S6I7G8N9A0T1U2R3E4] và được phát ở tốc độ chậm [te0mp1o2]. Phong cách không thể nhầm lẫn của bài hát này là [G1E2N3R4E5].</v>
      </c>
    </row>
    <row r="3547">
      <c r="A3547" s="1" t="s">
        <v>5418</v>
      </c>
      <c r="B3547" s="1" t="s">
        <v>5419</v>
      </c>
      <c r="C3547" s="2" t="str">
        <f>IFERROR(__xludf.DUMMYFUNCTION("GoogleTranslate(B3547, ""en"", ""vi"")"),"Việc sử dụng [[K01E12Y23]3 k4ey5] trong bản nhạc này tạo ra một bảng âm thanh phong phú và sống động được bổ sung bởi âm thanh của [I1N2S3T4R5U6M7E8N9T0S1]. Bài hát có thời lượng chạy là [T1M213] giây. Mặc dù âm nhạc này không thể hiện bản chất của thể lo"&amp;"ại [G1E2N3R4E5], nhưng nó tương tự như phong cách của [A1R2T3I4S5T6] và mang đến âm thanh độc đáo khiến nó trở nên khác biệt. Sự kết hợp giữa [key0y1], nhạc cụ và phong cách tạo ra trải nghiệm nghe quyến rũ, vừa năng động vừa khác biệt.")</f>
        <v>Việc sử dụng [[K01E12Y23]3 k4ey5] trong bản nhạc này tạo ra một bảng âm thanh phong phú và sống động được bổ sung bởi âm thanh của [I1N2S3T4R5U6M7E8N9T0S1]. Bài hát có thời lượng chạy là [T1M213] giây. Mặc dù âm nhạc này không thể hiện bản chất của thể loại [G1E2N3R4E5], nhưng nó tương tự như phong cách của [A1R2T3I4S5T6] và mang đến âm thanh độc đáo khiến nó trở nên khác biệt. Sự kết hợp giữa [key0y1], nhạc cụ và phong cách tạo ra trải nghiệm nghe quyến rũ, vừa năng động vừa khác biệt.</v>
      </c>
    </row>
    <row r="3548">
      <c r="A3548" s="1" t="s">
        <v>5420</v>
      </c>
      <c r="B3548" s="1" t="s">
        <v>5421</v>
      </c>
      <c r="C3548" s="2" t="str">
        <f>IFERROR(__xludf.DUMMYFUNCTION("GoogleTranslate(B3548, ""en"", ""vi"")"),"Bản nhạc này có phạm vi cao độ là [R1A2N3G4E5] [oc0ta1ve2s3] và có [[K01E12Y23]3 k4ey5], giúp tăng thêm hương vị độc đáo cho sáng tác. Bản nhạc có thời lượng [T1M213] giây và được đặc trưng bởi nhịp độ nhanh [te0mp1o2]. Nhìn chung, bài hát bao gồm [[N01U1"&amp;"2M23_34B45A56R67S78]8 b9ar0s1], mang lại trải nghiệm nghe thú vị và năng động.")</f>
        <v>Bản nhạc này có phạm vi cao độ là [R1A2N3G4E5] [oc0ta1ve2s3] và có [[K01E12Y23]3 k4ey5], giúp tăng thêm hương vị độc đáo cho sáng tác. Bản nhạc có thời lượng [T1M213] giây và được đặc trưng bởi nhịp độ nhanh [te0mp1o2]. Nhìn chung, bài hát bao gồm [[N01U12M23_34B45A56R67S78]8 b9ar0s1], mang lại trải nghiệm nghe thú vị và năng động.</v>
      </c>
    </row>
    <row r="3549">
      <c r="A3549" s="1" t="s">
        <v>1755</v>
      </c>
      <c r="B3549" s="1" t="s">
        <v>5422</v>
      </c>
      <c r="C3549" s="2" t="str">
        <f>IFERROR(__xludf.DUMMYFUNCTION("GoogleTranslate(B3549, ""en"", ""vi"")"),"Bài hát này sử dụng [ti0me1 s2ig3na4tu5re6 o7f 8[T91I02M13E24_35S46I57G68N79A80T91U02R13E24]3] không chuẩn, trong khi phạm vi cao độ giới hạn của âm nhạc là [R1A2N3G4E5] [oc0ta1ve2s3] cho phép nhấn mạnh hơn vào các sắc thái của giai điệu và nhịp điệu . Cù"&amp;"ng với nhau, những tính năng độc đáo này tạo nên âm thanh đặc biệt và quyến rũ, thể hiện sự sáng tạo và kỹ năng của người soạn nhạc và người biểu diễn. Phạm vi cao độ hạn chế cho phép khám phá tập trung hơn vào sự tinh tế của từng nốt nhạc, trong khi [ti0"&amp;"me1 s2ig3na4tu5re6] độc đáo bổ sung thêm yếu tố thú vị không thể đoán trước được vào âm nhạc. Nhìn chung, bài hát này nổi bật như một ví dụ ấn tượng về sáng tác âm nhạc đầy sáng tạo.")</f>
        <v>Bài hát này sử dụng [ti0me1 s2ig3na4tu5re6 o7f 8[T91I02M13E24_35S46I57G68N79A80T91U02R13E24]3] không chuẩn, trong khi phạm vi cao độ giới hạn của âm nhạc là [R1A2N3G4E5] [oc0ta1ve2s3] cho phép nhấn mạnh hơn vào các sắc thái của giai điệu và nhịp điệu . Cùng với nhau, những tính năng độc đáo này tạo nên âm thanh đặc biệt và quyến rũ, thể hiện sự sáng tạo và kỹ năng của người soạn nhạc và người biểu diễn. Phạm vi cao độ hạn chế cho phép khám phá tập trung hơn vào sự tinh tế của từng nốt nhạc, trong khi [ti0me1 s2ig3na4tu5re6] độc đáo bổ sung thêm yếu tố thú vị không thể đoán trước được vào âm nhạc. Nhìn chung, bài hát này nổi bật như một ví dụ ấn tượng về sáng tác âm nhạc đầy sáng tạo.</v>
      </c>
    </row>
    <row r="3550">
      <c r="A3550" s="1" t="s">
        <v>1532</v>
      </c>
      <c r="B3550" s="1" t="s">
        <v>5423</v>
      </c>
      <c r="C3550" s="2" t="str">
        <f>IFERROR(__xludf.DUMMYFUNCTION("GoogleTranslate(B3550, ""en"", ""vi"")"),"Nhạc của bài hát này bao gồm [[N01U12M23_34B45A56R67S78]8 b9ar0s1] và có phạm vi cao độ giới hạn là [R1A2N3G4E5] [oc0ta1ve2s3]. Sự hạn chế về phạm vi cao độ này cho phép nhấn mạnh hơn vào các sắc thái của âm điệu và cách diễn đạt. Ngoài ra, [ti0me1 s2ig3n"&amp;"a4tu5re6] của bài hát này rất khác thường, là [T1I2M3E4_5S6I7G8N9A0T1U2R3E4].")</f>
        <v>Nhạc của bài hát này bao gồm [[N01U12M23_34B45A56R67S78]8 b9ar0s1] và có phạm vi cao độ giới hạn là [R1A2N3G4E5] [oc0ta1ve2s3]. Sự hạn chế về phạm vi cao độ này cho phép nhấn mạnh hơn vào các sắc thái của âm điệu và cách diễn đạt. Ngoài ra, [ti0me1 s2ig3na4tu5re6] của bài hát này rất khác thường, là [T1I2M3E4_5S6I7G8N9A0T1U2R3E4].</v>
      </c>
    </row>
    <row r="3551">
      <c r="A3551" s="1" t="s">
        <v>5424</v>
      </c>
      <c r="B3551" s="1" t="s">
        <v>5425</v>
      </c>
      <c r="C3551" s="2" t="str">
        <f>IFERROR(__xludf.DUMMYFUNCTION("GoogleTranslate(B3551, ""en"", ""vi"")"),"Mặc dù bản nhạc này không đại diện cho âm thanh [G1E2N3R4E5] thông thường nhưng nó có tiết tấu rất nhanh và sống động, trong khi tổng thể [te0mp1o2] của bài hát ở mức vừa phải.")</f>
        <v>Mặc dù bản nhạc này không đại diện cho âm thanh [G1E2N3R4E5] thông thường nhưng nó có tiết tấu rất nhanh và sống động, trong khi tổng thể [te0mp1o2] của bài hát ở mức vừa phải.</v>
      </c>
    </row>
    <row r="3552">
      <c r="A3552" s="1" t="s">
        <v>13</v>
      </c>
      <c r="B3552" s="1" t="s">
        <v>5426</v>
      </c>
      <c r="C3552" s="2" t="str">
        <f>IFERROR(__xludf.DUMMYFUNCTION("GoogleTranslate(B3552, ""en"", ""vi"")"),"Độ dài của bản nhạc là [T1M213] giây, nhịp điệu của bài hát này vừa phải, dễ theo. Với [te0mp1o2] ổn định, người nghe có thể dễ dàng gõ chân hoặc di chuyển theo nhịp điệu mà không cảm thấy vội vã hay choáng ngợp. Nhịp điệu của bài hát tạo ra trải nghiệm n"&amp;"ghe thoải mái và thú vị, giúp người nghe hoàn toàn đắm mình trong âm nhạc. Cho dù bạn đang muốn khiêu vũ hay chỉ đơn giản là thư giãn, [te0mp1o2] của bài hát này chắc chắn sẽ làm bạn hài lòng.")</f>
        <v>Độ dài của bản nhạc là [T1M213] giây, nhịp điệu của bài hát này vừa phải, dễ theo. Với [te0mp1o2] ổn định, người nghe có thể dễ dàng gõ chân hoặc di chuyển theo nhịp điệu mà không cảm thấy vội vã hay choáng ngợp. Nhịp điệu của bài hát tạo ra trải nghiệm nghe thoải mái và thú vị, giúp người nghe hoàn toàn đắm mình trong âm nhạc. Cho dù bạn đang muốn khiêu vũ hay chỉ đơn giản là thư giãn, [te0mp1o2] của bài hát này chắc chắn sẽ làm bạn hài lòng.</v>
      </c>
    </row>
    <row r="3553">
      <c r="A3553" s="1" t="s">
        <v>35</v>
      </c>
      <c r="B3553" s="1" t="s">
        <v>5427</v>
      </c>
      <c r="C3553" s="2" t="str">
        <f>IFERROR(__xludf.DUMMYFUNCTION("GoogleTranslate(B3553, ""en"", ""vi"")"),"Bài hát kéo dài trong một số giây nhất định và hoàn toàn không có nhạc cụ. Nói cách khác, bài hát hoàn toàn là vocal hoặc a cappella. Việc tạo ra một bài hát hấp dẫn và đáng nhớ mà không cần sử dụng bất kỳ nhạc cụ nào có thể là một nhiệm vụ đầy thách thức"&amp;", nhưng đó là một thành tựu độc đáo và ấn tượng. Các ca sĩ và nhóm thanh nhạc có thể chọn tạo phiên bản cappella của các bài hát nổi tiếng hoặc sáng tác bản gốc của riêng họ mà không cần sự trợ giúp của bất kỳ nhạc cụ nào, chỉ dựa vào giọng hát của họ để "&amp;"tạo ra giai điệu, nhịp điệu và hòa âm mong muốn.")</f>
        <v>Bài hát kéo dài trong một số giây nhất định và hoàn toàn không có nhạc cụ. Nói cách khác, bài hát hoàn toàn là vocal hoặc a cappella. Việc tạo ra một bài hát hấp dẫn và đáng nhớ mà không cần sử dụng bất kỳ nhạc cụ nào có thể là một nhiệm vụ đầy thách thức, nhưng đó là một thành tựu độc đáo và ấn tượng. Các ca sĩ và nhóm thanh nhạc có thể chọn tạo phiên bản cappella của các bài hát nổi tiếng hoặc sáng tác bản gốc của riêng họ mà không cần sự trợ giúp của bất kỳ nhạc cụ nào, chỉ dựa vào giọng hát của họ để tạo ra giai điệu, nhịp điệu và hòa âm mong muốn.</v>
      </c>
    </row>
    <row r="3554">
      <c r="A3554" s="1" t="s">
        <v>5428</v>
      </c>
      <c r="B3554" s="1" t="s">
        <v>5429</v>
      </c>
      <c r="C3554" s="2" t="str">
        <f>IFERROR(__xludf.DUMMYFUNCTION("GoogleTranslate(B3554, ""en"", ""vi"")"),"[te0mp1o2] chậm của bài hát, kết hợp với lựa chọn [[K01E12Y23]3 k4ey5], mang lại trải nghiệm quyến rũ và đáng nhớ, được làm phong phú thêm nhờ [I1N2S3T4R5U6M7E8N9T0S1]. Bản thân bài hát dài [T1M213] giây, mang đến cho người nghe nhiều thời gian để đánh gi"&amp;"á cao bố cục âm nhạc phức tạp và tận hưởng sự tương tác khéo léo của các nhạc cụ. Cùng với nhau, những yếu tố này kết hợp với nhau để tạo ra một bản nhạc thực sự đáng chú ý, chắc chắn sẽ để lại ấn tượng lâu dài cho tất cả những ai nghe nó.")</f>
        <v>[te0mp1o2] chậm của bài hát, kết hợp với lựa chọn [[K01E12Y23]3 k4ey5], mang lại trải nghiệm quyến rũ và đáng nhớ, được làm phong phú thêm nhờ [I1N2S3T4R5U6M7E8N9T0S1]. Bản thân bài hát dài [T1M213] giây, mang đến cho người nghe nhiều thời gian để đánh giá cao bố cục âm nhạc phức tạp và tận hưởng sự tương tác khéo léo của các nhạc cụ. Cùng với nhau, những yếu tố này kết hợp với nhau để tạo ra một bản nhạc thực sự đáng chú ý, chắc chắn sẽ để lại ấn tượng lâu dài cho tất cả những ai nghe nó.</v>
      </c>
    </row>
    <row r="3555">
      <c r="A3555" s="1" t="s">
        <v>35</v>
      </c>
      <c r="B3555" s="1" t="s">
        <v>5430</v>
      </c>
      <c r="C3555" s="2" t="str">
        <f>IFERROR(__xludf.DUMMYFUNCTION("GoogleTranslate(B3555, ""en"", ""vi"")"),"Bài hát này có độ dài [T1M213] giây và không có [I1N2S3T4R5U6M7E8N9T0S1].")</f>
        <v>Bài hát này có độ dài [T1M213] giây và không có [I1N2S3T4R5U6M7E8N9T0S1].</v>
      </c>
    </row>
    <row r="3556">
      <c r="A3556" s="1" t="s">
        <v>513</v>
      </c>
      <c r="B3556" s="1" t="s">
        <v>5431</v>
      </c>
      <c r="C3556" s="2" t="str">
        <f>IFERROR(__xludf.DUMMYFUNCTION("GoogleTranslate(B3556, ""en"", ""vi"")"),"Loại nhạc này mang lại trải nghiệm nghe độc ​​đáo và đáng nhớ với dải cao độ [R1A2N3G4E5] [oc0ta1ve2s3]. Độ dài của bài hát được xác định bởi [[N01U12M23_34B45A56R67S78]8 b9ar0s1] và thời gian phát của bài hát là [T1M213] giây. Hơn nữa, sáng tác của bài h"&amp;"át này không liên quan đến việc sử dụng [I1N2S3T4R5U6M7E8N9T0S1].")</f>
        <v>Loại nhạc này mang lại trải nghiệm nghe độc ​​đáo và đáng nhớ với dải cao độ [R1A2N3G4E5] [oc0ta1ve2s3]. Độ dài của bài hát được xác định bởi [[N01U12M23_34B45A56R67S78]8 b9ar0s1] và thời gian phát của bài hát là [T1M213] giây. Hơn nữa, sáng tác của bài hát này không liên quan đến việc sử dụng [I1N2S3T4R5U6M7E8N9T0S1].</v>
      </c>
    </row>
    <row r="3557">
      <c r="A3557" s="1" t="s">
        <v>1555</v>
      </c>
      <c r="B3557" s="1" t="s">
        <v>5432</v>
      </c>
      <c r="C3557" s="2" t="str">
        <f>IFERROR(__xludf.DUMMYFUNCTION("GoogleTranslate(B3557, ""en"", ""vi"")"),"Bài hát này có thời lượng chạy [T1M213] giây và được trình diễn với tốc độ nhàn nhã.")</f>
        <v>Bài hát này có thời lượng chạy [T1M213] giây và được trình diễn với tốc độ nhàn nhã.</v>
      </c>
    </row>
    <row r="3558">
      <c r="A3558" s="1" t="s">
        <v>2401</v>
      </c>
      <c r="B3558" s="1" t="s">
        <v>5433</v>
      </c>
      <c r="C3558" s="2" t="str">
        <f>IFERROR(__xludf.DUMMYFUNCTION("GoogleTranslate(B3558, ""en"", ""vi"")"),"Việc sử dụng [[K01E12Y23]3 k4ey5] trong bản nhạc này tạo ra một bảng âm thanh phong phú và sống động, đặc trưng bởi [E1M2O3T4I5O6N7]. Hơn nữa, [te0mp1o2] trong bài hát này rất nhanh, làm tăng thêm cường độ tổng thể của bản nhạc. Sự kết hợp của những yếu t"&amp;"ố này tạo nên trải nghiệm âm nhạc độc đáo và mạnh mẽ, chắc chắn sẽ làm say lòng người nghe.")</f>
        <v>Việc sử dụng [[K01E12Y23]3 k4ey5] trong bản nhạc này tạo ra một bảng âm thanh phong phú và sống động, đặc trưng bởi [E1M2O3T4I5O6N7]. Hơn nữa, [te0mp1o2] trong bài hát này rất nhanh, làm tăng thêm cường độ tổng thể của bản nhạc. Sự kết hợp của những yếu tố này tạo nên trải nghiệm âm nhạc độc đáo và mạnh mẽ, chắc chắn sẽ làm say lòng người nghe.</v>
      </c>
    </row>
    <row r="3559">
      <c r="A3559" s="1" t="s">
        <v>138</v>
      </c>
      <c r="B3559" s="1" t="s">
        <v>5434</v>
      </c>
      <c r="C3559" s="2" t="str">
        <f>IFERROR(__xludf.DUMMYFUNCTION("GoogleTranslate(B3559, ""en"", ""vi"")"),"Nhạc trong bài này có [te0mp1o2] vừa phải nhưng lại chứa đầy [E1M2O3T4I5O6N7]. Mặc dù [te0mp1o2] rất thoải mái nhưng nội dung cảm xúc của bản nhạc vẫn nổi bật.")</f>
        <v>Nhạc trong bài này có [te0mp1o2] vừa phải nhưng lại chứa đầy [E1M2O3T4I5O6N7]. Mặc dù [te0mp1o2] rất thoải mái nhưng nội dung cảm xúc của bản nhạc vẫn nổi bật.</v>
      </c>
    </row>
    <row r="3560">
      <c r="A3560" s="1" t="s">
        <v>367</v>
      </c>
      <c r="B3560" s="1" t="s">
        <v>5435</v>
      </c>
      <c r="C3560" s="2" t="str">
        <f>IFERROR(__xludf.DUMMYFUNCTION("GoogleTranslate(B3560, ""en"", ""vi"")"),"Việc sử dụng các nhạc cụ làm cho âm nhạc trở nên sống động, nhưng việc bổ sung [ke0y1] sẽ tạo thêm hương vị độc đáo cho âm nhạc. Cùng với nhau, những yếu tố này tạo ra âm thanh phong phú và sống động, thu hút các giác quan của người nghe. [ke0y1] cung cấp"&amp;" trung tâm âm sắc đặc biệt giúp thiết lập tâm trạng và nâng cao tác động cảm xúc của âm nhạc, trong khi các nhạc cụ bổ sung kết cấu, độ sâu và độ phức tạp cho bố cục tổng thể. Cho dù đó là âm thanh ấm áp, êm dịu của đàn piano hay âm thanh tươi sáng, sắc n"&amp;"ét của bộ tổng hợp, [ke0y1] và các nhạc cụ đều phối hợp với nhau để tạo ra trải nghiệm âm nhạc vừa quyến rũ vừa khó quên.")</f>
        <v>Việc sử dụng các nhạc cụ làm cho âm nhạc trở nên sống động, nhưng việc bổ sung [ke0y1] sẽ tạo thêm hương vị độc đáo cho âm nhạc. Cùng với nhau, những yếu tố này tạo ra âm thanh phong phú và sống động, thu hút các giác quan của người nghe. [ke0y1] cung cấp trung tâm âm sắc đặc biệt giúp thiết lập tâm trạng và nâng cao tác động cảm xúc của âm nhạc, trong khi các nhạc cụ bổ sung kết cấu, độ sâu và độ phức tạp cho bố cục tổng thể. Cho dù đó là âm thanh ấm áp, êm dịu của đàn piano hay âm thanh tươi sáng, sắc nét của bộ tổng hợp, [ke0y1] và các nhạc cụ đều phối hợp với nhau để tạo ra trải nghiệm âm nhạc vừa quyến rũ vừa khó quên.</v>
      </c>
    </row>
    <row r="3561">
      <c r="A3561" s="1" t="s">
        <v>5436</v>
      </c>
      <c r="B3561" s="1" t="s">
        <v>5437</v>
      </c>
      <c r="C3561" s="2" t="str">
        <f>IFERROR(__xludf.DUMMYFUNCTION("GoogleTranslate(B3561, ""en"", ""vi"")"),"[[K01E12Y23]3 k4ey5] trong bản nhạc này mang đến âm thanh mạnh mẽ và đáng nhớ, mặc dù bài hát này không nhằm mục đích khiêu vũ. Ngoài ra, âm thanh của bài hát không bị ảnh hưởng nhiều bởi các quy ước của thể loại [G1E2N3R4E5] và không có [I1N2S3T4R5U6M7E8"&amp;"N9T0S1]. Mặc dù thiếu khả năng nhảy và âm thanh độc đáo, việc sử dụng [[K01E12Y23]3 k4ey5] đã tạo ra trải nghiệm thính giác đặc biệt và hấp dẫn trong bài hát này.")</f>
        <v>[[K01E12Y23]3 k4ey5] trong bản nhạc này mang đến âm thanh mạnh mẽ và đáng nhớ, mặc dù bài hát này không nhằm mục đích khiêu vũ. Ngoài ra, âm thanh của bài hát không bị ảnh hưởng nhiều bởi các quy ước của thể loại [G1E2N3R4E5] và không có [I1N2S3T4R5U6M7E8N9T0S1]. Mặc dù thiếu khả năng nhảy và âm thanh độc đáo, việc sử dụng [[K01E12Y23]3 k4ey5] đã tạo ra trải nghiệm thính giác đặc biệt và hấp dẫn trong bài hát này.</v>
      </c>
    </row>
    <row r="3562">
      <c r="A3562" s="1" t="s">
        <v>188</v>
      </c>
      <c r="B3562" s="1" t="s">
        <v>5438</v>
      </c>
      <c r="C3562" s="2" t="str">
        <f>IFERROR(__xludf.DUMMYFUNCTION("GoogleTranslate(B3562, ""en"", ""vi"")"),"Phạm vi cao độ của [R1A2N3G4E5] [oc0ta1ve2s3] tạo thêm nét đặc biệt cho âm nhạc, nhấn mạnh chiều sâu cảm xúc của nó, trong khi việc sử dụng [[K01E12Y23]3 k4ey5] tạo ra bầu không khí khác biệt. Với độ dài [T1M213] giây, bài hát mở ra với nhịp độ vừa phải, "&amp;"kèm theo sự sắp xếp có chủ ý bỏ qua việc sử dụng [I1N2S3T4R5U6M7E8N9T0S1]. Đặt ở máy đo [T1I2M3E4_5S6I7G8N9A0T1U2R3E4], âm nhạc có chất lượng chậm nhưng vẫn chứa đầy [E1M2O3T4I5O6N7].")</f>
        <v>Phạm vi cao độ của [R1A2N3G4E5] [oc0ta1ve2s3] tạo thêm nét đặc biệt cho âm nhạc, nhấn mạnh chiều sâu cảm xúc của nó, trong khi việc sử dụng [[K01E12Y23]3 k4ey5] tạo ra bầu không khí khác biệt. Với độ dài [T1M213] giây, bài hát mở ra với nhịp độ vừa phải, kèm theo sự sắp xếp có chủ ý bỏ qua việc sử dụng [I1N2S3T4R5U6M7E8N9T0S1]. Đặt ở máy đo [T1I2M3E4_5S6I7G8N9A0T1U2R3E4], âm nhạc có chất lượng chậm nhưng vẫn chứa đầy [E1M2O3T4I5O6N7].</v>
      </c>
    </row>
    <row r="3563">
      <c r="A3563" s="1" t="s">
        <v>5439</v>
      </c>
      <c r="B3563" s="1" t="s">
        <v>5440</v>
      </c>
      <c r="C3563" s="2" t="str">
        <f>IFERROR(__xludf.DUMMYFUNCTION("GoogleTranslate(B3563, ""en"", ""vi"")"),"Với dải cao độ trải dài [R1A2N3G4E5] [oc0ta1ve2s3], bản nhạc này mang đến trải nghiệm nghe đa dạng và sống động. Thời lượng chạy của bài hát là [T1M213] giây, nhịp điệu rất dễ chịu. Nó được phát âm thanh thông qua [I1N2S3T4R5U6M7E8N9T0S1], theo đồng hồ [T"&amp;"1I2M3E4_5S6I7G8N9A0T1U2R3E4]. Với [te0mp1o2] thoải mái, âm nhạc gợi lên cảm giác [E1M2O3T4I5O6N7] xuyên suốt, vì [[N01U12M23_34B45A56R67S78]8 b9ar0s1] tạo nên bài hát này.")</f>
        <v>Với dải cao độ trải dài [R1A2N3G4E5] [oc0ta1ve2s3], bản nhạc này mang đến trải nghiệm nghe đa dạng và sống động. Thời lượng chạy của bài hát là [T1M213] giây, nhịp điệu rất dễ chịu. Nó được phát âm thanh thông qua [I1N2S3T4R5U6M7E8N9T0S1], theo đồng hồ [T1I2M3E4_5S6I7G8N9A0T1U2R3E4]. Với [te0mp1o2] thoải mái, âm nhạc gợi lên cảm giác [E1M2O3T4I5O6N7] xuyên suốt, vì [[N01U12M23_34B45A56R67S78]8 b9ar0s1] tạo nên bài hát này.</v>
      </c>
    </row>
    <row r="3564">
      <c r="A3564" s="1" t="s">
        <v>4153</v>
      </c>
      <c r="B3564" s="1" t="s">
        <v>5441</v>
      </c>
      <c r="C3564" s="2" t="str">
        <f>IFERROR(__xludf.DUMMYFUNCTION("GoogleTranslate(B3564, ""en"", ""vi"")"),"Âm nhạc đang được phát di chuyển với tốc độ nhanh và việc sử dụng [[K01E12Y23]3 k4ey5] tạo ra một bầu không khí khác biệt. Dù có tốc độ nhanh nhưng [te0mp1o2] của bài hát không quá nhanh cũng không quá chậm, tạo nên nhịp điệu cân bằng.")</f>
        <v>Âm nhạc đang được phát di chuyển với tốc độ nhanh và việc sử dụng [[K01E12Y23]3 k4ey5] tạo ra một bầu không khí khác biệt. Dù có tốc độ nhanh nhưng [te0mp1o2] của bài hát không quá nhanh cũng không quá chậm, tạo nên nhịp điệu cân bằng.</v>
      </c>
    </row>
    <row r="3565">
      <c r="A3565" s="1" t="s">
        <v>5442</v>
      </c>
      <c r="B3565" s="1" t="s">
        <v>5443</v>
      </c>
      <c r="C3565" s="2" t="str">
        <f>IFERROR(__xludf.DUMMYFUNCTION("GoogleTranslate(B3565, ""en"", ""vi"")"),"Phạm vi cao độ của bài hát này nằm trong [R1A2N3G4E5] [oc0ta1ve2s3] và sử dụng [[K01E12Y23]3 k4ey5] để tạo ra bảng âm thanh phong phú và sống động. Độ dài của bài hát là [T1M213] giây và có [te0mp1o2] vừa phải, được trình diễn với tốc độ vừa phải.")</f>
        <v>Phạm vi cao độ của bài hát này nằm trong [R1A2N3G4E5] [oc0ta1ve2s3] và sử dụng [[K01E12Y23]3 k4ey5] để tạo ra bảng âm thanh phong phú và sống động. Độ dài của bài hát là [T1M213] giây và có [te0mp1o2] vừa phải, được trình diễn với tốc độ vừa phải.</v>
      </c>
    </row>
    <row r="3566">
      <c r="A3566" s="1" t="s">
        <v>831</v>
      </c>
      <c r="B3566" s="1" t="s">
        <v>5444</v>
      </c>
      <c r="C3566" s="2" t="str">
        <f>IFERROR(__xludf.DUMMYFUNCTION("GoogleTranslate(B3566, ""en"", ""vi"")"),"Bài hát này sử dụng [[K01E12Y23]3 k4ey5] tạo ra một bảng âm thanh phong phú và sống động. Ngoài ra, nó có nhịp điệu rất mềm mại và mượt mà. Bài hát dài [T1M213] giây, cho phép bạn có nhiều thời gian để đắm mình hoàn toàn vào khung cảnh âm thanh phức tạp d"&amp;"o nghệ sĩ tạo ra. Nhìn chung, ca khúc này là minh chứng cho sức mạnh của âm nhạc trong việc khơi gợi cảm xúc và thể hiện tài năng của những nhạc sĩ điêu luyện.")</f>
        <v>Bài hát này sử dụng [[K01E12Y23]3 k4ey5] tạo ra một bảng âm thanh phong phú và sống động. Ngoài ra, nó có nhịp điệu rất mềm mại và mượt mà. Bài hát dài [T1M213] giây, cho phép bạn có nhiều thời gian để đắm mình hoàn toàn vào khung cảnh âm thanh phức tạp do nghệ sĩ tạo ra. Nhìn chung, ca khúc này là minh chứng cho sức mạnh của âm nhạc trong việc khơi gợi cảm xúc và thể hiện tài năng của những nhạc sĩ điêu luyện.</v>
      </c>
    </row>
    <row r="3567">
      <c r="A3567" s="1" t="s">
        <v>5445</v>
      </c>
      <c r="B3567" s="1" t="s">
        <v>5446</v>
      </c>
      <c r="C3567" s="2" t="str">
        <f>IFERROR(__xludf.DUMMYFUNCTION("GoogleTranslate(B3567, ""en"", ""vi"")"),"Loại nhạc này mang đến trải nghiệm nghe đa dạng và sống động với dải cao độ trải dài [R1A2N3G4E5] [oc0ta1ve2s3]. Bài hát có độ dài [T1M213] giây và có tiết tấu nhanh, nhịp điệu rất nhẹ nhàng, êm dịu. [ti0me1 s2ig3na4tu5re6] của âm nhạc là [T1I2M3E4_5S6I7G"&amp;"8N9A0T1U2R3E4] và được làm phong phú thêm bởi [I1N2S3T4R5U6M7E8N9T0S1]. Bài hát này là một ví dụ điển hình của phong cách [G1E2N3R4E5], kết hợp nhiều yếu tố âm nhạc khác nhau để tạo ra trải nghiệm nghe độc ​​đáo và thú vị.")</f>
        <v>Loại nhạc này mang đến trải nghiệm nghe đa dạng và sống động với dải cao độ trải dài [R1A2N3G4E5] [oc0ta1ve2s3]. Bài hát có độ dài [T1M213] giây và có tiết tấu nhanh, nhịp điệu rất nhẹ nhàng, êm dịu. [ti0me1 s2ig3na4tu5re6] của âm nhạc là [T1I2M3E4_5S6I7G8N9A0T1U2R3E4] và được làm phong phú thêm bởi [I1N2S3T4R5U6M7E8N9T0S1]. Bài hát này là một ví dụ điển hình của phong cách [G1E2N3R4E5], kết hợp nhiều yếu tố âm nhạc khác nhau để tạo ra trải nghiệm nghe độc ​​đáo và thú vị.</v>
      </c>
    </row>
    <row r="3568">
      <c r="A3568" s="1" t="s">
        <v>53</v>
      </c>
      <c r="B3568" s="1" t="s">
        <v>5447</v>
      </c>
      <c r="C3568" s="2" t="str">
        <f>IFERROR(__xludf.DUMMYFUNCTION("GoogleTranslate(B3568, ""en"", ""vi"")"),"Phạm vi cao độ của bản nhạc này nằm trong [R1A2N3G4E5] [oc0ta1ve2s3] và việc sử dụng [[K01E12Y23]3 k4ey5] của nó tạo ra bầu không khí khác biệt.")</f>
        <v>Phạm vi cao độ của bản nhạc này nằm trong [R1A2N3G4E5] [oc0ta1ve2s3] và việc sử dụng [[K01E12Y23]3 k4ey5] của nó tạo ra bầu không khí khác biệt.</v>
      </c>
    </row>
    <row r="3569">
      <c r="A3569" s="1" t="s">
        <v>523</v>
      </c>
      <c r="B3569" s="1" t="s">
        <v>5448</v>
      </c>
      <c r="C3569" s="2" t="str">
        <f>IFERROR(__xludf.DUMMYFUNCTION("GoogleTranslate(B3569, ""en"", ""vi"")"),"Bài hát này được sáng tác trong [[K01E12Y23]3 k4ey5] và có thời lượng chạy là [T1M213] giây.")</f>
        <v>Bài hát này được sáng tác trong [[K01E12Y23]3 k4ey5] và có thời lượng chạy là [T1M213] giây.</v>
      </c>
    </row>
    <row r="3570">
      <c r="A3570" s="1" t="s">
        <v>154</v>
      </c>
      <c r="B3570" s="1" t="s">
        <v>5449</v>
      </c>
      <c r="C3570" s="2" t="str">
        <f>IFERROR(__xludf.DUMMYFUNCTION("GoogleTranslate(B3570, ""en"", ""vi"")"),"Âm nhạc trở nên sống động với sự trợ giúp của các nhạc cụ.")</f>
        <v>Âm nhạc trở nên sống động với sự trợ giúp của các nhạc cụ.</v>
      </c>
    </row>
    <row r="3571">
      <c r="A3571" s="1" t="s">
        <v>2523</v>
      </c>
      <c r="B3571" s="1" t="s">
        <v>5450</v>
      </c>
      <c r="C3571" s="2" t="str">
        <f>IFERROR(__xludf.DUMMYFUNCTION("GoogleTranslate(B3571, ""en"", ""vi"")"),"Ví dụ điển hình của thể loại [G1E2N3R4E5], bản nhạc này được chơi với phạm vi cao độ giới hạn là [R1A2N3G4E5] [oc0ta1ve2s3], cho phép nhấn mạnh hơn vào các sắc thái của giai điệu và phân nhịp. Âm thanh mạnh mẽ và đáng nhớ của nó đạt được nhờ sử dụng [[K01"&amp;"E12Y23]3 k4ey5] và [I1N2S3T4R5U6M7E8N9T0S1]. Bản nhạc kéo dài trong [T1M213] giây và có nhịp vừa phải, đồng thời sử dụng [ti0me1 s2ig3na4tu5re6 o7f 8[T91I02M13E24_35S46I57G68N79A80T91U02R13E24]3]. Bài hát được chơi với nhịp độ vừa phải, thể hiện được nhữn"&amp;"g chi tiết phức tạp trong âm thanh và phong cách của bản nhạc.")</f>
        <v>Ví dụ điển hình của thể loại [G1E2N3R4E5], bản nhạc này được chơi với phạm vi cao độ giới hạn là [R1A2N3G4E5] [oc0ta1ve2s3], cho phép nhấn mạnh hơn vào các sắc thái của giai điệu và phân nhịp. Âm thanh mạnh mẽ và đáng nhớ của nó đạt được nhờ sử dụng [[K01E12Y23]3 k4ey5] và [I1N2S3T4R5U6M7E8N9T0S1]. Bản nhạc kéo dài trong [T1M213] giây và có nhịp vừa phải, đồng thời sử dụng [ti0me1 s2ig3na4tu5re6 o7f 8[T91I02M13E24_35S46I57G68N79A80T91U02R13E24]3]. Bài hát được chơi với nhịp độ vừa phải, thể hiện được những chi tiết phức tạp trong âm thanh và phong cách của bản nhạc.</v>
      </c>
    </row>
    <row r="3572">
      <c r="A3572" s="1" t="s">
        <v>797</v>
      </c>
      <c r="B3572" s="1" t="s">
        <v>5451</v>
      </c>
      <c r="C3572" s="2" t="str">
        <f>IFERROR(__xludf.DUMMYFUNCTION("GoogleTranslate(B3572, ""en"", ""vi"")"),"Âm nhạc bao gồm [[N01U12M23_34B45A56R67S78]8 b9ar0s1]. Mỗi ô nhịp thường chứa một số nhịp nhất định, từ đó quyết định nhịp điệu của âm nhạc. Số nhịp trên mỗi ô nhịp có thể khác nhau tùy thuộc vào thể loại nhạc và ý định của người soạn nhạc. Ví dụ: trong n"&amp;"hạc cổ điển, [ti0me1 s2ig3na4tu5re6] phổ biến là 4/4, nghĩa là có bốn nhịp trên mỗi ô nhịp. Tuy nhiên, trong nhạc jazz, thông thường có [ti0me1 s2ig3na4tu5re6] không đều và mức độ ngẫu hứng cao hơn. Bất kể [ti0me1 s2ig3na4tu5re6], số ô nhịp trong một bản "&amp;"nhạc là một yếu tố cấu trúc quan trọng giúp xác định hình thức và đặc điểm tổng thể của nó.")</f>
        <v>Âm nhạc bao gồm [[N01U12M23_34B45A56R67S78]8 b9ar0s1]. Mỗi ô nhịp thường chứa một số nhịp nhất định, từ đó quyết định nhịp điệu của âm nhạc. Số nhịp trên mỗi ô nhịp có thể khác nhau tùy thuộc vào thể loại nhạc và ý định của người soạn nhạc. Ví dụ: trong nhạc cổ điển, [ti0me1 s2ig3na4tu5re6] phổ biến là 4/4, nghĩa là có bốn nhịp trên mỗi ô nhịp. Tuy nhiên, trong nhạc jazz, thông thường có [ti0me1 s2ig3na4tu5re6] không đều và mức độ ngẫu hứng cao hơn. Bất kể [ti0me1 s2ig3na4tu5re6], số ô nhịp trong một bản nhạc là một yếu tố cấu trúc quan trọng giúp xác định hình thức và đặc điểm tổng thể của nó.</v>
      </c>
    </row>
    <row r="3573">
      <c r="A3573" s="1" t="s">
        <v>5452</v>
      </c>
      <c r="B3573" s="1" t="s">
        <v>5453</v>
      </c>
      <c r="C3573" s="2" t="str">
        <f>IFERROR(__xludf.DUMMYFUNCTION("GoogleTranslate(B3573, ""en"", ""vi"")"),"Bài hát này dài [T1M213] giây và có nhịp điệu rất êm dịu, nhẹ nhàng. [ti0me1 s2ig3na4tu5re6] được chọn cho bài hát này không bình thường và bạn sẽ không tìm thấy bất kỳ [I1N2S3T4R5U6M7E8N9T0S1] nào trong đó. Âm nhạc này hoàn toàn thuộc thể loại [G1E2N3R4E"&amp;"5].")</f>
        <v>Bài hát này dài [T1M213] giây và có nhịp điệu rất êm dịu, nhẹ nhàng. [ti0me1 s2ig3na4tu5re6] được chọn cho bài hát này không bình thường và bạn sẽ không tìm thấy bất kỳ [I1N2S3T4R5U6M7E8N9T0S1] nào trong đó. Âm nhạc này hoàn toàn thuộc thể loại [G1E2N3R4E5].</v>
      </c>
    </row>
    <row r="3574">
      <c r="A3574" s="1" t="s">
        <v>521</v>
      </c>
      <c r="B3574" s="1" t="s">
        <v>5454</v>
      </c>
      <c r="C3574" s="2" t="str">
        <f>IFERROR(__xludf.DUMMYFUNCTION("GoogleTranslate(B3574, ""en"", ""vi"")"),"Bài hát có độ dài [T1M213] giây, có phần sáng tác nhạc với phạm vi cao độ giới hạn là [R1A2N3G4E5] [oc0ta1ve2s3]. Giới hạn phạm vi cụ thể này tạo cơ hội cho người biểu diễn tập trung vào sự tinh tế của giai điệu và cách diễn đạt, nhấn mạnh đến chất lượng "&amp;"biểu cảm của âm nhạc.")</f>
        <v>Bài hát có độ dài [T1M213] giây, có phần sáng tác nhạc với phạm vi cao độ giới hạn là [R1A2N3G4E5] [oc0ta1ve2s3]. Giới hạn phạm vi cụ thể này tạo cơ hội cho người biểu diễn tập trung vào sự tinh tế của giai điệu và cách diễn đạt, nhấn mạnh đến chất lượng biểu cảm của âm nhạc.</v>
      </c>
    </row>
    <row r="3575">
      <c r="A3575" s="1" t="s">
        <v>1488</v>
      </c>
      <c r="B3575" s="1" t="s">
        <v>5455</v>
      </c>
      <c r="C3575" s="2" t="str">
        <f>IFERROR(__xludf.DUMMYFUNCTION("GoogleTranslate(B3575, ""en"", ""vi"")"),"Âm nhạc truyền tải âm thanh mạnh mẽ và đáng nhớ trong [[K01E12Y23]3 k4ey5], với phạm vi cao độ trong [R1A2N3G4E5] [oc0ta1ve2s3]. Thời lượng của nó là [T1M213] giây và nhịp điệu rất rõ rệt. Âm thanh đạt được thông qua việc sử dụng [I1N2S3T4R5U6M7E8N9T0S1],"&amp;" trong khi [ti0me1 s2ig3na4tu5re6] của bài hát không đều và [te0mp1o2] ở mức vừa phải. Nhìn chung, âm nhạc gợi lên [E1M2O3T4I5O6N7].")</f>
        <v>Âm nhạc truyền tải âm thanh mạnh mẽ và đáng nhớ trong [[K01E12Y23]3 k4ey5], với phạm vi cao độ trong [R1A2N3G4E5] [oc0ta1ve2s3]. Thời lượng của nó là [T1M213] giây và nhịp điệu rất rõ rệt. Âm thanh đạt được thông qua việc sử dụng [I1N2S3T4R5U6M7E8N9T0S1], trong khi [ti0me1 s2ig3na4tu5re6] của bài hát không đều và [te0mp1o2] ở mức vừa phải. Nhìn chung, âm nhạc gợi lên [E1M2O3T4I5O6N7].</v>
      </c>
    </row>
    <row r="3576">
      <c r="A3576" s="1" t="s">
        <v>5456</v>
      </c>
      <c r="B3576" s="1" t="s">
        <v>5457</v>
      </c>
      <c r="C3576" s="2" t="str">
        <f>IFERROR(__xludf.DUMMYFUNCTION("GoogleTranslate(B3576, ""en"", ""vi"")"),"Bài hát này mang đến trải nghiệm nghe độc ​​đáo và đáng nhớ với dải cao độ [R1A2N3G4E5] [oc0ta1ve2s3]. Nó có thời lượng là [T1M213] giây và [[N01U12M23_34B45A56R67S78]8 b9ar0s1]. Sự sắp xếp của bài hát đã cố tình bỏ qua việc sử dụng [I1N2S3T4R5U6M7E8N9T0S"&amp;"1], góp phần tạo nên âm thanh đặc biệt của nó. [te0mp1o2] chậm rãi của bài hát cũng làm tăng thêm bầu không khí chung của bài hát.")</f>
        <v>Bài hát này mang đến trải nghiệm nghe độc ​​đáo và đáng nhớ với dải cao độ [R1A2N3G4E5] [oc0ta1ve2s3]. Nó có thời lượng là [T1M213] giây và [[N01U12M23_34B45A56R67S78]8 b9ar0s1]. Sự sắp xếp của bài hát đã cố tình bỏ qua việc sử dụng [I1N2S3T4R5U6M7E8N9T0S1], góp phần tạo nên âm thanh đặc biệt của nó. [te0mp1o2] chậm rãi của bài hát cũng làm tăng thêm bầu không khí chung của bài hát.</v>
      </c>
    </row>
    <row r="3577">
      <c r="A3577" s="1" t="s">
        <v>1875</v>
      </c>
      <c r="B3577" s="1" t="s">
        <v>5458</v>
      </c>
      <c r="C3577" s="2" t="str">
        <f>IFERROR(__xludf.DUMMYFUNCTION("GoogleTranslate(B3577, ""en"", ""vi"")"),"Bài hát chúng ta đang thảo luận có phạm vi cao độ nằm trong [R1A2N3G4E5] [oc0ta1ve2s3] và nằm trong [[K01E12Y23]3 k4ey5], mang lại âm thanh mạnh mẽ và đáng nhớ. Nó chạy trong [T1M213] giây và có [te0mp1o2] chậm, với nhịp điệu không quá nhanh cũng không qu"&amp;"á chậm. Điều thú vị là bài hát đã chọn không kết hợp [I1N2S3T4R5U6M7E8N9T0S1] và dựa trên [[T01I12M23E34_45S56I67G78N89A90T01U12R23E34]4 t5im6e 7si8gn9at0ur1e2]. Hơn nữa, phong cách của nó không tuân theo đặc điểm điển hình của thể loại [G1E2N3R4E5].")</f>
        <v>Bài hát chúng ta đang thảo luận có phạm vi cao độ nằm trong [R1A2N3G4E5] [oc0ta1ve2s3] và nằm trong [[K01E12Y23]3 k4ey5], mang lại âm thanh mạnh mẽ và đáng nhớ. Nó chạy trong [T1M213] giây và có [te0mp1o2] chậm, với nhịp điệu không quá nhanh cũng không quá chậm. Điều thú vị là bài hát đã chọn không kết hợp [I1N2S3T4R5U6M7E8N9T0S1] và dựa trên [[T01I12M23E34_45S56I67G78N89A90T01U12R23E34]4 t5im6e 7si8gn9at0ur1e2]. Hơn nữa, phong cách của nó không tuân theo đặc điểm điển hình của thể loại [G1E2N3R4E5].</v>
      </c>
    </row>
    <row r="3578">
      <c r="A3578" s="1" t="s">
        <v>1825</v>
      </c>
      <c r="B3578" s="1" t="s">
        <v>5459</v>
      </c>
      <c r="C3578" s="2" t="str">
        <f>IFERROR(__xludf.DUMMYFUNCTION("GoogleTranslate(B3578, ""en"", ""vi"")"),"Bài hát này có khoảng [[N01U12M23_34B45A56R67S78]8 b9ar0s1] và dài [T1M213] giây. Nhạc cụ trong bài hát này không bao gồm [I1N2S3T4R5U6M7E8N9T0S1].")</f>
        <v>Bài hát này có khoảng [[N01U12M23_34B45A56R67S78]8 b9ar0s1] và dài [T1M213] giây. Nhạc cụ trong bài hát này không bao gồm [I1N2S3T4R5U6M7E8N9T0S1].</v>
      </c>
    </row>
    <row r="3579">
      <c r="A3579" s="1" t="s">
        <v>1484</v>
      </c>
      <c r="B3579" s="1" t="s">
        <v>5460</v>
      </c>
      <c r="C3579" s="2" t="str">
        <f>IFERROR(__xludf.DUMMYFUNCTION("GoogleTranslate(B3579, ""en"", ""vi"")"),"Bài hát này có tiết tấu rất nhanh và sống động, kéo dài [T1M213] giây.")</f>
        <v>Bài hát này có tiết tấu rất nhanh và sống động, kéo dài [T1M213] giây.</v>
      </c>
    </row>
    <row r="3580">
      <c r="A3580" s="1" t="s">
        <v>544</v>
      </c>
      <c r="B3580" s="1" t="s">
        <v>5461</v>
      </c>
      <c r="C3580" s="2" t="str">
        <f>IFERROR(__xludf.DUMMYFUNCTION("GoogleTranslate(B3580, ""en"", ""vi"")"),"Loại nhạc này mang đến trải nghiệm nghe đa dạng và sống động, với dải cao độ trải dài [R1A2N3G4E5] [oc0ta1ve2s3]. Nó được chơi với tốc độ nhàn nhã và kéo dài trong [T1M213] giây. Nhạc cụ cho bài hát này không bao gồm [I1N2S3T4R5U6M7E8N9T0S1].")</f>
        <v>Loại nhạc này mang đến trải nghiệm nghe đa dạng và sống động, với dải cao độ trải dài [R1A2N3G4E5] [oc0ta1ve2s3]. Nó được chơi với tốc độ nhàn nhã và kéo dài trong [T1M213] giây. Nhạc cụ cho bài hát này không bao gồm [I1N2S3T4R5U6M7E8N9T0S1].</v>
      </c>
    </row>
    <row r="3581">
      <c r="A3581" s="1" t="s">
        <v>1055</v>
      </c>
      <c r="B3581" s="1" t="s">
        <v>5462</v>
      </c>
      <c r="C3581" s="2" t="str">
        <f>IFERROR(__xludf.DUMMYFUNCTION("GoogleTranslate(B3581, ""en"", ""vi"")"),"Loại nhạc này mang đến trải nghiệm nghe đa dạng và sống động với dải cao độ trải dài [R1A2N3G4E5] [oc0ta1ve2s3]. Bài hát cũng có nhịp điệu mượt mà và đều đặn, bổ sung cho âm thanh tổng thể của bản nhạc. Ngoài ra, nhạc được phát ở định dạng [[T01I12M23E34_"&amp;"45S56I67G78N89A90T01U12R23E34]4 t5im6e 7si8gn9at0ur1e2], góp phần tạo nên phong cách và cấu trúc độc đáo. Nhìn chung, sự kết hợp giữa cao độ, nhịp điệu và [ti0me1 s2ig3na4tu5re6] này tạo ra trải nghiệm âm nhạc thú vị và đáng nhớ cho người nghe.")</f>
        <v>Loại nhạc này mang đến trải nghiệm nghe đa dạng và sống động với dải cao độ trải dài [R1A2N3G4E5] [oc0ta1ve2s3]. Bài hát cũng có nhịp điệu mượt mà và đều đặn, bổ sung cho âm thanh tổng thể của bản nhạc. Ngoài ra, nhạc được phát ở định dạng [[T01I12M23E34_45S56I67G78N89A90T01U12R23E34]4 t5im6e 7si8gn9at0ur1e2], góp phần tạo nên phong cách và cấu trúc độc đáo. Nhìn chung, sự kết hợp giữa cao độ, nhịp điệu và [ti0me1 s2ig3na4tu5re6] này tạo ra trải nghiệm âm nhạc thú vị và đáng nhớ cho người nghe.</v>
      </c>
    </row>
    <row r="3582">
      <c r="A3582" s="1" t="s">
        <v>5463</v>
      </c>
      <c r="B3582" s="1" t="s">
        <v>5464</v>
      </c>
      <c r="C3582" s="2" t="str">
        <f>IFERROR(__xludf.DUMMYFUNCTION("GoogleTranslate(B3582, ""en"", ""vi"")"),"Loại nhạc này mang đến trải nghiệm nghe đa dạng và sống động với dải cao độ trải dài [R1A2N3G4E5] [oc0ta1ve2s3]. Nó được sáng tác trong [[K01E12Y23]3 k4ey5] và mặc dù nó không phải là một ví dụ tinh túy về âm nhạc của [A1R2T3I4S5T6], bài hát vẫn kéo dài ["&amp;"T1M213] giây.")</f>
        <v>Loại nhạc này mang đến trải nghiệm nghe đa dạng và sống động với dải cao độ trải dài [R1A2N3G4E5] [oc0ta1ve2s3]. Nó được sáng tác trong [[K01E12Y23]3 k4ey5] và mặc dù nó không phải là một ví dụ tinh túy về âm nhạc của [A1R2T3I4S5T6], bài hát vẫn kéo dài [T1M213] giây.</v>
      </c>
    </row>
    <row r="3583">
      <c r="A3583" s="1" t="s">
        <v>1220</v>
      </c>
      <c r="B3583" s="1" t="s">
        <v>5465</v>
      </c>
      <c r="C3583" s="2" t="str">
        <f>IFERROR(__xludf.DUMMYFUNCTION("GoogleTranslate(B3583, ""en"", ""vi"")"),"Âm nhạc trong bài hát này có nét đặc biệt, được nhấn mạnh bởi dải cao độ [R1A2N3G4E5] [oc0ta1ve2s3] giúp tăng thêm chiều sâu cho biểu hiện cảm xúc. Ngoài ra, việc sử dụng [[K01E12Y23]3 k4ey5] góp phần tạo nên âm thanh vang và độc đáo. Tổng cộng, bài hát b"&amp;"ao gồm [[N01U12M23_34B45A56R67S78]8 b9ar0s1], thể hiện cấu trúc và thành phần của nó.")</f>
        <v>Âm nhạc trong bài hát này có nét đặc biệt, được nhấn mạnh bởi dải cao độ [R1A2N3G4E5] [oc0ta1ve2s3] giúp tăng thêm chiều sâu cho biểu hiện cảm xúc. Ngoài ra, việc sử dụng [[K01E12Y23]3 k4ey5] góp phần tạo nên âm thanh vang và độc đáo. Tổng cộng, bài hát bao gồm [[N01U12M23_34B45A56R67S78]8 b9ar0s1], thể hiện cấu trúc và thành phần của nó.</v>
      </c>
    </row>
    <row r="3584">
      <c r="A3584" s="1" t="s">
        <v>5466</v>
      </c>
      <c r="B3584" s="1" t="s">
        <v>5467</v>
      </c>
      <c r="C3584" s="2" t="str">
        <f>IFERROR(__xludf.DUMMYFUNCTION("GoogleTranslate(B3584, ""en"", ""vi"")"),"Việc sử dụng dải cao độ cụ thể [R1A2N3G4E5] [oc0ta1ve2s3] kết hợp với [[K01E12Y23]3 k4ey5] tạo ra âm thanh mạnh mẽ và đáng nhớ, nhất quán trong toàn bộ bản nhạc, góp phần mang lại cảm giác gắn kết và thống nhất. Điều này còn được nâng cao hơn nữa nhờ [ti0"&amp;"me1 s2ig3na4tu5re6 o7f 8[T91I02M13E24_35S46I57G68N79A80T91U02R13E24]3] không điển hình, mang đến cho âm nhạc một chất lượng độc đáo và khác biệt. Để nhận ra đầy đủ tác động cảm xúc của sáng tác, [I1N2S3T4R5U6M7E8N9T0S1] nên được đưa vào âm nhạc, tăng thêm"&amp;" chiều sâu và kết cấu cho tác phẩm vốn đã phong phú và biểu cảm. Âm nhạc tràn ngập [E1M2O3T4I5O6N7], tạo nên trải nghiệm nghe khuấy động và gợi nhiều liên tưởng, đọng lại trong lòng người nghe rất lâu sau khi bản nhạc kết thúc.")</f>
        <v>Việc sử dụng dải cao độ cụ thể [R1A2N3G4E5] [oc0ta1ve2s3] kết hợp với [[K01E12Y23]3 k4ey5] tạo ra âm thanh mạnh mẽ và đáng nhớ, nhất quán trong toàn bộ bản nhạc, góp phần mang lại cảm giác gắn kết và thống nhất. Điều này còn được nâng cao hơn nữa nhờ [ti0me1 s2ig3na4tu5re6 o7f 8[T91I02M13E24_35S46I57G68N79A80T91U02R13E24]3] không điển hình, mang đến cho âm nhạc một chất lượng độc đáo và khác biệt. Để nhận ra đầy đủ tác động cảm xúc của sáng tác, [I1N2S3T4R5U6M7E8N9T0S1] nên được đưa vào âm nhạc, tăng thêm chiều sâu và kết cấu cho tác phẩm vốn đã phong phú và biểu cảm. Âm nhạc tràn ngập [E1M2O3T4I5O6N7], tạo nên trải nghiệm nghe khuấy động và gợi nhiều liên tưởng, đọng lại trong lòng người nghe rất lâu sau khi bản nhạc kết thúc.</v>
      </c>
    </row>
    <row r="3585">
      <c r="A3585" s="1" t="s">
        <v>5468</v>
      </c>
      <c r="B3585" s="1" t="s">
        <v>5469</v>
      </c>
      <c r="C3585" s="2" t="str">
        <f>IFERROR(__xludf.DUMMYFUNCTION("GoogleTranslate(B3585, ""en"", ""vi"")"),"Bản nhạc này được sáng tác trong [[K01E12Y23]3 k4ey5] và mang lại trải nghiệm nghe đa dạng và sống động với dải cao độ trải dài [R1A2N3G4E5] [oc0ta1ve2s3]. Nhịp điệu trong bài hát này rất hài hòa và bố cục của nó không liên quan đến việc sử dụng [I1N2S3T4"&amp;"R5U6M7E8N9T0S1]. Đồng hồ đo của âm nhạc là [T1I2M3E4_5S6I7G8N9A0T1U2R3E4] và nó đại diện cho âm thanh [G1E2N3R4E5] điển hình. Chịu ảnh hưởng của [A1R2T3I4S5T6], bản nhạc kéo dài trong [T1M213] giây và được chia thành [[N01U12M23_34B45A56R67S78]8 b9ar0s1],"&amp;" mang đến trải nghiệm âm nhạc sống động.")</f>
        <v>Bản nhạc này được sáng tác trong [[K01E12Y23]3 k4ey5] và mang lại trải nghiệm nghe đa dạng và sống động với dải cao độ trải dài [R1A2N3G4E5] [oc0ta1ve2s3]. Nhịp điệu trong bài hát này rất hài hòa và bố cục của nó không liên quan đến việc sử dụng [I1N2S3T4R5U6M7E8N9T0S1]. Đồng hồ đo của âm nhạc là [T1I2M3E4_5S6I7G8N9A0T1U2R3E4] và nó đại diện cho âm thanh [G1E2N3R4E5] điển hình. Chịu ảnh hưởng của [A1R2T3I4S5T6], bản nhạc kéo dài trong [T1M213] giây và được chia thành [[N01U12M23_34B45A56R67S78]8 b9ar0s1], mang đến trải nghiệm âm nhạc sống động.</v>
      </c>
    </row>
    <row r="3586">
      <c r="A3586" s="1" t="s">
        <v>1429</v>
      </c>
      <c r="B3586" s="1" t="s">
        <v>5470</v>
      </c>
      <c r="C3586" s="2" t="str">
        <f>IFERROR(__xludf.DUMMYFUNCTION("GoogleTranslate(B3586, ""en"", ""vi"")"),"Bài hát này có phạm vi cao độ giới hạn là [R1A2N3G4E5] [oc0ta1ve2s3], cho phép nhấn mạnh hơn vào các sắc thái của giai điệu và nhịp điệu. Bài hát bao gồm [[N01U12M23_34B45A56R67S78]8 b9ar0s1] và có [te0mp1o2] rất thư giãn. Ngoài ra, [ti0me1 s2ig3na4tu5re6"&amp;"] của bản nhạc là [T1I2M3E4_5S6I7G8N9A0T1U2R3E4]. Cùng với nhau, những yếu tố này tạo nên trải nghiệm âm nhạc độc đáo, ưu tiên sự tinh tế trong cách thể hiện và mang đến bầu không khí nhẹ nhàng và yên bình.")</f>
        <v>Bài hát này có phạm vi cao độ giới hạn là [R1A2N3G4E5] [oc0ta1ve2s3], cho phép nhấn mạnh hơn vào các sắc thái của giai điệu và nhịp điệu. Bài hát bao gồm [[N01U12M23_34B45A56R67S78]8 b9ar0s1] và có [te0mp1o2] rất thư giãn. Ngoài ra, [ti0me1 s2ig3na4tu5re6] của bản nhạc là [T1I2M3E4_5S6I7G8N9A0T1U2R3E4]. Cùng với nhau, những yếu tố này tạo nên trải nghiệm âm nhạc độc đáo, ưu tiên sự tinh tế trong cách thể hiện và mang đến bầu không khí nhẹ nhàng và yên bình.</v>
      </c>
    </row>
    <row r="3587">
      <c r="A3587" s="1" t="s">
        <v>5471</v>
      </c>
      <c r="B3587" s="1" t="s">
        <v>5472</v>
      </c>
      <c r="C3587" s="2" t="str">
        <f>IFERROR(__xludf.DUMMYFUNCTION("GoogleTranslate(B3587, ""en"", ""vi"")"),"Đoạn nhạc được đề cập thể hiện phạm vi cao độ trải dài [R1A2N3G4E5] [oc0ta1ve2s3]. Bản thân âm nhạc có [te0mp1o2] chậm rãi, với nhịp điệu rất êm dịu. Điều thú vị là bài hát này không tuân theo các quy ước truyền thống của phong cách [G1E2N3R4E5]. Bất chấp"&amp;" sự khác biệt so với quy ước này, tác phẩm vẫn có thể tạo ra âm thanh độc đáo và hấp dẫn, khiến nó trở nên khác biệt so với các tác phẩm khác cùng thể loại. Nhìn chung, tác phẩm âm nhạc này là một ví dụ tuyệt vời về cách thử nghiệm và sáng tạo có thể dẫn "&amp;"đến những hình thức biểu đạt nghệ thuật mới và thú vị.")</f>
        <v>Đoạn nhạc được đề cập thể hiện phạm vi cao độ trải dài [R1A2N3G4E5] [oc0ta1ve2s3]. Bản thân âm nhạc có [te0mp1o2] chậm rãi, với nhịp điệu rất êm dịu. Điều thú vị là bài hát này không tuân theo các quy ước truyền thống của phong cách [G1E2N3R4E5]. Bất chấp sự khác biệt so với quy ước này, tác phẩm vẫn có thể tạo ra âm thanh độc đáo và hấp dẫn, khiến nó trở nên khác biệt so với các tác phẩm khác cùng thể loại. Nhìn chung, tác phẩm âm nhạc này là một ví dụ tuyệt vời về cách thử nghiệm và sáng tạo có thể dẫn đến những hình thức biểu đạt nghệ thuật mới và thú vị.</v>
      </c>
    </row>
    <row r="3588">
      <c r="A3588" s="1" t="s">
        <v>5473</v>
      </c>
      <c r="B3588" s="1" t="s">
        <v>5474</v>
      </c>
      <c r="C3588" s="2" t="str">
        <f>IFERROR(__xludf.DUMMYFUNCTION("GoogleTranslate(B3588, ""en"", ""vi"")"),"Với dải cao độ trải dài [R1A2N3G4E5] [oc0ta1ve2s3], bản nhạc này mang đến trải nghiệm nghe đa dạng và sống động. Việc sử dụng [[K01E12Y23]3 k4ey5] tạo ra bầu không khí khác biệt, trong khi thời lượng [T1M213] giây của bài hát khiến người nghe say đắm. [te"&amp;"0mp1o2] mãnh liệt của bài hát, kết hợp với [[T01I12M23E34_45S56I67G78N89A90T01U12R23E34]4 t5im6e 7si8gn9at0ur1e2], tạo tiền đề cho một trải nghiệm âm nhạc thực sự độc đáo. Thoát khỏi truyền thống của phong cách [G1E2N3R4E5], âm nhạc này dấn thân vào lãnh "&amp;"thổ chưa được khám phá, thách thức những kỳ vọng.")</f>
        <v>Với dải cao độ trải dài [R1A2N3G4E5] [oc0ta1ve2s3], bản nhạc này mang đến trải nghiệm nghe đa dạng và sống động. Việc sử dụng [[K01E12Y23]3 k4ey5] tạo ra bầu không khí khác biệt, trong khi thời lượng [T1M213] giây của bài hát khiến người nghe say đắm. [te0mp1o2] mãnh liệt của bài hát, kết hợp với [[T01I12M23E34_45S56I67G78N89A90T01U12R23E34]4 t5im6e 7si8gn9at0ur1e2], tạo tiền đề cho một trải nghiệm âm nhạc thực sự độc đáo. Thoát khỏi truyền thống của phong cách [G1E2N3R4E5], âm nhạc này dấn thân vào lãnh thổ chưa được khám phá, thách thức những kỳ vọng.</v>
      </c>
    </row>
    <row r="3589">
      <c r="A3589" s="1" t="s">
        <v>248</v>
      </c>
      <c r="B3589" s="1" t="s">
        <v>5475</v>
      </c>
      <c r="C3589" s="2" t="str">
        <f>IFERROR(__xludf.DUMMYFUNCTION("GoogleTranslate(B3589, ""en"", ""vi"")"),"Loại nhạc này mang lại trải nghiệm nghe độc ​​đáo và đáng nhớ với dải cao độ [R1A2N3G4E5] [oc0ta1ve2s3]. Việc sử dụng [[K01E12Y23]3 k4ey5] tạo ra một bầu không khí khác biệt, trong khi thời lượng [T1M213] giây và [te0mp1o2] mãnh liệt khiến nó thực sự quyế"&amp;"n rũ. Không có [I1N2S3T4R5U6M7E8N9T0S1] nào xuất hiện trong bài hát này, điều này càng làm tăng thêm tính độc đáo của nó. Âm nhạc dựa trên [[T01I12M23E34_45S56I67G78N89A90T01U12R23E34]4 t5im6e 7si8gn9at0ur1e2] và nhịp điệu nhanh của nó được bổ sung bởi [E"&amp;"1M2O3T4I5O6N7] của sáng tác. Với khoảng [[N01U12M23_34B45A56R67S78]8 b9ar0s1], bài hát này là một kiệt tác năng động và biểu cảm.")</f>
        <v>Loại nhạc này mang lại trải nghiệm nghe độc ​​đáo và đáng nhớ với dải cao độ [R1A2N3G4E5] [oc0ta1ve2s3]. Việc sử dụng [[K01E12Y23]3 k4ey5] tạo ra một bầu không khí khác biệt, trong khi thời lượng [T1M213] giây và [te0mp1o2] mãnh liệt khiến nó thực sự quyến rũ. Không có [I1N2S3T4R5U6M7E8N9T0S1] nào xuất hiện trong bài hát này, điều này càng làm tăng thêm tính độc đáo của nó. Âm nhạc dựa trên [[T01I12M23E34_45S56I67G78N89A90T01U12R23E34]4 t5im6e 7si8gn9at0ur1e2] và nhịp điệu nhanh của nó được bổ sung bởi [E1M2O3T4I5O6N7] của sáng tác. Với khoảng [[N01U12M23_34B45A56R67S78]8 b9ar0s1], bài hát này là một kiệt tác năng động và biểu cảm.</v>
      </c>
    </row>
    <row r="3590">
      <c r="A3590" s="1" t="s">
        <v>5476</v>
      </c>
      <c r="B3590" s="1" t="s">
        <v>5477</v>
      </c>
      <c r="C3590" s="2" t="str">
        <f>IFERROR(__xludf.DUMMYFUNCTION("GoogleTranslate(B3590, ""en"", ""vi"")"),"Việc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nhịp điệu của bài há"&amp;"t rất dễ nghe và được truyền tải âm thanh thông qua [I1N2S3T4R5U6M7E8N9T0S1]. Di chuyển với tốc độ chậm, âm nhạc gợi lên âm thanh [G1E2N3R4E5] cổ điển.")</f>
        <v>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nhịp điệu của bài hát rất dễ nghe và được truyền tải âm thanh thông qua [I1N2S3T4R5U6M7E8N9T0S1]. Di chuyển với tốc độ chậm, âm nhạc gợi lên âm thanh [G1E2N3R4E5] cổ điển.</v>
      </c>
    </row>
    <row r="3591">
      <c r="A3591" s="1" t="s">
        <v>2331</v>
      </c>
      <c r="B3591" s="1" t="s">
        <v>5478</v>
      </c>
      <c r="C3591" s="2" t="str">
        <f>IFERROR(__xludf.DUMMYFUNCTION("GoogleTranslate(B3591, ""en"", ""vi"")"),"Các dự án âm nhạc [E1M2O3T4I5O6N7] với đặc điểm riêng biệt được nhấn mạnh bởi dải cao độ [R1A2N3G4E5] [oc0ta1ve2s3], làm nổi bật chiều sâu cảm xúc của nó. Bài hát này có độ dài [T1M213] giây và không có [I1N2S3T4R5U6M7E8N9T0S1].")</f>
        <v>Các dự án âm nhạc [E1M2O3T4I5O6N7] với đặc điểm riêng biệt được nhấn mạnh bởi dải cao độ [R1A2N3G4E5] [oc0ta1ve2s3], làm nổi bật chiều sâu cảm xúc của nó. Bài hát này có độ dài [T1M213] giây và không có [I1N2S3T4R5U6M7E8N9T0S1].</v>
      </c>
    </row>
    <row r="3592">
      <c r="A3592" s="1" t="s">
        <v>523</v>
      </c>
      <c r="B3592" s="1" t="s">
        <v>5479</v>
      </c>
      <c r="C3592" s="2" t="str">
        <f>IFERROR(__xludf.DUMMYFUNCTION("GoogleTranslate(B3592, ""en"", ""vi"")"),"Bản nhạc này sử dụng [[K01E12Y23]3 k4ey5] để tạo ra âm thanh đặc biệt và giàu sức gợi. Ngoài ra, bài hát có thời lượng [T1M213] giây, giúp người nghe hoàn toàn hòa mình vào bầu không khí độc đáo của âm nhạc.")</f>
        <v>Bản nhạc này sử dụng [[K01E12Y23]3 k4ey5] để tạo ra âm thanh đặc biệt và giàu sức gợi. Ngoài ra, bài hát có thời lượng [T1M213] giây, giúp người nghe hoàn toàn hòa mình vào bầu không khí độc đáo của âm nhạc.</v>
      </c>
    </row>
    <row r="3593">
      <c r="A3593" s="1" t="s">
        <v>1394</v>
      </c>
      <c r="B3593" s="1" t="s">
        <v>5480</v>
      </c>
      <c r="C3593" s="2" t="str">
        <f>IFERROR(__xludf.DUMMYFUNCTION("GoogleTranslate(B3593, ""en"", ""vi"")"),"Âm nhạc tỏa ra [E1M2O3T4I5O6N7], mặc dù sáng tác của bài hát này không liên quan đến việc sử dụng [I1N2S3T4R5U6M7E8N9T0S1]. Mặc dù không có nhạc cụ truyền thống, bố cục vẫn truyền tải được một cảm giác hoặc tâm trạng nhất định thông qua âm thanh của nó. Đ"&amp;"ó là minh chứng cho sức mạnh của âm nhạc trong việc lay động con người, ngay cả khi nó được tạo ra bằng những phương tiện phi truyền thống. Sự vắng mặt của nhạc cụ cũng làm nổi bật tầm quan trọng của sự sáng tạo và thử nghiệm trong âm nhạc, vì có vô số cá"&amp;"ch để tạo ra và khơi gợi cảm xúc thông qua âm thanh.")</f>
        <v>Âm nhạc tỏa ra [E1M2O3T4I5O6N7], mặc dù sáng tác của bài hát này không liên quan đến việc sử dụng [I1N2S3T4R5U6M7E8N9T0S1]. Mặc dù không có nhạc cụ truyền thống, bố cục vẫn truyền tải được một cảm giác hoặc tâm trạng nhất định thông qua âm thanh của nó. Đó là minh chứng cho sức mạnh của âm nhạc trong việc lay động con người, ngay cả khi nó được tạo ra bằng những phương tiện phi truyền thống. Sự vắng mặt của nhạc cụ cũng làm nổi bật tầm quan trọng của sự sáng tạo và thử nghiệm trong âm nhạc, vì có vô số cách để tạo ra và khơi gợi cảm xúc thông qua âm thanh.</v>
      </c>
    </row>
    <row r="3594">
      <c r="A3594" s="1" t="s">
        <v>525</v>
      </c>
      <c r="B3594" s="1" t="s">
        <v>5481</v>
      </c>
      <c r="C3594" s="2" t="str">
        <f>IFERROR(__xludf.DUMMYFUNCTION("GoogleTranslate(B3594, ""en"", ""vi"")"),"Âm nhạc được đề cập có phạm vi cao độ giới hạn là [R1A2N3G4E5] [oc0ta1ve2s3], cho phép nhấn mạnh hơn vào các sắc thái của giai điệu và nhịp điệu. Ngoài ra, việc sử dụng [[K01E12Y23]3 k4ey5] mang lại cho bản nhạc này chất lượng cảm xúc đặc biệt. Bài hát có"&amp;" thời gian chạy [T1M213] giây và không tuân theo [ti0me1 s2ig3na4tu5re6] thông thường, như được biểu thị bởi [T1I2M3E4_5S6I7G8N9A0T1U2R3E4]. Hiệu ứng tổng thể còn được nâng cao hơn nữa bằng cách sử dụng [I1N2S3T4R5U6M7E8N9T0S1], mang lại trải nghiệm âm nh"&amp;"ạc độc đáo và hấp dẫn.")</f>
        <v>Âm nhạc được đề cập có phạm vi cao độ giới hạn là [R1A2N3G4E5] [oc0ta1ve2s3], cho phép nhấn mạnh hơn vào các sắc thái của giai điệu và nhịp điệu. Ngoài ra, việc sử dụng [[K01E12Y23]3 k4ey5] mang lại cho bản nhạc này chất lượng cảm xúc đặc biệt. Bài hát có thời gian chạy [T1M213] giây và không tuân theo [ti0me1 s2ig3na4tu5re6] thông thường, như được biểu thị bởi [T1I2M3E4_5S6I7G8N9A0T1U2R3E4]. Hiệu ứng tổng thể còn được nâng cao hơn nữa bằng cách sử dụng [I1N2S3T4R5U6M7E8N9T0S1], mang lại trải nghiệm âm nhạc độc đáo và hấp dẫn.</v>
      </c>
    </row>
    <row r="3595">
      <c r="A3595" s="1" t="s">
        <v>217</v>
      </c>
      <c r="B3595" s="1" t="s">
        <v>5482</v>
      </c>
      <c r="C3595" s="2" t="str">
        <f>IFERROR(__xludf.DUMMYFUNCTION("GoogleTranslate(B3595, ""en"", ""vi"")"),"
[[K01E12Y23]3 k4ey5] trong bản nhạc này chịu trách nhiệm tạo ra âm thanh mạnh mẽ và đáng nhớ. Khi một bản nhạc được sáng tác, [ke0y1] được viết vào đó có thể ảnh hưởng lớn đến tâm trạng chung và tác động cảm xúc của bản nhạc. Việc lựa chọn [key0y1] có t"&amp;"hể ảnh hưởng đến các yếu tố như độ sáng hoặc độ tối được cảm nhận của âm nhạc, cũng như cảm giác căng thẳng và giải tỏa. Các nhạc sĩ và nhà soạn nhạc cân nhắc cẩn thận [ke0y1] khi tạo tác phẩm của họ để đạt được hiệu ứng mong muốn đối với khán giả.")</f>
        <v>
[[K01E12Y23]3 k4ey5] trong bản nhạc này chịu trách nhiệm tạo ra âm thanh mạnh mẽ và đáng nhớ. Khi một bản nhạc được sáng tác, [ke0y1] được viết vào đó có thể ảnh hưởng lớn đến tâm trạng chung và tác động cảm xúc của bản nhạc. Việc lựa chọn [key0y1] có thể ảnh hưởng đến các yếu tố như độ sáng hoặc độ tối được cảm nhận của âm nhạc, cũng như cảm giác căng thẳng và giải tỏa. Các nhạc sĩ và nhà soạn nhạc cân nhắc cẩn thận [ke0y1] khi tạo tác phẩm của họ để đạt được hiệu ứng mong muốn đối với khán giả.</v>
      </c>
    </row>
    <row r="3596">
      <c r="A3596" s="1" t="s">
        <v>2575</v>
      </c>
      <c r="B3596" s="1" t="s">
        <v>5483</v>
      </c>
      <c r="C3596" s="2" t="str">
        <f>IFERROR(__xludf.DUMMYFUNCTION("GoogleTranslate(B3596, ""en"", ""vi"")"),"Hiệu suất âm nhạc tập trung và có tác động đạt được bằng cách sử dụng dải cao độ nhỏ gọn [R1A2N3G4E5] [oc0ta1ve2s3] và [I1N2S3T4R5U6M7E8N9T0S1] trong bản nhạc, có thời lượng [T1M213] giây.")</f>
        <v>Hiệu suất âm nhạc tập trung và có tác động đạt được bằng cách sử dụng dải cao độ nhỏ gọn [R1A2N3G4E5] [oc0ta1ve2s3] và [I1N2S3T4R5U6M7E8N9T0S1] trong bản nhạc, có thời lượng [T1M213] giây.</v>
      </c>
    </row>
    <row r="3597">
      <c r="A3597" s="1" t="s">
        <v>992</v>
      </c>
      <c r="B3597" s="1" t="s">
        <v>5484</v>
      </c>
      <c r="C3597" s="2" t="str">
        <f>IFERROR(__xludf.DUMMYFUNCTION("GoogleTranslate(B3597, ""en"", ""vi"")"),"Đoạn nhạc được sáng tác trong [[K01E12Y23]3 k4ey5] và nằm trong [T1I2M3E4_5S6I7G8N9A0T1U2R3E4]. Âm thanh gắn kết và thống nhất đạt được trong toàn bộ tác phẩm bằng cách sử dụng dải cao độ cụ thể là [R1A2N3G4E5] [oc0ta1ve2s3]. Kỹ thuật này giúp tạo ra trải"&amp;" nghiệm âm nhạc nhất quán và hài hòa cho người nghe.")</f>
        <v>Đoạn nhạc được sáng tác trong [[K01E12Y23]3 k4ey5] và nằm trong [T1I2M3E4_5S6I7G8N9A0T1U2R3E4]. Âm thanh gắn kết và thống nhất đạt được trong toàn bộ tác phẩm bằng cách sử dụng dải cao độ cụ thể là [R1A2N3G4E5] [oc0ta1ve2s3]. Kỹ thuật này giúp tạo ra trải nghiệm âm nhạc nhất quán và hài hòa cho người nghe.</v>
      </c>
    </row>
    <row r="3598">
      <c r="A3598" s="1" t="s">
        <v>467</v>
      </c>
      <c r="B3598" s="1" t="s">
        <v>5485</v>
      </c>
      <c r="C3598" s="2" t="str">
        <f>IFERROR(__xludf.DUMMYFUNCTION("GoogleTranslate(B3598, ""en"", ""vi"")"),"Nhạc trầm [te0mp1o2] với [[K01E12Y23]3 k4ey5] tạo ra âm thanh mạnh mẽ và đáng nhớ, đồng thời bản thân bài hát cũng có độ dài [T1M213] giây.")</f>
        <v>Nhạc trầm [te0mp1o2] với [[K01E12Y23]3 k4ey5] tạo ra âm thanh mạnh mẽ và đáng nhớ, đồng thời bản thân bài hát cũng có độ dài [T1M213] giây.</v>
      </c>
    </row>
    <row r="3599">
      <c r="A3599" s="1" t="s">
        <v>808</v>
      </c>
      <c r="B3599" s="1" t="s">
        <v>5486</v>
      </c>
      <c r="C3599" s="2" t="str">
        <f>IFERROR(__xludf.DUMMYFUNCTION("GoogleTranslate(B3599, ""en"", ""vi"")"),"Loại nhạc này có đặc điểm [G1E2N3R4E5] không thể nhầm lẫn, mang đến trải nghiệm nghe đa dạng và sống động với dải cao độ trải dài [R1A2N3G4E5] [oc0ta1ve2s3]. Việc lựa chọn [[K01E12Y23]3 k4ey5] mang lại trải nghiệm quyến rũ và đáng nhớ, được bổ sung bởi nh"&amp;"ịp điệu thoải mái và vừa phải. Bài hát chạy trong [T1M213] giây và không bao gồm bất kỳ [I1N2S3T4R5U6M7E8N9T0S1] nào. [ti0me1 s2ig3na4tu5re6] được chọn cho bài hát này không hề tầm thường, càng làm tăng thêm sự độc đáo của nó. Bài hát có nhịp độ vừa phải,"&amp;" giúp bạn dễ dàng theo kịp nhịp điệu đặc biệt của nó.")</f>
        <v>Loại nhạc này có đặc điểm [G1E2N3R4E5] không thể nhầm lẫn, mang đến trải nghiệm nghe đa dạng và sống động với dải cao độ trải dài [R1A2N3G4E5] [oc0ta1ve2s3]. Việc lựa chọn [[K01E12Y23]3 k4ey5] mang lại trải nghiệm quyến rũ và đáng nhớ, được bổ sung bởi nhịp điệu thoải mái và vừa phải. Bài hát chạy trong [T1M213] giây và không bao gồm bất kỳ [I1N2S3T4R5U6M7E8N9T0S1] nào. [ti0me1 s2ig3na4tu5re6] được chọn cho bài hát này không hề tầm thường, càng làm tăng thêm sự độc đáo của nó. Bài hát có nhịp độ vừa phải, giúp bạn dễ dàng theo kịp nhịp điệu đặc biệt của nó.</v>
      </c>
    </row>
    <row r="3600">
      <c r="A3600" s="1" t="s">
        <v>110</v>
      </c>
      <c r="B3600" s="1" t="s">
        <v>5487</v>
      </c>
      <c r="C3600" s="2" t="str">
        <f>IFERROR(__xludf.DUMMYFUNCTION("GoogleTranslate(B3600, ""en"", ""vi"")"),"Dải cao độ của âm nhạc [R1A2N3G4E5] [oc0ta1ve2s3] là một tính năng đặc biệt mang đến trải nghiệm nghe đặc biệt và khó quên. Với dải cao độ độc đáo, bản nhạc này nổi bật và mang đến hành trình thính giác có một không hai cho người nghe. Phạm vi nốt nhạc đư"&amp;"ợc sử dụng trong bản nhạc này tạo ra âm thanh quyến rũ và sống động, khiến khán giả bị cuốn hút và giải trí. Nhìn chung, dải cao độ của [R1A2N3G4E5] [oc0ta1ve2s3] trong bản nhạc này góp phần đáng kể vào tác động tổng thể của nó và khiến nó trở thành một b"&amp;"ản nhạc phải nghe đối với những ai thích trải nghiệm âm nhạc độc đáo và thú vị.")</f>
        <v>Dải cao độ của âm nhạc [R1A2N3G4E5] [oc0ta1ve2s3] là một tính năng đặc biệt mang đến trải nghiệm nghe đặc biệt và khó quên. Với dải cao độ độc đáo, bản nhạc này nổi bật và mang đến hành trình thính giác có một không hai cho người nghe. Phạm vi nốt nhạc được sử dụng trong bản nhạc này tạo ra âm thanh quyến rũ và sống động, khiến khán giả bị cuốn hút và giải trí. Nhìn chung, dải cao độ của [R1A2N3G4E5] [oc0ta1ve2s3] trong bản nhạc này góp phần đáng kể vào tác động tổng thể của nó và khiến nó trở thành một bản nhạc phải nghe đối với những ai thích trải nghiệm âm nhạc độc đáo và thú vị.</v>
      </c>
    </row>
    <row r="3601">
      <c r="A3601" s="1" t="s">
        <v>5488</v>
      </c>
      <c r="B3601" s="1" t="s">
        <v>5489</v>
      </c>
      <c r="C3601" s="2" t="str">
        <f>IFERROR(__xludf.DUMMYFUNCTION("GoogleTranslate(B3601, ""en"", ""vi"")"),"Bài hát này thuộc thể loại [G1E2N3R4E5] và có thời lượng [T1M213] giây. Đồng hồ đo của âm nhạc là [T1I2M3E4_5S6I7G8N9A0T1U2R3E4].")</f>
        <v>Bài hát này thuộc thể loại [G1E2N3R4E5] và có thời lượng [T1M213] giây. Đồng hồ đo của âm nhạc là [T1I2M3E4_5S6I7G8N9A0T1U2R3E4].</v>
      </c>
    </row>
    <row r="3602">
      <c r="A3602" s="1" t="s">
        <v>754</v>
      </c>
      <c r="B3602" s="1" t="s">
        <v>5490</v>
      </c>
      <c r="C3602" s="2" t="str">
        <f>IFERROR(__xludf.DUMMYFUNCTION("GoogleTranslate(B3602, ""en"", ""vi"")"),"Bài hát này thấm nhuần [E1M2O3T4I5O6N7], có [te0mp1o2] nhanh và nhịp điệu hài hòa. Phạm vi cao độ của nó nằm trong [R1A2N3G4E5] [oc0ta1ve2s3], trong khi [[K01E12Y23]3 k4ey5] mang lại cho nó chất lượng cảm xúc đặc biệt. Với thời lượng [T1M213] giây, âm nhạ"&amp;"c thể hiện sự vắng mặt của [I1N2S3T4R5U6M7E8N9T0S1] trong sáng tác của nó. [ti0me1 s2ig3na4tu5re6] của bản nhạc là [T1I2M3E4_5S6I7G8N9A0T1U2R3E4].")</f>
        <v>Bài hát này thấm nhuần [E1M2O3T4I5O6N7], có [te0mp1o2] nhanh và nhịp điệu hài hòa. Phạm vi cao độ của nó nằm trong [R1A2N3G4E5] [oc0ta1ve2s3], trong khi [[K01E12Y23]3 k4ey5] mang lại cho nó chất lượng cảm xúc đặc biệt. Với thời lượng [T1M213] giây, âm nhạc thể hiện sự vắng mặt của [I1N2S3T4R5U6M7E8N9T0S1] trong sáng tác của nó. [ti0me1 s2ig3na4tu5re6] của bản nhạc là [T1I2M3E4_5S6I7G8N9A0T1U2R3E4].</v>
      </c>
    </row>
    <row r="3603">
      <c r="A3603" s="1" t="s">
        <v>284</v>
      </c>
      <c r="B3603" s="1" t="s">
        <v>5491</v>
      </c>
      <c r="C3603" s="2" t="str">
        <f>IFERROR(__xludf.DUMMYFUNCTION("GoogleTranslate(B3603, ""en"", ""vi"")"),"Bài hát này là một ví dụ tuyệt vời về âm nhạc [G1E2N3R4E5], bắt nguồn từ các quy ước của nó và mang đến trải nghiệm nghe đa dạng và sống động với phạm vi cao độ trải dài [R1A2N3G4E5] [oc0ta1ve2s3]. Âm thanh cộng hưởng và độc đáo được truyền tải thông qua "&amp;"việc sử dụng [[K01E12Y23]3 k4ey5], trong khi nhịp điệu cân bằng và không có [I1N2S3T4R5U6M7E8N9T0S1] góp phần tạo nên sức hấp dẫn tổng thể của nó. Với mét [T1I2M3E4_5S6I7G8N9A0T1U2R3E4], bài hát chuyển động với tốc độ vừa phải và phát trong [T1M213] giây,"&amp;" khiến đây trở thành một trải nghiệm âm nhạc thú vị và đáng nhớ.")</f>
        <v>Bài hát này là một ví dụ tuyệt vời về âm nhạc [G1E2N3R4E5], bắt nguồn từ các quy ước của nó và mang đến trải nghiệm nghe đa dạng và sống động với phạm vi cao độ trải dài [R1A2N3G4E5] [oc0ta1ve2s3]. Âm thanh cộng hưởng và độc đáo được truyền tải thông qua việc sử dụng [[K01E12Y23]3 k4ey5], trong khi nhịp điệu cân bằng và không có [I1N2S3T4R5U6M7E8N9T0S1] góp phần tạo nên sức hấp dẫn tổng thể của nó. Với mét [T1I2M3E4_5S6I7G8N9A0T1U2R3E4], bài hát chuyển động với tốc độ vừa phải và phát trong [T1M213] giây, khiến đây trở thành một trải nghiệm âm nhạc thú vị và đáng nhớ.</v>
      </c>
    </row>
    <row r="3604">
      <c r="A3604" s="1" t="s">
        <v>703</v>
      </c>
      <c r="B3604" s="1" t="s">
        <v>5492</v>
      </c>
      <c r="C3604" s="2" t="str">
        <f>IFERROR(__xludf.DUMMYFUNCTION("GoogleTranslate(B3604, ""en"", ""vi"")"),"Việc sử dụng [[K01E12Y23]3 k4ey5] trong bản nhạc này góp phần tạo nên âm thanh vang và độc đáo. Ngoài ra, [ti0me1 s2ig3na4tu5re6] được sử dụng trong bài hát không hề bình thường, càng làm tăng thêm nét đặc biệt của nó.")</f>
        <v>Việc sử dụng [[K01E12Y23]3 k4ey5] trong bản nhạc này góp phần tạo nên âm thanh vang và độc đáo. Ngoài ra, [ti0me1 s2ig3na4tu5re6] được sử dụng trong bài hát không hề bình thường, càng làm tăng thêm nét đặc biệt của nó.</v>
      </c>
    </row>
    <row r="3605">
      <c r="A3605" s="1" t="s">
        <v>3043</v>
      </c>
      <c r="B3605" s="1" t="s">
        <v>5493</v>
      </c>
      <c r="C3605" s="2" t="str">
        <f>IFERROR(__xludf.DUMMYFUNCTION("GoogleTranslate(B3605, ""en"", ""vi"")"),"Bài hát này là sự thể hiện độc đáo của [E1M2O3T4I5O6N7], được truyền tải qua [[N01U12M23_34B45A56R67S78]8 b9ar0s1]. Điều khiến nó khác biệt so với các bài hát khác là [T1I2M3E4_5S6I7G8N9A0T1U2R3E4] độc đáo, bổ sung thêm một lớp phức tạp cho âm nhạc. Mặc d"&amp;"ù vậy, giai điệu và nhịp điệu phối hợp với nhau một cách liền mạch để tạo nên một bản nhạc mạnh mẽ và giàu cảm xúc. Dù bạn là một nhạc sĩ hay chỉ đơn giản là một người yêu thích âm nhạc thì bài hát này chắc chắn sẽ để lại ấn tượng khó phai trong lòng bạn.")</f>
        <v>Bài hát này là sự thể hiện độc đáo của [E1M2O3T4I5O6N7], được truyền tải qua [[N01U12M23_34B45A56R67S78]8 b9ar0s1]. Điều khiến nó khác biệt so với các bài hát khác là [T1I2M3E4_5S6I7G8N9A0T1U2R3E4] độc đáo, bổ sung thêm một lớp phức tạp cho âm nhạc. Mặc dù vậy, giai điệu và nhịp điệu phối hợp với nhau một cách liền mạch để tạo nên một bản nhạc mạnh mẽ và giàu cảm xúc. Dù bạn là một nhạc sĩ hay chỉ đơn giản là một người yêu thích âm nhạc thì bài hát này chắc chắn sẽ để lại ấn tượng khó phai trong lòng bạn.</v>
      </c>
    </row>
    <row r="3606">
      <c r="A3606" s="1" t="s">
        <v>1158</v>
      </c>
      <c r="B3606" s="1" t="s">
        <v>5494</v>
      </c>
      <c r="C3606" s="2" t="str">
        <f>IFERROR(__xludf.DUMMYFUNCTION("GoogleTranslate(B3606, ""en"", ""vi"")"),"Bản nhạc có nhịp điệu nhanh và thể hiện phạm vi cao độ trong [R1A2N3G4E5] [oc0ta1ve2s3].")</f>
        <v>Bản nhạc có nhịp điệu nhanh và thể hiện phạm vi cao độ trong [R1A2N3G4E5] [oc0ta1ve2s3].</v>
      </c>
    </row>
    <row r="3607">
      <c r="A3607" s="1" t="s">
        <v>5495</v>
      </c>
      <c r="B3607" s="1" t="s">
        <v>5496</v>
      </c>
      <c r="C3607" s="2" t="str">
        <f>IFERROR(__xludf.DUMMYFUNCTION("GoogleTranslate(B3607, ""en"", ""vi"")"),"Âm nhạc trong thể loại [G1E2N3R4E5] này mang đến trải nghiệm nghe độc ​​đáo và đáng nhớ với dải cao độ trải dài [R1A2N3G4E5] [oc0ta1ve2s3]. [[K01E12Y23]3 k4ey5] thêm hương vị riêng biệt, trong khi [[T01I12M23E34_45S56I67G78N89A90T01U12R23E34]4 t5im6e 7si8"&amp;"gn9at0ur1e2] độc đáo làm tăng thêm sự độc đáo của âm nhạc. Với độ dài [T1M213] giây, bài hát này có nhịp điệu thoải mái và [te0mp1o2] vừa phải. Việc sử dụng [I1N2S3T4R5U6M7E8N9T0S1] rất quan trọng đối với âm nhạc và [[N01U12M23_34B45A56R67S78]8 b9ar0s1] t"&amp;"rong bài hát khiến nó trở thành một ví dụ điển hình của thể loại này. Nhìn chung, sự kết hợp của những yếu tố này tạo nên một trải nghiệm âm nhạc có một không hai, chắc chắn sẽ làm say lòng bất kỳ người nghe nào.")</f>
        <v>Âm nhạc trong thể loại [G1E2N3R4E5] này mang đến trải nghiệm nghe độc ​​đáo và đáng nhớ với dải cao độ trải dài [R1A2N3G4E5] [oc0ta1ve2s3]. [[K01E12Y23]3 k4ey5] thêm hương vị riêng biệt, trong khi [[T01I12M23E34_45S56I67G78N89A90T01U12R23E34]4 t5im6e 7si8gn9at0ur1e2] độc đáo làm tăng thêm sự độc đáo của âm nhạc. Với độ dài [T1M213] giây, bài hát này có nhịp điệu thoải mái và [te0mp1o2] vừa phải. Việc sử dụng [I1N2S3T4R5U6M7E8N9T0S1] rất quan trọng đối với âm nhạc và [[N01U12M23_34B45A56R67S78]8 b9ar0s1] trong bài hát khiến nó trở thành một ví dụ điển hình của thể loại này. Nhìn chung, sự kết hợp của những yếu tố này tạo nên một trải nghiệm âm nhạc có một không hai, chắc chắn sẽ làm say lòng bất kỳ người nghe nào.</v>
      </c>
    </row>
    <row r="3608">
      <c r="A3608" s="1" t="s">
        <v>5497</v>
      </c>
      <c r="B3608" s="1" t="s">
        <v>5498</v>
      </c>
      <c r="C3608" s="2" t="str">
        <f>IFERROR(__xludf.DUMMYFUNCTION("GoogleTranslate(B3608, ""en"", ""vi"")"),"Bài hát nổi bật có [ti0me1 s2ig3na4tu5re6] độc đáo không thường thấy, càng làm tăng thêm sự khác biệt của nó. Bất chấp [ti0me1 s2ig3na4tu5re6] bất thường này, âm nhạc được phát với tốc độ nhanh, khiến nó tràn đầy năng lượng và năng động. Việc sử dụng nhịp"&amp;" điệu sôi động trong bài hát càng làm tăng thêm sức hấp dẫn, tạo nên trải nghiệm âm nhạc lôi cuốn. Ngoài ra, màn trình diễn còn bao gồm việc sử dụng khéo léo [I1N2S3T4R5U6M7E8N9T0S1], góp phần tăng thêm chiều sâu và kết cấu âm thanh tổng thể của bài hát.")</f>
        <v>Bài hát nổi bật có [ti0me1 s2ig3na4tu5re6] độc đáo không thường thấy, càng làm tăng thêm sự khác biệt của nó. Bất chấp [ti0me1 s2ig3na4tu5re6] bất thường này, âm nhạc được phát với tốc độ nhanh, khiến nó tràn đầy năng lượng và năng động. Việc sử dụng nhịp điệu sôi động trong bài hát càng làm tăng thêm sức hấp dẫn, tạo nên trải nghiệm âm nhạc lôi cuốn. Ngoài ra, màn trình diễn còn bao gồm việc sử dụng khéo léo [I1N2S3T4R5U6M7E8N9T0S1], góp phần tăng thêm chiều sâu và kết cấu âm thanh tổng thể của bài hát.</v>
      </c>
    </row>
    <row r="3609">
      <c r="A3609" s="1" t="s">
        <v>1304</v>
      </c>
      <c r="B3609" s="1" t="s">
        <v>5499</v>
      </c>
      <c r="C3609" s="2" t="str">
        <f>IFERROR(__xludf.DUMMYFUNCTION("GoogleTranslate(B3609, ""en"", ""vi"")"),"Bản nhạc này có dải cao độ [R1A2N3G4E5] [oc0ta1ve2s3] và được sáng tác trong [[K01E12Y23]3 k4ey5], mang lại âm thanh độc đáo và vang dội. Bài hát có thời lượng [T1M213] giây và có nhịp điệu nhẹ nhàng, êm dịu, với [I1N2S3T4R5U6M7E8N9T0S1] góp phần tạo nên "&amp;"bố cục tổng thể. Thước đo của âm nhạc là [T1I2M3E4_5S6I7G8N9A0T1U2R3E4], với nhịp độ vừa phải truyền tải được cảm xúc [E1M2O3T4I5O6N7]. Nhìn chung, bản nhạc này là sự kết hợp hài hòa giữa cao độ, giai điệu, nhịp điệu và nhạc cụ tạo nên trải nghiệm nghe nh"&amp;"ẹ nhàng và giàu sức gợi.")</f>
        <v>Bản nhạc này có dải cao độ [R1A2N3G4E5] [oc0ta1ve2s3] và được sáng tác trong [[K01E12Y23]3 k4ey5], mang lại âm thanh độc đáo và vang dội. Bài hát có thời lượng [T1M213] giây và có nhịp điệu nhẹ nhàng, êm dịu, với [I1N2S3T4R5U6M7E8N9T0S1] góp phần tạo nên bố cục tổng thể. Thước đo của âm nhạc là [T1I2M3E4_5S6I7G8N9A0T1U2R3E4], với nhịp độ vừa phải truyền tải được cảm xúc [E1M2O3T4I5O6N7]. Nhìn chung, bản nhạc này là sự kết hợp hài hòa giữa cao độ, giai điệu, nhịp điệu và nhạc cụ tạo nên trải nghiệm nghe nhẹ nhàng và giàu sức gợi.</v>
      </c>
    </row>
    <row r="3610">
      <c r="A3610" s="1" t="s">
        <v>1328</v>
      </c>
      <c r="B3610" s="1" t="s">
        <v>5500</v>
      </c>
      <c r="C3610" s="2" t="str">
        <f>IFERROR(__xludf.DUMMYFUNCTION("GoogleTranslate(B3610, ""en"", ""vi"")"),"Phạm vi cao độ giới hạn của bản nhạc là [R1A2N3G4E5] [oc0ta1ve2s3] cho phép nhấn mạnh hơn vào các sắc thái của giai điệu và nhịp điệu, trong khi [[K01E12Y23]3 k4ey5] mang đến cho bản nhạc này chất lượng cảm xúc đặc biệt. Với độ dài [T1M213] giây, bài hát "&amp;"này duy trì nhịp điệu rất thanh thản và không có [I1N2S3T4R5U6M7E8N9T0S1]. [ti0me1 s2ig3na4tu5re6] của nó không điển hình, được đánh dấu bằng [T1I2M3E4_5S6I7G8N9A0T1U2R3E4] và nó hiển thị [te0mp1o2] nhanh chóng. Hơn nữa, âm thanh của bài hát bị ảnh hưởng "&amp;"nặng nề bởi phong cách [G1E2N3R4E5].")</f>
        <v>Phạm vi cao độ giới hạn của bản nhạc là [R1A2N3G4E5] [oc0ta1ve2s3] cho phép nhấn mạnh hơn vào các sắc thái của giai điệu và nhịp điệu, trong khi [[K01E12Y23]3 k4ey5] mang đến cho bản nhạc này chất lượng cảm xúc đặc biệt. Với độ dài [T1M213] giây, bài hát này duy trì nhịp điệu rất thanh thản và không có [I1N2S3T4R5U6M7E8N9T0S1]. [ti0me1 s2ig3na4tu5re6] của nó không điển hình, được đánh dấu bằng [T1I2M3E4_5S6I7G8N9A0T1U2R3E4] và nó hiển thị [te0mp1o2] nhanh chóng. Hơn nữa, âm thanh của bài hát bị ảnh hưởng nặng nề bởi phong cách [G1E2N3R4E5].</v>
      </c>
    </row>
    <row r="3611">
      <c r="A3611" s="1" t="s">
        <v>412</v>
      </c>
      <c r="B3611" s="1" t="s">
        <v>5501</v>
      </c>
      <c r="C3611" s="2" t="str">
        <f>IFERROR(__xludf.DUMMYFUNCTION("GoogleTranslate(B3611, ""en"", ""vi"")"),"Âm nhạc được đề cập thực sự độc đáo vì nó kết hợp nhiều yếu tố riêng biệt để tạo ra trải nghiệm cảm xúc mạnh mẽ cho người nghe. Ví dụ: phạm vi cao độ của [R1A2N3G4E5] [oc0ta1ve2s3] thêm nét đặc biệt cho âm nhạc, nhấn mạnh chiều sâu cảm xúc của nó và làm c"&amp;"ho nó nổi bật so với các phần khác trong thể loại của nó. Trong khi đó, [[K01E12Y23]3 k4ey5] mang đến âm thanh mạnh mẽ và đáng nhớ, giúp thu hút người nghe ngay từ đầu. Mặc dù bài hát chỉ phát trong [T1M213] giây nhưng [te0mp1o2] của nó cực kỳ mãnh liệt, "&amp;"khiến người nghe bị cuốn hút xuyên suốt. Ngoài ra, việc cố tình loại trừ [I1N2S3T4R5U6M7E8N9T0S1] sẽ làm tăng thêm tác động tổng thể của bản nhạc, cho phép người nghe tập trung vào các yếu tố cốt lõi của âm nhạc. [[T01I12M23E34_45S56I67G78N89A90T01U12R23E"&amp;"34]4 t5im6e 7si8gn9at0ur1e2] đảm bảo rằng bài hát chuyển động với nhịp độ nhẹ nhàng, cho phép người nghe tận hưởng trọn vẹn cảm xúc mà âm nhạc gợi lên. Cuối cùng, âm nhạc mang lại cảm giác [E1M2O3T4I5O6N7] thực sự khó quên.")</f>
        <v>Âm nhạc được đề cập thực sự độc đáo vì nó kết hợp nhiều yếu tố riêng biệt để tạo ra trải nghiệm cảm xúc mạnh mẽ cho người nghe. Ví dụ: phạm vi cao độ của [R1A2N3G4E5] [oc0ta1ve2s3] thêm nét đặc biệt cho âm nhạc, nhấn mạnh chiều sâu cảm xúc của nó và làm cho nó nổi bật so với các phần khác trong thể loại của nó. Trong khi đó, [[K01E12Y23]3 k4ey5] mang đến âm thanh mạnh mẽ và đáng nhớ, giúp thu hút người nghe ngay từ đầu. Mặc dù bài hát chỉ phát trong [T1M213] giây nhưng [te0mp1o2] của nó cực kỳ mãnh liệt, khiến người nghe bị cuốn hút xuyên suốt. Ngoài ra, việc cố tình loại trừ [I1N2S3T4R5U6M7E8N9T0S1] sẽ làm tăng thêm tác động tổng thể của bản nhạc, cho phép người nghe tập trung vào các yếu tố cốt lõi của âm nhạc. [[T01I12M23E34_45S56I67G78N89A90T01U12R23E34]4 t5im6e 7si8gn9at0ur1e2] đảm bảo rằng bài hát chuyển động với nhịp độ nhẹ nhàng, cho phép người nghe tận hưởng trọn vẹn cảm xúc mà âm nhạc gợi lên. Cuối cùng, âm nhạc mang lại cảm giác [E1M2O3T4I5O6N7] thực sự khó quên.</v>
      </c>
    </row>
    <row r="3612">
      <c r="A3612" s="1" t="s">
        <v>1204</v>
      </c>
      <c r="B3612" s="1" t="s">
        <v>5502</v>
      </c>
      <c r="C3612" s="2" t="str">
        <f>IFERROR(__xludf.DUMMYFUNCTION("GoogleTranslate(B3612, ""en"", ""vi"")"),"[[K01E12Y23]3 k4ey5] trong bản nhạc này tạo ra âm thanh mạnh mẽ và đáng nhớ, trong khi [te0mp1o2] của bài hát lại nhẹ nhàng và yên bình. Cùng với nhau, hai yếu tố này tạo nên trải nghiệm nghe độc ​​đáo và thú vị, có thể đồng thời thu hút và thư giãn khán "&amp;"giả. Sự kết hợp giữa [ke0y1] đặc biệt và [te0mp1o2] êm dịu có thể gợi lên những cảm xúc và cảm giác khác nhau, khiến bản nhạc này trở nên nổi bật và dễ chịu khi nghe.")</f>
        <v>[[K01E12Y23]3 k4ey5] trong bản nhạc này tạo ra âm thanh mạnh mẽ và đáng nhớ, trong khi [te0mp1o2] của bài hát lại nhẹ nhàng và yên bình. Cùng với nhau, hai yếu tố này tạo nên trải nghiệm nghe độc ​​đáo và thú vị, có thể đồng thời thu hút và thư giãn khán giả. Sự kết hợp giữa [ke0y1] đặc biệt và [te0mp1o2] êm dịu có thể gợi lên những cảm xúc và cảm giác khác nhau, khiến bản nhạc này trở nên nổi bật và dễ chịu khi nghe.</v>
      </c>
    </row>
    <row r="3613">
      <c r="A3613" s="1" t="s">
        <v>314</v>
      </c>
      <c r="B3613" s="1" t="s">
        <v>5503</v>
      </c>
      <c r="C3613" s="2" t="str">
        <f>IFERROR(__xludf.DUMMYFUNCTION("GoogleTranslate(B3613, ""en"", ""vi"")"),"Âm nhạc mang lại trải nghiệm nghe độc ​​đáo và đáng nhớ với dải cao độ [R1A2N3G4E5] [oc0ta1ve2s3] và bầu không khí khác biệt được tạo ra bằng cách sử dụng [[K01E12Y23]3 k4ey5]. Bài hát chạy trong [T1M213] giây và tuân theo nhịp [T1I2M3E4_5S6I7G8N9A0T1U2R3"&amp;"E4] trong khi được phát ở tốc độ trung bình.")</f>
        <v>Âm nhạc mang lại trải nghiệm nghe độc ​​đáo và đáng nhớ với dải cao độ [R1A2N3G4E5] [oc0ta1ve2s3] và bầu không khí khác biệt được tạo ra bằng cách sử dụng [[K01E12Y23]3 k4ey5]. Bài hát chạy trong [T1M213] giây và tuân theo nhịp [T1I2M3E4_5S6I7G8N9A0T1U2R3E4] trong khi được phát ở tốc độ trung bình.</v>
      </c>
    </row>
    <row r="3614">
      <c r="A3614" s="1" t="s">
        <v>271</v>
      </c>
      <c r="B3614" s="1" t="s">
        <v>5504</v>
      </c>
      <c r="C3614" s="2" t="str">
        <f>IFERROR(__xludf.DUMMYFUNCTION("GoogleTranslate(B3614, ""en"", ""vi"")"),"Dải cao độ [R1A2N3G4E5] [oc0ta1ve2s3] của bản nhạc này mang lại trải nghiệm nghe độc ​​đáo và đáng nhớ, trong khi [[K01E12Y23]3 k4ey5] mang lại chất lượng cảm xúc đặc biệt. Với độ dài [T1M213] giây, bài hát lôi cuốn với nhịp điệu nhẹ nhàng và êm dịu, khôn"&amp;"g hề có bất kỳ [I1N2S3T4R5U6M7E8N9T0S1]. [[T01I12M23E34_45S56I67G78N89A90T01U12R23E34]4 t5im6e 7si8gn9at0ur1e2] và âm thanh chậm [te0mp1o2] càng góp phần tạo nên sự khác biệt, thể hiện âm thanh [G1E2N3R4E5] không thể nhầm lẫn, đặc trưng cho tác phẩm đáng "&amp;"chú ý này.")</f>
        <v>Dải cao độ [R1A2N3G4E5] [oc0ta1ve2s3] của bản nhạc này mang lại trải nghiệm nghe độc ​​đáo và đáng nhớ, trong khi [[K01E12Y23]3 k4ey5] mang lại chất lượng cảm xúc đặc biệt. Với độ dài [T1M213] giây, bài hát lôi cuốn với nhịp điệu nhẹ nhàng và êm dịu, không hề có bất kỳ [I1N2S3T4R5U6M7E8N9T0S1]. [[T01I12M23E34_45S56I67G78N89A90T01U12R23E34]4 t5im6e 7si8gn9at0ur1e2] và âm thanh chậm [te0mp1o2] càng góp phần tạo nên sự khác biệt, thể hiện âm thanh [G1E2N3R4E5] không thể nhầm lẫn, đặc trưng cho tác phẩm đáng chú ý này.</v>
      </c>
    </row>
    <row r="3615">
      <c r="A3615" s="1" t="s">
        <v>5505</v>
      </c>
      <c r="B3615" s="1" t="s">
        <v>5506</v>
      </c>
      <c r="C3615" s="2" t="str">
        <f>IFERROR(__xludf.DUMMYFUNCTION("GoogleTranslate(B3615, ""en"", ""vi"")"),"Việc sử dụng [[K01E12Y23]3 k4ey5] trong bản nhạc này tạo ra một bảng âm thanh phong phú và sống động, được nâng cao hơn nữa nhờ [[T01I12M23E34_45S56I67G78N89A90T01U12R23E34]4 t5im6e 7si8gn9at0ur1e2] độc đáo của nó. Bài hát kéo dài [T1M213] giây và có nhịp"&amp;" điệu rất yên bình, điều này làm tăng thêm hiệu ứng êm dịu tổng thể của âm nhạc. Ngoài ra, âm nhạc còn được đặc trưng bởi [E1M2O3T4I5O6N7], điều này càng làm tăng thêm tính chất yên tĩnh và thanh bình của nó. Nhìn chung, bài hát này nổi bật nhờ cách sử dụ"&amp;"ng các yếu tố âm nhạc một cách sáng tạo và khả năng khơi gợi phản ứng cảm xúc cụ thể ở người nghe.")</f>
        <v>Việc sử dụng [[K01E12Y23]3 k4ey5] trong bản nhạc này tạo ra một bảng âm thanh phong phú và sống động, được nâng cao hơn nữa nhờ [[T01I12M23E34_45S56I67G78N89A90T01U12R23E34]4 t5im6e 7si8gn9at0ur1e2] độc đáo của nó. Bài hát kéo dài [T1M213] giây và có nhịp điệu rất yên bình, điều này làm tăng thêm hiệu ứng êm dịu tổng thể của âm nhạc. Ngoài ra, âm nhạc còn được đặc trưng bởi [E1M2O3T4I5O6N7], điều này càng làm tăng thêm tính chất yên tĩnh và thanh bình của nó. Nhìn chung, bài hát này nổi bật nhờ cách sử dụng các yếu tố âm nhạc một cách sáng tạo và khả năng khơi gợi phản ứng cảm xúc cụ thể ở người nghe.</v>
      </c>
    </row>
    <row r="3616">
      <c r="A3616" s="1" t="s">
        <v>5507</v>
      </c>
      <c r="B3616" s="1" t="s">
        <v>5508</v>
      </c>
      <c r="C3616" s="2" t="str">
        <f>IFERROR(__xludf.DUMMYFUNCTION("GoogleTranslate(B3616, ""en"", ""vi"")"),"Bài hát này phát trong [T1M213] giây, có nhịp điệu rất yên tĩnh và nằm ngoài ranh giới điển hình của thể loại [G1E2N3R4E5].")</f>
        <v>Bài hát này phát trong [T1M213] giây, có nhịp điệu rất yên tĩnh và nằm ngoài ranh giới điển hình của thể loại [G1E2N3R4E5].</v>
      </c>
    </row>
    <row r="3617">
      <c r="A3617" s="1" t="s">
        <v>5509</v>
      </c>
      <c r="B3617" s="1" t="s">
        <v>5510</v>
      </c>
      <c r="C3617" s="2" t="str">
        <f>IFERROR(__xludf.DUMMYFUNCTION("GoogleTranslate(B3617, ""en"", ""vi"")"),"[[K01E12Y23]3 k4ey5] mang đến cho bản nhạc này chất lượng cảm xúc đặc biệt, đồng thời sử dụng [[T01I12M23E34_45S56I67G78N89A90T01U12R23E34]4 t5im6e 7si8gn9at0ur1e2] không phổ biến. Được chơi ở nhịp độ thoải mái, bản nhạc này là một ví dụ điển hình của thể"&amp;" loại [G1E2N3R4E5]. Với [[N01U12M23_34B45A56R67S78]8 b9ar0s1] tạo nên bài hát này, phần sáng tác độc đáo của nó thực sự nổi bật.")</f>
        <v>[[K01E12Y23]3 k4ey5] mang đến cho bản nhạc này chất lượng cảm xúc đặc biệt, đồng thời sử dụng [[T01I12M23E34_45S56I67G78N89A90T01U12R23E34]4 t5im6e 7si8gn9at0ur1e2] không phổ biến. Được chơi ở nhịp độ thoải mái, bản nhạc này là một ví dụ điển hình của thể loại [G1E2N3R4E5]. Với [[N01U12M23_34B45A56R67S78]8 b9ar0s1] tạo nên bài hát này, phần sáng tác độc đáo của nó thực sự nổi bật.</v>
      </c>
    </row>
    <row r="3618">
      <c r="A3618" s="1" t="s">
        <v>271</v>
      </c>
      <c r="B3618" s="1" t="s">
        <v>5511</v>
      </c>
      <c r="C3618" s="2" t="str">
        <f>IFERROR(__xludf.DUMMYFUNCTION("GoogleTranslate(B3618, ""en"", ""vi"")"),"Với phạm vi cao độ kéo dài [R1A2N3G4E5] [oc0ta1ve2s3], bài hát dài [T1M213] giây này trong [[K01E12Y23]3 k4ey5] quyến rũ mang đến trải nghiệm nghe đa dạng và sống động, kèm theo nhịp điệu rất thanh thản. Nó không có tính năng [I1N2S3T4R5U6M7E8N9T0S1], như"&amp;"ng nó thể hiện một [[T01I12M23E34_45S56I67G78N89A90T01U12R23E34]4 t5im6e 7si8gn9at0ur1e2 độc đáo. Âm nhạc có nhịp độ chậm là sự thể hiện chân thực của phong cách [G1E2N3R4E5] cổ điển, khiến nó trở thành một trải nghiệm hấp dẫn và đáng nhớ về tổng thể.")</f>
        <v>Với phạm vi cao độ kéo dài [R1A2N3G4E5] [oc0ta1ve2s3], bài hát dài [T1M213] giây này trong [[K01E12Y23]3 k4ey5] quyến rũ mang đến trải nghiệm nghe đa dạng và sống động, kèm theo nhịp điệu rất thanh thản. Nó không có tính năng [I1N2S3T4R5U6M7E8N9T0S1], nhưng nó thể hiện một [[T01I12M23E34_45S56I67G78N89A90T01U12R23E34]4 t5im6e 7si8gn9at0ur1e2 độc đáo. Âm nhạc có nhịp độ chậm là sự thể hiện chân thực của phong cách [G1E2N3R4E5] cổ điển, khiến nó trở thành một trải nghiệm hấp dẫn và đáng nhớ về tổng thể.</v>
      </c>
    </row>
    <row r="3619">
      <c r="A3619" s="1" t="s">
        <v>5512</v>
      </c>
      <c r="B3619" s="1" t="s">
        <v>5513</v>
      </c>
      <c r="C3619" s="2" t="str">
        <f>IFERROR(__xludf.DUMMYFUNCTION("GoogleTranslate(B3619, ""en"", ""vi"")"),"Với phạm vi cao độ trải dài [R1A2N3G4E5] [oc0ta1ve2s3], bản nhạc này mang đến trải nghiệm nghe đa dạng và sống động, thể hiện [E1M2O3T4I5O6N7]. Nhịp điệu trong bài hát rất nhẹ nhàng, dễ nghe và nó sử dụng [I1N2S3T4R5U6M7E8N9T0S1] để tạo nên một phần quan "&amp;"trọng của âm nhạc. Bài hát có thời lượng phát [T1M213] giây, giúp người nghe hoàn toàn đắm mình vào hành trình cảm xúc do nghệ sĩ tạo nên. Nhìn chung, bản nhạc này mang lại trải nghiệm thính giác độc đáo và mạnh mẽ, chắc chắn sẽ để lại ấn tượng lâu dài ch"&amp;"o bất kỳ ai nghe.")</f>
        <v>Với phạm vi cao độ trải dài [R1A2N3G4E5] [oc0ta1ve2s3], bản nhạc này mang đến trải nghiệm nghe đa dạng và sống động, thể hiện [E1M2O3T4I5O6N7]. Nhịp điệu trong bài hát rất nhẹ nhàng, dễ nghe và nó sử dụng [I1N2S3T4R5U6M7E8N9T0S1] để tạo nên một phần quan trọng của âm nhạc. Bài hát có thời lượng phát [T1M213] giây, giúp người nghe hoàn toàn đắm mình vào hành trình cảm xúc do nghệ sĩ tạo nên. Nhìn chung, bản nhạc này mang lại trải nghiệm thính giác độc đáo và mạnh mẽ, chắc chắn sẽ để lại ấn tượng lâu dài cho bất kỳ ai nghe.</v>
      </c>
    </row>
    <row r="3620">
      <c r="A3620" s="1" t="s">
        <v>352</v>
      </c>
      <c r="B3620" s="1" t="s">
        <v>5514</v>
      </c>
      <c r="C3620" s="2" t="str">
        <f>IFERROR(__xludf.DUMMYFUNCTION("GoogleTranslate(B3620, ""en"", ""vi"")"),"Bài hát dài một giây [T1M213] này, với phạm vi cao độ trong [R1A2N3G4E5] [oc0ta1ve2s3], tạo ra bầu không khí khác biệt thông qua việc sử dụng [[K01E12Y23]3 k4ey5]. Nhịp điệu vừa phải và bố cục không liên quan đến việc sử dụng [I1N2S3T4R5U6M7E8N9T0S1]. Đồn"&amp;"g hồ đo của nhạc là [T1I2M3E4_5S6I7G8N9A0T1U2R3E4], trong khi [te0mp1o2] vẫn ở mức vừa phải. Đặc tính tổng thể của âm nhạc được xác định bởi [E1M2O3T4I5O6N7].")</f>
        <v>Bài hát dài một giây [T1M213] này, với phạm vi cao độ trong [R1A2N3G4E5] [oc0ta1ve2s3], tạo ra bầu không khí khác biệt thông qua việc sử dụng [[K01E12Y23]3 k4ey5]. Nhịp điệu vừa phải và bố cục không liên quan đến việc sử dụng [I1N2S3T4R5U6M7E8N9T0S1]. Đồng hồ đo của nhạc là [T1I2M3E4_5S6I7G8N9A0T1U2R3E4], trong khi [te0mp1o2] vẫn ở mức vừa phải. Đặc tính tổng thể của âm nhạc được xác định bởi [E1M2O3T4I5O6N7].</v>
      </c>
    </row>
    <row r="3621">
      <c r="A3621" s="1" t="s">
        <v>414</v>
      </c>
      <c r="B3621" s="1" t="s">
        <v>5515</v>
      </c>
      <c r="C3621" s="2" t="str">
        <f>IFERROR(__xludf.DUMMYFUNCTION("GoogleTranslate(B3621, ""en"", ""vi"")"),"Bản nhạc thể hiện phạm vi cao độ trong [R1A2N3G4E5] [oc0ta1ve2s3] và [[K01E12Y23]3 k4ey5] thêm hương vị độc đáo cho bản nhạc này. Ngoài ra, thời lượng của bài hát này là [T1M213] giây.")</f>
        <v>Bản nhạc thể hiện phạm vi cao độ trong [R1A2N3G4E5] [oc0ta1ve2s3] và [[K01E12Y23]3 k4ey5] thêm hương vị độc đáo cho bản nhạc này. Ngoài ra, thời lượng của bài hát này là [T1M213] giây.</v>
      </c>
    </row>
    <row r="3622">
      <c r="A3622" s="1" t="s">
        <v>5516</v>
      </c>
      <c r="B3622" s="1" t="s">
        <v>5517</v>
      </c>
      <c r="C3622" s="2" t="str">
        <f>IFERROR(__xludf.DUMMYFUNCTION("GoogleTranslate(B3622, ""en"", ""vi"")"),"Bài hát này sử dụng [ti0me1 s2ig3na4tu5re6] không chuẩn, đồng thời có nhịp nhanh không quá nhanh cũng không quá chậm. [I1N2S3T4R5U6M7E8N9T0S1] không có trong phần phối khí của bài hát này.")</f>
        <v>Bài hát này sử dụng [ti0me1 s2ig3na4tu5re6] không chuẩn, đồng thời có nhịp nhanh không quá nhanh cũng không quá chậm. [I1N2S3T4R5U6M7E8N9T0S1] không có trong phần phối khí của bài hát này.</v>
      </c>
    </row>
    <row r="3623">
      <c r="A3623" s="1" t="s">
        <v>5518</v>
      </c>
      <c r="B3623" s="1" t="s">
        <v>5519</v>
      </c>
      <c r="C3623" s="2" t="str">
        <f>IFERROR(__xludf.DUMMYFUNCTION("GoogleTranslate(B3623, ""en"", ""vi"")"),"[ke0y1] của bản nhạc này tạo thêm hương vị độc đáo cho nó. Bài hát chạy trong [T1M213] giây và có nhịp vừa phải, nhất quán được chơi ở tốc độ nhàn nhã. Nó được chia thành [[N01U12M23_34B45A56R67S78]8 b9ar0s1], tạo ra một bố cục có cấu trúc và có tổ chức.")</f>
        <v>[ke0y1] của bản nhạc này tạo thêm hương vị độc đáo cho nó. Bài hát chạy trong [T1M213] giây và có nhịp vừa phải, nhất quán được chơi ở tốc độ nhàn nhã. Nó được chia thành [[N01U12M23_34B45A56R67S78]8 b9ar0s1], tạo ra một bố cục có cấu trúc và có tổ chức.</v>
      </c>
    </row>
    <row r="3624">
      <c r="A3624" s="1" t="s">
        <v>248</v>
      </c>
      <c r="B3624" s="1" t="s">
        <v>5520</v>
      </c>
      <c r="C3624" s="2" t="str">
        <f>IFERROR(__xludf.DUMMYFUNCTION("GoogleTranslate(B3624, ""en"", ""vi"")"),"Âm nhạc được mô tả ở đây có phạm vi cao độ giới hạn là [R1A2N3G4E5] [oc0ta1ve2s3], cho phép nhấn mạnh hơn vào các sắc thái của giai điệu và nhịp điệu. Ngoài ra, việc lựa chọn [[K01E12Y23]3 k4ey5] mang lại trải nghiệm lôi cuốn và đáng nhớ cho người nghe. B"&amp;"ài hát này có thời lượng [T1M213] giây và nhịp điệu đặc trưng bởi tính chất sống động. Điều thú vị là [I1N2S3T4R5U6M7E8N9T0S1] không phải là một phần của nhạc cụ trong phần này, nó có [ti0me1 s2ig3na4tu5re6 o7f 8[T91I02M13E24_35S46I57G68N79A80T91U02R13E24"&amp;"]3] và được chơi ở tốc độ nhanh. Loại nhạc này nổi tiếng vì truyền tải cảm giác [E1M2O3T4I5O6N7] và có cấu trúc xoay quanh [[N01U12M23_34B45A56R67S78]8 b9ar0s1], tạo ra trải nghiệm nghe độc ​​đáo và quyến rũ.")</f>
        <v>Âm nhạc được mô tả ở đây có phạm vi cao độ giới hạn là [R1A2N3G4E5] [oc0ta1ve2s3], cho phép nhấn mạnh hơn vào các sắc thái của giai điệu và nhịp điệu. Ngoài ra, việc lựa chọn [[K01E12Y23]3 k4ey5] mang lại trải nghiệm lôi cuốn và đáng nhớ cho người nghe. Bài hát này có thời lượng [T1M213] giây và nhịp điệu đặc trưng bởi tính chất sống động. Điều thú vị là [I1N2S3T4R5U6M7E8N9T0S1] không phải là một phần của nhạc cụ trong phần này, nó có [ti0me1 s2ig3na4tu5re6 o7f 8[T91I02M13E24_35S46I57G68N79A80T91U02R13E24]3] và được chơi ở tốc độ nhanh. Loại nhạc này nổi tiếng vì truyền tải cảm giác [E1M2O3T4I5O6N7] và có cấu trúc xoay quanh [[N01U12M23_34B45A56R67S78]8 b9ar0s1], tạo ra trải nghiệm nghe độc ​​đáo và quyến rũ.</v>
      </c>
    </row>
    <row r="3625">
      <c r="A3625" s="1" t="s">
        <v>1243</v>
      </c>
      <c r="B3625" s="1" t="s">
        <v>5521</v>
      </c>
      <c r="C3625" s="2" t="str">
        <f>IFERROR(__xludf.DUMMYFUNCTION("GoogleTranslate(B3625, ""en"", ""vi"")"),"Phạm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dài một giây [T1M213] này "&amp;"có nhịp điệu rất thư giãn và yên tĩnh, đồng thời phần sáng tác của nó không liên quan đến việc sử dụng [I1N2S3T4R5U6M7E8N9T0S1]. Với [ti0me1 s2ig3na4tu5re6 o7f 8[T91I02M13E24_35S46I57G68N79A80T91U02R13E24]3], nhịp điệu của bài hát nhanh và âm thanh không "&amp;"bị ảnh hưởng nhiều bởi các quy ước của thể loại [G1E2N3R4E5].")</f>
        <v>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dài một giây [T1M213] này có nhịp điệu rất thư giãn và yên tĩnh, đồng thời phần sáng tác của nó không liên quan đến việc sử dụng [I1N2S3T4R5U6M7E8N9T0S1]. Với [ti0me1 s2ig3na4tu5re6 o7f 8[T91I02M13E24_35S46I57G68N79A80T91U02R13E24]3], nhịp điệu của bài hát nhanh và âm thanh không bị ảnh hưởng nhiều bởi các quy ước của thể loại [G1E2N3R4E5].</v>
      </c>
    </row>
    <row r="3626">
      <c r="A3626" s="1" t="s">
        <v>1375</v>
      </c>
      <c r="B3626" s="1" t="s">
        <v>5522</v>
      </c>
      <c r="C3626" s="2" t="str">
        <f>IFERROR(__xludf.DUMMYFUNCTION("GoogleTranslate(B3626, ""en"", ""vi"")"),"Đoạn nhạc được mô tả thể hiện phạm vi cao độ trải dài [R1A2N3G4E5] [oc0ta1ve2s3]. Đây là chế phẩm có hàm lượng [te0mp1o2] cao sẽ giúp bạn bơm máu. Ngoài nhịp độ tràn đầy năng lượng, bản nhạc này còn có nhịp [T1I2M3E4_5S6I7G8N9A0T1U2R3E4] đặc biệt mang lại"&amp;" cảm giác nhịp nhàng độc đáo. Với âm vực ấn tượng và nhịp điệu hấp dẫn, bản nhạc này chắc chắn sẽ để lại ấn tượng lâu dài cho bất kỳ ai nghe nó.")</f>
        <v>Đoạn nhạc được mô tả thể hiện phạm vi cao độ trải dài [R1A2N3G4E5] [oc0ta1ve2s3]. Đây là chế phẩm có hàm lượng [te0mp1o2] cao sẽ giúp bạn bơm máu. Ngoài nhịp độ tràn đầy năng lượng, bản nhạc này còn có nhịp [T1I2M3E4_5S6I7G8N9A0T1U2R3E4] đặc biệt mang lại cảm giác nhịp nhàng độc đáo. Với âm vực ấn tượng và nhịp điệu hấp dẫn, bản nhạc này chắc chắn sẽ để lại ấn tượng lâu dài cho bất kỳ ai nghe nó.</v>
      </c>
    </row>
    <row r="3627">
      <c r="A3627" s="1" t="s">
        <v>5523</v>
      </c>
      <c r="B3627" s="1" t="s">
        <v>5524</v>
      </c>
      <c r="C3627" s="2" t="str">
        <f>IFERROR(__xludf.DUMMYFUNCTION("GoogleTranslate(B3627, ""en"", ""vi"")"),"Bài hát này dài [T1M213] giây với [ti0me1 s2ig3na4tu5re6] độc đáo. Nó có tốc độ vừa phải và không phù hợp với các quy ước của kiểu [G1E2N3R4E5]. Bài hát kéo dài khoảng [[N01U12M23_34B45A56R67S78]8 b9ar0s1].")</f>
        <v>Bài hát này dài [T1M213] giây với [ti0me1 s2ig3na4tu5re6] độc đáo. Nó có tốc độ vừa phải và không phù hợp với các quy ước của kiểu [G1E2N3R4E5]. Bài hát kéo dài khoảng [[N01U12M23_34B45A56R67S78]8 b9ar0s1].</v>
      </c>
    </row>
    <row r="3628">
      <c r="A3628" s="1" t="s">
        <v>2749</v>
      </c>
      <c r="B3628" s="1" t="s">
        <v>5525</v>
      </c>
      <c r="C3628" s="2" t="str">
        <f>IFERROR(__xludf.DUMMYFUNCTION("GoogleTranslate(B3628, ""en"", ""vi"")"),"Bản nhạc được đề cập đến thể hiện phạm vi cao độ trong [R1A2N3G4E5] [oc0ta1ve2s3] và được chơi trong [[K01E12Y23]3 k4ey5], mang lại âm thanh mạnh mẽ và đáng nhớ. Thời gian chạy của nó là [T1M213] giây và bài hát có nhịp điệu rất êm dịu và nhẹ nhàng. Tuy n"&amp;"hiên, [ti0me1 s2ig3na4tu5re6] được sử dụng trong bài hát này là không bình thường, với [T1I2M3E4_5S6I7G8N9A0T1U2R3E4], khiến nó trở thành một bản nhạc độc đáo. Về cấu trúc, bạn có thể đếm [[N01U12M23_34B45A56R67S78]8 b9ar0s1] trong bài hát này.")</f>
        <v>Bản nhạc được đề cập đến thể hiện phạm vi cao độ trong [R1A2N3G4E5] [oc0ta1ve2s3] và được chơi trong [[K01E12Y23]3 k4ey5], mang lại âm thanh mạnh mẽ và đáng nhớ. Thời gian chạy của nó là [T1M213] giây và bài hát có nhịp điệu rất êm dịu và nhẹ nhàng. Tuy nhiên, [ti0me1 s2ig3na4tu5re6] được sử dụng trong bài hát này là không bình thường, với [T1I2M3E4_5S6I7G8N9A0T1U2R3E4], khiến nó trở thành một bản nhạc độc đáo. Về cấu trúc, bạn có thể đếm [[N01U12M23_34B45A56R67S78]8 b9ar0s1] trong bài hát này.</v>
      </c>
    </row>
    <row r="3629">
      <c r="A3629" s="1" t="s">
        <v>360</v>
      </c>
      <c r="B3629" s="1" t="s">
        <v>5526</v>
      </c>
      <c r="C3629" s="2" t="str">
        <f>IFERROR(__xludf.DUMMYFUNCTION("GoogleTranslate(B3629, ""en"", ""vi"")"),"Bài hát này có nhịp [te0mp1o2] nhanh và thời gian chạy là [T1M213] giây. Nhịp điệu của bài hát cân bằng, không quá nhanh cũng không quá chậm.")</f>
        <v>Bài hát này có nhịp [te0mp1o2] nhanh và thời gian chạy là [T1M213] giây. Nhịp điệu của bài hát cân bằng, không quá nhanh cũng không quá chậm.</v>
      </c>
    </row>
    <row r="3630">
      <c r="A3630" s="1" t="s">
        <v>1609</v>
      </c>
      <c r="B3630" s="1" t="s">
        <v>5527</v>
      </c>
      <c r="C3630" s="2" t="str">
        <f>IFERROR(__xludf.DUMMYFUNCTION("GoogleTranslate(B3630, ""en"", ""vi"")"),"Loại nhạc này mang đến trải nghiệm nghe độc ​​đáo và đáng nhớ với dải cao độ [R1A2N3G4E5] [oc0ta1ve2s3] và sự lựa chọn quyến rũ của [[K01E12Y23]3 k4ey5]. Bài hát kéo dài [T1M213] giây, có nhịp điệu cân bằng, không quá nhanh cũng không quá chậm. Sự sắp xếp"&amp;" của nó cố tình bỏ qua việc sử dụng [I1N2S3T4R5U6M7E8N9T0S1], nâng cao tính khác biệt của nó. Với thước đo [T1I2M3E4_5S6I7G8N9A0T1U2R3E4] và chịu ảnh hưởng của [G1E2N3R4E5], phong cách của bài hát đã được xác định. Nhìn chung, sáng tác bao gồm [[N01U12M23"&amp;"_34B45A56R67S78]8 b9ar0s1], tạo nên một sáng tác âm nhạc đáng chú ý.")</f>
        <v>Loại nhạc này mang đến trải nghiệm nghe độc ​​đáo và đáng nhớ với dải cao độ [R1A2N3G4E5] [oc0ta1ve2s3] và sự lựa chọn quyến rũ của [[K01E12Y23]3 k4ey5]. Bài hát kéo dài [T1M213] giây, có nhịp điệu cân bằng, không quá nhanh cũng không quá chậm. Sự sắp xếp của nó cố tình bỏ qua việc sử dụng [I1N2S3T4R5U6M7E8N9T0S1], nâng cao tính khác biệt của nó. Với thước đo [T1I2M3E4_5S6I7G8N9A0T1U2R3E4] và chịu ảnh hưởng của [G1E2N3R4E5], phong cách của bài hát đã được xác định. Nhìn chung, sáng tác bao gồm [[N01U12M23_34B45A56R67S78]8 b9ar0s1], tạo nên một sáng tác âm nhạc đáng chú ý.</v>
      </c>
    </row>
    <row r="3631">
      <c r="A3631" s="1" t="s">
        <v>797</v>
      </c>
      <c r="B3631" s="1" t="s">
        <v>5528</v>
      </c>
      <c r="C3631" s="2" t="str">
        <f>IFERROR(__xludf.DUMMYFUNCTION("GoogleTranslate(B3631, ""en"", ""vi"")"),"Bài hát tiến triển trong [[N01U12M23_34B45A56R67S78]8 b9ar0s1].")</f>
        <v>Bài hát tiến triển trong [[N01U12M23_34B45A56R67S78]8 b9ar0s1].</v>
      </c>
    </row>
    <row r="3632">
      <c r="A3632" s="1" t="s">
        <v>5529</v>
      </c>
      <c r="B3632" s="1" t="s">
        <v>5530</v>
      </c>
      <c r="C3632" s="2" t="str">
        <f>IFERROR(__xludf.DUMMYFUNCTION("GoogleTranslate(B3632, ""en"", ""vi"")"),"Bản nhạc này truyền tải âm thanh độc đáo và vang dội thông qua việc sử dụng [[K01E12Y23]3 k4ey5]. Bài hát có độ dài [T1M213] giây và có nhịp điệu rất mượt mà và thư giãn. Ngoài ra, [ti0me1 s2ig3na4tu5re6] được sử dụng trong bài hát này không được nghe phổ"&amp;" biến. Hơn nữa, không có [I1N2S3T4R5U6M7E8N9T0S1] được sử dụng trong bản sáng tác này, khiến nó trở thành một bản nhạc thực sự đặc biệt.")</f>
        <v>Bản nhạc này truyền tải âm thanh độc đáo và vang dội thông qua việc sử dụng [[K01E12Y23]3 k4ey5]. Bài hát có độ dài [T1M213] giây và có nhịp điệu rất mượt mà và thư giãn. Ngoài ra, [ti0me1 s2ig3na4tu5re6] được sử dụng trong bài hát này không được nghe phổ biến. Hơn nữa, không có [I1N2S3T4R5U6M7E8N9T0S1] được sử dụng trong bản sáng tác này, khiến nó trở thành một bản nhạc thực sự đặc biệt.</v>
      </c>
    </row>
    <row r="3633">
      <c r="A3633" s="1" t="s">
        <v>5531</v>
      </c>
      <c r="B3633" s="1" t="s">
        <v>5532</v>
      </c>
      <c r="C3633" s="2" t="str">
        <f>IFERROR(__xludf.DUMMYFUNCTION("GoogleTranslate(B3633, ""en"", ""vi"")"),"Phạm vi cao độ của âm nhạc nằm trong [R1A2N3G4E5] [oc0ta1ve2s3], sử dụng [[K01E12Y23]3 k4ey5] để tạo ra bảng âm thanh phong phú và sống động. Với nhịp điệu êm đềm và vừa phải, bài hát này thể hiện sự vắng mặt độc đáo của [I1N2S3T4R5U6M7E8N9T0S1]. Mặc dù t"&amp;"hiếu nhạc cụ, âm nhạc vẫn duy trì [te0mp1o2] nhanh, góp phần tạo nên [E1M2O3T4I5O6N7] được xác định. Xuyên suốt bài hát, người nghe có thể đánh giá cao [[N01U12M23_34B45A56R67S78]8 b9ar0s1] khả năng sáng tác âm nhạc lôi cuốn.")</f>
        <v>Phạm vi cao độ của âm nhạc nằm trong [R1A2N3G4E5] [oc0ta1ve2s3], sử dụng [[K01E12Y23]3 k4ey5] để tạo ra bảng âm thanh phong phú và sống động. Với nhịp điệu êm đềm và vừa phải, bài hát này thể hiện sự vắng mặt độc đáo của [I1N2S3T4R5U6M7E8N9T0S1]. Mặc dù thiếu nhạc cụ, âm nhạc vẫn duy trì [te0mp1o2] nhanh, góp phần tạo nên [E1M2O3T4I5O6N7] được xác định. Xuyên suốt bài hát, người nghe có thể đánh giá cao [[N01U12M23_34B45A56R67S78]8 b9ar0s1] khả năng sáng tác âm nhạc lôi cuốn.</v>
      </c>
    </row>
    <row r="3634">
      <c r="A3634" s="1" t="s">
        <v>5533</v>
      </c>
      <c r="B3634" s="1" t="s">
        <v>5534</v>
      </c>
      <c r="C3634" s="2" t="str">
        <f>IFERROR(__xludf.DUMMYFUNCTION("GoogleTranslate(B3634, ""en"", ""vi"")"),"Bản nhạc này được sáng tác trong [[K01E12Y23]3 k4ey5], với nhịp điệu rất nhẹ nhàng và êm dịu. Nó đã chọn không kết hợp [I1N2S3T4R5U6M7E8N9T0S1], tuy nhiên bài hát được trình diễn nhanh chóng, tiến triển qua [[N01U12M23_34B45A56R67S78]8 b9ar0s1].")</f>
        <v>Bản nhạc này được sáng tác trong [[K01E12Y23]3 k4ey5], với nhịp điệu rất nhẹ nhàng và êm dịu. Nó đã chọn không kết hợp [I1N2S3T4R5U6M7E8N9T0S1], tuy nhiên bài hát được trình diễn nhanh chóng, tiến triển qua [[N01U12M23_34B45A56R67S78]8 b9ar0s1].</v>
      </c>
    </row>
    <row r="3635">
      <c r="A3635" s="1" t="s">
        <v>1549</v>
      </c>
      <c r="B3635" s="1" t="s">
        <v>5535</v>
      </c>
      <c r="C3635" s="2" t="str">
        <f>IFERROR(__xludf.DUMMYFUNCTION("GoogleTranslate(B3635, ""en"", ""vi"")"),"Phạm vi cao độ giới hạn của âm nhạc là [R1A2N3G4E5] [oc0ta1ve2s3], được sáng tác trong [[K01E12Y23]3 k4ey5], cho phép nhấn mạnh hơn vào các sắc thái của giai điệu và phân nhịp. Với nhịp điệu yên tĩnh và cố tình loại trừ [I1N2S3T4R5U6M7E8N9T0S1], bài hát t"&amp;"heo phong cách [G1E2N3R4E5] này khác với âm thanh thông thường. Độ dài của nó là [T1M213] giây và việc nhấn mạnh vào các sắc thái và cách diễn đạt tinh tế có thể thực hiện được nhờ giới hạn phạm vi cao độ. Nhìn chung, bài hát này mang lại trải nghiệm âm n"&amp;"hạc độc đáo, khác biệt với âm thanh [G1E2N3R4E5] điển hình.")</f>
        <v>Phạm vi cao độ giới hạn của âm nhạc là [R1A2N3G4E5] [oc0ta1ve2s3], được sáng tác trong [[K01E12Y23]3 k4ey5], cho phép nhấn mạnh hơn vào các sắc thái của giai điệu và phân nhịp. Với nhịp điệu yên tĩnh và cố tình loại trừ [I1N2S3T4R5U6M7E8N9T0S1], bài hát theo phong cách [G1E2N3R4E5] này khác với âm thanh thông thường. Độ dài của nó là [T1M213] giây và việc nhấn mạnh vào các sắc thái và cách diễn đạt tinh tế có thể thực hiện được nhờ giới hạn phạm vi cao độ. Nhìn chung, bài hát này mang lại trải nghiệm âm nhạc độc đáo, khác biệt với âm thanh [G1E2N3R4E5] điển hình.</v>
      </c>
    </row>
    <row r="3636">
      <c r="A3636" s="1" t="s">
        <v>194</v>
      </c>
      <c r="B3636" s="1" t="s">
        <v>5536</v>
      </c>
      <c r="C3636" s="2" t="str">
        <f>IFERROR(__xludf.DUMMYFUNCTION("GoogleTranslate(B3636, ""en"", ""vi"")"),"Phạm vi cao độ nhỏ gọn của [R1A2N3G4E5] [oc0ta1ve2s3] mang lại màn trình diễn âm nhạc tập trung và có tác động mạnh mẽ, được nâng cao nhờ âm thanh mạnh mẽ và đáng nhớ của [[K01E12Y23]3 k4ey5]. Với thời lượng [T1M213] giây, bài hát thu hút người nghe bằng "&amp;"nhịp điệu tràn đầy năng lượng, trong khi [I1N2S3T4R5U6M7E8N9T0S1] thêm chiều sâu và kết cấu cho bố cục. Theo nhịp [T1I2M3E4_5S6I7G8N9A0T1U2R3E4], âm nhạc duy trì mức trung bình [te0mp1o2] và lấp đầy không khí bằng [E1M2O3T4I5O6N7].")</f>
        <v>Phạm vi cao độ nhỏ gọn của [R1A2N3G4E5] [oc0ta1ve2s3] mang lại màn trình diễn âm nhạc tập trung và có tác động mạnh mẽ, được nâng cao nhờ âm thanh mạnh mẽ và đáng nhớ của [[K01E12Y23]3 k4ey5]. Với thời lượng [T1M213] giây, bài hát thu hút người nghe bằng nhịp điệu tràn đầy năng lượng, trong khi [I1N2S3T4R5U6M7E8N9T0S1] thêm chiều sâu và kết cấu cho bố cục. Theo nhịp [T1I2M3E4_5S6I7G8N9A0T1U2R3E4], âm nhạc duy trì mức trung bình [te0mp1o2] và lấp đầy không khí bằng [E1M2O3T4I5O6N7].</v>
      </c>
    </row>
    <row r="3637">
      <c r="A3637" s="1" t="s">
        <v>5537</v>
      </c>
      <c r="B3637" s="1" t="s">
        <v>5538</v>
      </c>
      <c r="C3637" s="2" t="str">
        <f>IFERROR(__xludf.DUMMYFUNCTION("GoogleTranslate(B3637,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và n"&amp;"hịp điệu chậm, bài hát này thể hiện âm thanh riêng biệt của [G1E2N3R4E5]. Bao gồm [[N01U12M23_34B45A56R67S78]8 b9ar0s1], âm nhạc thể hiện sự cân bằng hoàn hảo giữa các yếu tố âm nhạc.")</f>
        <v>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và nhịp điệu chậm, bài hát này thể hiện âm thanh riêng biệt của [G1E2N3R4E5]. Bao gồm [[N01U12M23_34B45A56R67S78]8 b9ar0s1], âm nhạc thể hiện sự cân bằng hoàn hảo giữa các yếu tố âm nhạc.</v>
      </c>
    </row>
    <row r="3638">
      <c r="A3638" s="1" t="s">
        <v>3626</v>
      </c>
      <c r="B3638" s="1" t="s">
        <v>5539</v>
      </c>
      <c r="C3638" s="2" t="str">
        <f>IFERROR(__xludf.DUMMYFUNCTION("GoogleTranslate(B3638, ""en"", ""vi"")"),"Phạm vi cao độ nhỏ gọn của [R1A2N3G4E5] [oc0ta1ve2s3], kết hợp với sự lựa chọn quyến rũ của [[K01E12Y23]3 k4ey5], mang lại màn trình diễn âm nhạc tập trung và có tác động mạnh mẽ, tạo ra trải nghiệm đáng nhớ. Với thời lượng [T1M213] giây, nhịp điệu của bà"&amp;"i hát vô cùng mạnh mẽ, trở nên sống động nhờ việc sử dụng khéo léo [I1N2S3T4R5U6M7E8N9T0S1]. Tuy [ti0me1 s2ig3na4tu5re6] của bài hát này không đều đặn nhưng âm thanh của nó vẫn rõ ràng, không bị ảnh hưởng nhiều bởi quy ước của thể loại [G1E2N3R4E5]. Bao g"&amp;"ồm [[N01U12M23_34B45A56R67S78]8 b9ar0s1], sáng tác này thể hiện sự hòa trộn độc đáo giữa các yếu tố âm nhạc làm say đắm người nghe.")</f>
        <v>Phạm vi cao độ nhỏ gọn của [R1A2N3G4E5] [oc0ta1ve2s3], kết hợp với sự lựa chọn quyến rũ của [[K01E12Y23]3 k4ey5], mang lại màn trình diễn âm nhạc tập trung và có tác động mạnh mẽ, tạo ra trải nghiệm đáng nhớ. Với thời lượng [T1M213] giây, nhịp điệu của bài hát vô cùng mạnh mẽ, trở nên sống động nhờ việc sử dụng khéo léo [I1N2S3T4R5U6M7E8N9T0S1]. Tuy [ti0me1 s2ig3na4tu5re6] của bài hát này không đều đặn nhưng âm thanh của nó vẫn rõ ràng, không bị ảnh hưởng nhiều bởi quy ước của thể loại [G1E2N3R4E5]. Bao gồm [[N01U12M23_34B45A56R67S78]8 b9ar0s1], sáng tác này thể hiện sự hòa trộn độc đáo giữa các yếu tố âm nhạc làm say đắm người nghe.</v>
      </c>
    </row>
    <row r="3639">
      <c r="A3639" s="1" t="s">
        <v>3506</v>
      </c>
      <c r="B3639" s="1" t="s">
        <v>5540</v>
      </c>
      <c r="C3639" s="2" t="str">
        <f>IFERROR(__xludf.DUMMYFUNCTION("GoogleTranslate(B3639, ""en"", ""vi"")"),"Với phạm vi cao độ trải dài [R1A2N3G4E5] [oc0ta1ve2s3], bản nhạc này mang đến trải nghiệm nghe đa dạng và sống động trong [K1E2Y3], mang lại chất lượng cảm xúc đặc biệt. Bắt đầu từ [T1M213] giây, bài hát này thu hút với nhịp điệu mượt mà và thư giãn, được"&amp;" nâng cao nhờ việc sử dụng khéo léo [I1N2S3T4R5U6M7E8N9T0S1]. Nó tuân theo [[T01I12M23E34_45S56I67G78N89A90T01U12R23E34]4 t5im6e 7si8gn9at0ur1e2], chơi với tốc độ nhàn nhã, trong khi tỏa ra [E1M2O3T4I5O6N7]. Khi đắm mình trong hành trình âm nhạc này, bạn "&amp;"sẽ khám phá [[N01U12M23_34B45A56R67S78]8 b9ar0s1] để đếm và thưởng thức.")</f>
        <v>Với phạm vi cao độ trải dài [R1A2N3G4E5] [oc0ta1ve2s3], bản nhạc này mang đến trải nghiệm nghe đa dạng và sống động trong [K1E2Y3], mang lại chất lượng cảm xúc đặc biệt. Bắt đầu từ [T1M213] giây, bài hát này thu hút với nhịp điệu mượt mà và thư giãn, được nâng cao nhờ việc sử dụng khéo léo [I1N2S3T4R5U6M7E8N9T0S1]. Nó tuân theo [[T01I12M23E34_45S56I67G78N89A90T01U12R23E34]4 t5im6e 7si8gn9at0ur1e2], chơi với tốc độ nhàn nhã, trong khi tỏa ra [E1M2O3T4I5O6N7]. Khi đắm mình trong hành trình âm nhạc này, bạn sẽ khám phá [[N01U12M23_34B45A56R67S78]8 b9ar0s1] để đếm và thưởng thức.</v>
      </c>
    </row>
    <row r="3640">
      <c r="A3640" s="1" t="s">
        <v>53</v>
      </c>
      <c r="B3640" s="1" t="s">
        <v>5541</v>
      </c>
      <c r="C3640" s="2" t="str">
        <f>IFERROR(__xludf.DUMMYFUNCTION("GoogleTranslate(B3640, ""en"", ""vi"")"),"Đặc điểm riêng biệt của âm nhạc được nhấn mạnh bởi dải cao độ [R1A2N3G4E5] [oc0ta1ve2s3], giúp tăng thêm chiều sâu cho sự biểu đạt cảm xúc. Ngoài ra, việc sử dụng [[K01E12Y23]3 k4ey5] trong bản nhạc này tạo ra âm thanh độc đáo và vang dội, góp phần tạo nê"&amp;"n sự khác biệt của nó. Nhìn chung, những yếu tố này kết hợp với nhau để tạo ra trải nghiệm âm nhạc mạnh mẽ và giàu cảm xúc.")</f>
        <v>Đặc điểm riêng biệt của âm nhạc được nhấn mạnh bởi dải cao độ [R1A2N3G4E5] [oc0ta1ve2s3], giúp tăng thêm chiều sâu cho sự biểu đạt cảm xúc. Ngoài ra, việc sử dụng [[K01E12Y23]3 k4ey5] trong bản nhạc này tạo ra âm thanh độc đáo và vang dội, góp phần tạo nên sự khác biệt của nó. Nhìn chung, những yếu tố này kết hợp với nhau để tạo ra trải nghiệm âm nhạc mạnh mẽ và giàu cảm xúc.</v>
      </c>
    </row>
    <row r="3641">
      <c r="A3641" s="1" t="s">
        <v>2145</v>
      </c>
      <c r="B3641" s="1" t="s">
        <v>5542</v>
      </c>
      <c r="C3641" s="2" t="str">
        <f>IFERROR(__xludf.DUMMYFUNCTION("GoogleTranslate(B3641, ""en"", ""vi"")"),"Bài hát này là sự kết hợp độc đáo của các đặc điểm khiến nó nổi bật so với các bài hát còn lại. [te0mp1o2] nhanh chóng của nó tạo ra cảm giác cấp bách và năng lượng thúc đẩy bài hát tiến về phía trước. Đồng thời, nhịp điệu đều đặn và vừa phải của nó giúp "&amp;"người nghe bị cuốn hút và cho phép họ theo dõi dễ dàng. Tuy nhiên, điều thực sự làm nên sự khác biệt của bài hát này là [ti0me1 s2ig3na4tu5re6] khác thường của nó, khác với cấu trúc điển hình thường thấy trong hầu hết các bài hát. Sự lựa chọn độc đáo này "&amp;"tạo thêm sự phức tạp và hấp dẫn cho âm nhạc, khiến nó trở thành một trải nghiệm nghe hấp dẫn và thú vị.")</f>
        <v>Bài hát này là sự kết hợp độc đáo của các đặc điểm khiến nó nổi bật so với các bài hát còn lại. [te0mp1o2] nhanh chóng của nó tạo ra cảm giác cấp bách và năng lượng thúc đẩy bài hát tiến về phía trước. Đồng thời, nhịp điệu đều đặn và vừa phải của nó giúp người nghe bị cuốn hút và cho phép họ theo dõi dễ dàng. Tuy nhiên, điều thực sự làm nên sự khác biệt của bài hát này là [ti0me1 s2ig3na4tu5re6] khác thường của nó, khác với cấu trúc điển hình thường thấy trong hầu hết các bài hát. Sự lựa chọn độc đáo này tạo thêm sự phức tạp và hấp dẫn cho âm nhạc, khiến nó trở thành một trải nghiệm nghe hấp dẫn và thú vị.</v>
      </c>
    </row>
    <row r="3642">
      <c r="A3642" s="1" t="s">
        <v>2537</v>
      </c>
      <c r="B3642" s="1" t="s">
        <v>5543</v>
      </c>
      <c r="C3642" s="2" t="str">
        <f>IFERROR(__xludf.DUMMYFUNCTION("GoogleTranslate(B3642, ""en"", ""vi"")"),"Việc sử dụng [[K01E12Y23]3 k4ey5] trong bản nhạc này tạo ra một bảng âm thanh phong phú và sống động, được bổ sung bởi thời lượng chạy của bài hát là [T1M213] giây. Điều thú vị là bài hát này không có bất kỳ [I1N2S3T4R5U6M7E8N9T0S1] nào, mang đến trải ngh"&amp;"iệm nghe độc ​​đáo khiến bài hát này khác biệt so với các bài hát khác cùng thể loại. Mặc dù không có nhạc cụ thông thường, chất lượng và âm thanh tổng thể của bản nhạc vẫn rất ấn tượng, làm nổi bật sự sáng tạo và đổi mới của người nghệ sĩ đằng sau nó.")</f>
        <v>Việc sử dụng [[K01E12Y23]3 k4ey5] trong bản nhạc này tạo ra một bảng âm thanh phong phú và sống động, được bổ sung bởi thời lượng chạy của bài hát là [T1M213] giây. Điều thú vị là bài hát này không có bất kỳ [I1N2S3T4R5U6M7E8N9T0S1] nào, mang đến trải nghiệm nghe độc ​​đáo khiến bài hát này khác biệt so với các bài hát khác cùng thể loại. Mặc dù không có nhạc cụ thông thường, chất lượng và âm thanh tổng thể của bản nhạc vẫn rất ấn tượng, làm nổi bật sự sáng tạo và đổi mới của người nghệ sĩ đằng sau nó.</v>
      </c>
    </row>
    <row r="3643">
      <c r="A3643" s="1" t="s">
        <v>5544</v>
      </c>
      <c r="B3643" s="1" t="s">
        <v>5545</v>
      </c>
      <c r="C3643" s="2" t="str">
        <f>IFERROR(__xludf.DUMMYFUNCTION("GoogleTranslate(B3643, ""en"", ""vi"")"),"Bài hát, một ví dụ điển hình của thể loại [G1E2N3R4E5], bao gồm [[N01U12M23_34B45A56R67S78]8 b9ar0s1] và có phạm vi cao độ cụ thể là [R1A2N3G4E5] [oc0ta1ve2s3], tạo ra âm thanh gắn kết và thống nhất xuyên suốt bản nhạc. Tuy nhiên, [ti0me1 s2ig3na4tu5re6] "&amp;"của bài hát này không bình thường, càng làm tăng thêm nét độc đáo và khác biệt của nó.")</f>
        <v>Bài hát, một ví dụ điển hình của thể loại [G1E2N3R4E5], bao gồm [[N01U12M23_34B45A56R67S78]8 b9ar0s1] và có phạm vi cao độ cụ thể là [R1A2N3G4E5] [oc0ta1ve2s3], tạo ra âm thanh gắn kết và thống nhất xuyên suốt bản nhạc. Tuy nhiên, [ti0me1 s2ig3na4tu5re6] của bài hát này không bình thường, càng làm tăng thêm nét độc đáo và khác biệt của nó.</v>
      </c>
    </row>
    <row r="3644">
      <c r="A3644" s="1" t="s">
        <v>783</v>
      </c>
      <c r="B3644" s="1" t="s">
        <v>5546</v>
      </c>
      <c r="C3644" s="2" t="str">
        <f>IFERROR(__xludf.DUMMYFUNCTION("GoogleTranslate(B3644, ""en"", ""vi"")"),"Loại nhạc này mang đến trải nghiệm nghe đa dạng và sống động với dải cao độ trải dài [R1A2N3G4E5] [oc0ta1ve2s3]. [[K01E12Y23]3 k4ey5] mang đến âm thanh mạnh mẽ và đáng nhớ, trong khi bản nhạc chạy trong [T1M213] giây và có nhịp điệu rất mềm mại và mượt mà"&amp;". Sự sắp xếp của bài hát này cố tình bỏ qua việc sử dụng [I1N2S3T4R5U6M7E8N9T0S1] và [ti0me1 s2ig3na4tu5re6], [T1I2M3E4_5S6I7G8N9A0T1U2R3E4] được chọn, là không bình thường. Mặc dù có nhịp điệu cân bằng nhưng bài hát không thể dễ dàng được xếp vào phong c"&amp;"ách [G1E2N3R4E5], khiến nó trở thành một bản nhạc độc đáo và hấp dẫn.")</f>
        <v>Loại nhạc này mang đến trải nghiệm nghe đa dạng và sống động với dải cao độ trải dài [R1A2N3G4E5] [oc0ta1ve2s3]. [[K01E12Y23]3 k4ey5] mang đến âm thanh mạnh mẽ và đáng nhớ, trong khi bản nhạc chạy trong [T1M213] giây và có nhịp điệu rất mềm mại và mượt mà. Sự sắp xếp của bài hát này cố tình bỏ qua việc sử dụng [I1N2S3T4R5U6M7E8N9T0S1] và [ti0me1 s2ig3na4tu5re6], [T1I2M3E4_5S6I7G8N9A0T1U2R3E4] được chọn, là không bình thường. Mặc dù có nhịp điệu cân bằng nhưng bài hát không thể dễ dàng được xếp vào phong cách [G1E2N3R4E5], khiến nó trở thành một bản nhạc độc đáo và hấp dẫn.</v>
      </c>
    </row>
    <row r="3645">
      <c r="A3645" s="1" t="s">
        <v>2014</v>
      </c>
      <c r="B3645" s="1" t="s">
        <v>5547</v>
      </c>
      <c r="C3645" s="2" t="str">
        <f>IFERROR(__xludf.DUMMYFUNCTION("GoogleTranslate(B3645, ""en"", ""vi"")"),"Bài hát này mang đến trải nghiệm nghe độc ​​đáo và đáng nhớ với dải cao độ [R1A2N3G4E5] [oc0ta1ve2s3]. Nó bao gồm [[N01U12M23_34B45A56R67S78]8 b9ar0s1] trong toàn bộ bố cục và có độ dài [T1M213] giây. Từ phạm vi cao độ mở rộng đến độ dài tổng thể của bài "&amp;"hát, có nhiều khía cạnh khiến bản nhạc này trở nên nổi bật.")</f>
        <v>Bài hát này mang đến trải nghiệm nghe độc ​​đáo và đáng nhớ với dải cao độ [R1A2N3G4E5] [oc0ta1ve2s3]. Nó bao gồm [[N01U12M23_34B45A56R67S78]8 b9ar0s1] trong toàn bộ bố cục và có độ dài [T1M213] giây. Từ phạm vi cao độ mở rộng đến độ dài tổng thể của bài hát, có nhiều khía cạnh khiến bản nhạc này trở nên nổi bật.</v>
      </c>
    </row>
    <row r="3646">
      <c r="A3646" s="1" t="s">
        <v>5548</v>
      </c>
      <c r="B3646" s="1" t="s">
        <v>5549</v>
      </c>
      <c r="C3646" s="2" t="str">
        <f>IFERROR(__xludf.DUMMYFUNCTION("GoogleTranslate(B3646, ""en"", ""vi"")"),"[ke0y1] được sử dụng trong bài hát này đã tạo thêm hương vị độc đáo cho âm nhạc, thấm đẫm cảm xúc. Mặc dù sự sắp xếp bỏ qua việc sử dụng một số nhạc cụ nhất định, bài hát vẫn giữ được nhịp điệu rất nhẹ nhàng và mượt mà trong suốt [[N01U12M23_34B45A56R67S7"&amp;"8]8 b9ar0s1]. Nhìn chung, bố cục cho thấy các yếu tố âm nhạc quan trọng như [ke0y1] và nhạc cụ có thể tác động lớn đến tâm trạng và bầu không khí chung của bài hát như thế nào.")</f>
        <v>[ke0y1] được sử dụng trong bài hát này đã tạo thêm hương vị độc đáo cho âm nhạc, thấm đẫm cảm xúc. Mặc dù sự sắp xếp bỏ qua việc sử dụng một số nhạc cụ nhất định, bài hát vẫn giữ được nhịp điệu rất nhẹ nhàng và mượt mà trong suốt [[N01U12M23_34B45A56R67S78]8 b9ar0s1]. Nhìn chung, bố cục cho thấy các yếu tố âm nhạc quan trọng như [ke0y1] và nhạc cụ có thể tác động lớn đến tâm trạng và bầu không khí chung của bài hát như thế nào.</v>
      </c>
    </row>
    <row r="3647">
      <c r="A3647" s="1" t="s">
        <v>110</v>
      </c>
      <c r="B3647" s="1" t="s">
        <v>5550</v>
      </c>
      <c r="C3647" s="2" t="str">
        <f>IFERROR(__xludf.DUMMYFUNCTION("GoogleTranslate(B3647, ""en"", ""vi"")"),"Phạm vi cao độ của âm nhạc được giới hạn ở [R1A2N3G4E5] [oc0ta1ve2s3], cho phép nhấn mạnh hơn vào các sắc thái của giai điệu và nhịp điệu. Bằng cách hạn chế các nốt có sẵn, nhạc sĩ phải tập trung vào việc sử dụng phạm vi giới hạn để thể hiện bản thân thôn"&amp;"g qua các biến thể tinh tế trong giai điệu và cách diễn đạt. Sự nhấn mạnh vào sắc thái này có thể tạo ra một màn trình diễn biểu cảm và giàu cảm xúc hơn, vì nhạc sĩ buộc phải khám phá đầy đủ các khả năng trong phạm vi cao độ giới hạn. Nhìn chung, sự hạn c"&amp;"hế về phạm vi cao độ hạn chế có thể được coi là một cơ hội sáng tạo, khuyến khích các nhạc sĩ khám phá những cách mới để thể hiện bản thân trong ranh giới của thể loại hoặc phong cách mà họ đã chọn.")</f>
        <v>Phạm vi cao độ của âm nhạc được giới hạn ở [R1A2N3G4E5] [oc0ta1ve2s3], cho phép nhấn mạnh hơn vào các sắc thái của giai điệu và nhịp điệu. Bằng cách hạn chế các nốt có sẵn, nhạc sĩ phải tập trung vào việc sử dụng phạm vi giới hạn để thể hiện bản thân thông qua các biến thể tinh tế trong giai điệu và cách diễn đạt. Sự nhấn mạnh vào sắc thái này có thể tạo ra một màn trình diễn biểu cảm và giàu cảm xúc hơn, vì nhạc sĩ buộc phải khám phá đầy đủ các khả năng trong phạm vi cao độ giới hạn. Nhìn chung, sự hạn chế về phạm vi cao độ hạn chế có thể được coi là một cơ hội sáng tạo, khuyến khích các nhạc sĩ khám phá những cách mới để thể hiện bản thân trong ranh giới của thể loại hoặc phong cách mà họ đã chọn.</v>
      </c>
    </row>
    <row r="3648">
      <c r="A3648" s="1" t="s">
        <v>5551</v>
      </c>
      <c r="B3648" s="1" t="s">
        <v>5552</v>
      </c>
      <c r="C3648" s="2" t="str">
        <f>IFERROR(__xludf.DUMMYFUNCTION("GoogleTranslate(B3648, ""en"", ""vi"")"),"Với việc sử dụng [[K01E12Y23]3 k4ey5], bản nhạc này truyền tải âm thanh độc đáo và vang dội, đồng thời có thời gian chạy là [T1M213] giây. Nhịp điệu trong bài hát vô cùng mạnh mẽ này được nâng cao nhờ sự vắng mặt của [I1N2S3T4R5U6M7E8N9T0S1], vì nó dựa tr"&amp;"ên [[T01I12M23E34_45S56I67G78N89A90T01U12R23E34]4 t5im6e 7si8gn9at0ur1e2] và duy trì nhịp độ vừa phải. Đắm mình trong các quy ước của phong cách [G1E2N3R4E5], bài hát này bao gồm [[N01U12M23_34B45A56R67S78]8 b9ar0s1] góp phần tạo nên tổng thể của nó.")</f>
        <v>Với việc sử dụng [[K01E12Y23]3 k4ey5], bản nhạc này truyền tải âm thanh độc đáo và vang dội, đồng thời có thời gian chạy là [T1M213] giây. Nhịp điệu trong bài hát vô cùng mạnh mẽ này được nâng cao nhờ sự vắng mặt của [I1N2S3T4R5U6M7E8N9T0S1], vì nó dựa trên [[T01I12M23E34_45S56I67G78N89A90T01U12R23E34]4 t5im6e 7si8gn9at0ur1e2] và duy trì nhịp độ vừa phải. Đắm mình trong các quy ước của phong cách [G1E2N3R4E5], bài hát này bao gồm [[N01U12M23_34B45A56R67S78]8 b9ar0s1] góp phần tạo nên tổng thể của nó.</v>
      </c>
    </row>
    <row r="3649">
      <c r="A3649" s="1" t="s">
        <v>5553</v>
      </c>
      <c r="B3649" s="1" t="s">
        <v>5554</v>
      </c>
      <c r="C3649" s="2" t="str">
        <f>IFERROR(__xludf.DUMMYFUNCTION("GoogleTranslate(B3649, ""en"", ""vi"")"),"Bài hát này, được sáng tác trong [[K01E12Y23]3 k4ey5], có dải cao độ trong [R1A2N3G4E5] [oc0ta1ve2s3] và phát trong [T1M213] giây ở mức [te0mp1o2] vừa phải. Đáng chú ý là không có [I1N2S3T4R5U6M7E8N9T0S1] và nó không phù hợp với các quy ước của kiểu [G1E2"&amp;"N3R4E5]. Hơn nữa, bài hát không giống với thể loại thông thường của [A1R2T3I4S5T6], bao gồm [[N01U12M23_34B45A56R67S78]8 b9ar0s1].")</f>
        <v>Bài hát này, được sáng tác trong [[K01E12Y23]3 k4ey5], có dải cao độ trong [R1A2N3G4E5] [oc0ta1ve2s3] và phát trong [T1M213] giây ở mức [te0mp1o2] vừa phải. Đáng chú ý là không có [I1N2S3T4R5U6M7E8N9T0S1] và nó không phù hợp với các quy ước của kiểu [G1E2N3R4E5]. Hơn nữa, bài hát không giống với thể loại thông thường của [A1R2T3I4S5T6], bao gồm [[N01U12M23_34B45A56R67S78]8 b9ar0s1].</v>
      </c>
    </row>
    <row r="3650">
      <c r="A3650" s="1" t="s">
        <v>956</v>
      </c>
      <c r="B3650" s="1" t="s">
        <v>5555</v>
      </c>
      <c r="C3650" s="2" t="str">
        <f>IFERROR(__xludf.DUMMYFUNCTION("GoogleTranslate(B3650, ""en"", ""vi"")"),"Âm nhạc trong bản nhạc này được xác định bởi [E1M2O3T4I5O6N7] và được đặc trưng bởi dải cao độ đặc biệt là [R1A2N3G4E5] [oc0ta1ve2s3], nhấn mạnh chiều sâu cảm xúc của nó. Ngoài ra, việc sử dụng [[K01E12Y23]3 k4ey5] mang lại chất lượng cảm xúc đặc biệt cho"&amp;" tác phẩm. Dù chọn không kết hợp [I1N2S3T4R5U6M7E8N9T0S1] nhưng beat của bài hát vẫn vô cùng mạnh mẽ và có tiết tấu nhẹ nhàng. Bản nhạc này chạy trong [T1M213] giây và sử dụng [[T01I12M23E34_45S56I67G78N89A90T01U12R23E34]4 t5im6e 7si8gn9at0ur1e2] không ch"&amp;"uẩn, góp phần tạo nên phong cách và âm thanh độc đáo. Nhìn chung, sự kết hợp của những yếu tố này tạo nên một bản nhạc mạnh mẽ và giàu cảm xúc.")</f>
        <v>Âm nhạc trong bản nhạc này được xác định bởi [E1M2O3T4I5O6N7] và được đặc trưng bởi dải cao độ đặc biệt là [R1A2N3G4E5] [oc0ta1ve2s3], nhấn mạnh chiều sâu cảm xúc của nó. Ngoài ra, việc sử dụng [[K01E12Y23]3 k4ey5] mang lại chất lượng cảm xúc đặc biệt cho tác phẩm. Dù chọn không kết hợp [I1N2S3T4R5U6M7E8N9T0S1] nhưng beat của bài hát vẫn vô cùng mạnh mẽ và có tiết tấu nhẹ nhàng. Bản nhạc này chạy trong [T1M213] giây và sử dụng [[T01I12M23E34_45S56I67G78N89A90T01U12R23E34]4 t5im6e 7si8gn9at0ur1e2] không chuẩn, góp phần tạo nên phong cách và âm thanh độc đáo. Nhìn chung, sự kết hợp của những yếu tố này tạo nên một bản nhạc mạnh mẽ và giàu cảm xúc.</v>
      </c>
    </row>
    <row r="3651">
      <c r="A3651" s="1" t="s">
        <v>730</v>
      </c>
      <c r="B3651" s="1" t="s">
        <v>5556</v>
      </c>
      <c r="C3651" s="2" t="str">
        <f>IFERROR(__xludf.DUMMYFUNCTION("GoogleTranslate(B3651, ""en"", ""vi"")"),"Bài hát dài [T1M213] giây, không có âm thanh đặc trưng của nhạc [A1R2T3I4S5T6].")</f>
        <v>Bài hát dài [T1M213] giây, không có âm thanh đặc trưng của nhạc [A1R2T3I4S5T6].</v>
      </c>
    </row>
    <row r="3652">
      <c r="A3652" s="1" t="s">
        <v>4374</v>
      </c>
      <c r="B3652" s="1" t="s">
        <v>5557</v>
      </c>
      <c r="C3652" s="2" t="str">
        <f>IFERROR(__xludf.DUMMYFUNCTION("GoogleTranslate(B3652, ""en"", ""vi"")"),"[ke0y1] của bản nhạc này mang lại cho nó một chất lượng cảm xúc đặc biệt, nhưng bài hát không có đặc điểm nổi bật của phong cách [G1E2N3R4E5]. Ngoài ra, phần phối khí của bài hát này đã bỏ qua việc sử dụng [I1N2S3T4R5U6M7E8N9T0S1].")</f>
        <v>[ke0y1] của bản nhạc này mang lại cho nó một chất lượng cảm xúc đặc biệt, nhưng bài hát không có đặc điểm nổi bật của phong cách [G1E2N3R4E5]. Ngoài ra, phần phối khí của bài hát này đã bỏ qua việc sử dụng [I1N2S3T4R5U6M7E8N9T0S1].</v>
      </c>
    </row>
    <row r="3653">
      <c r="A3653" s="1" t="s">
        <v>5558</v>
      </c>
      <c r="B3653" s="1" t="s">
        <v>5559</v>
      </c>
      <c r="C3653" s="2" t="str">
        <f>IFERROR(__xludf.DUMMYFUNCTION("GoogleTranslate(B3653, ""en"", ""vi"")"),"Bản nhạc này có dải cao độ [R1A2N3G4E5] [oc0ta1ve2s3] và sử dụng [[K01E12Y23]3 k4ey5] để tạo ra bảng âm thanh phong phú và sống động. Bài hát có thời lượng [T1M213] giây và được trình diễn với tốc độ nhanh với [te0mp1o2] thực sự mãnh liệt. Nó được đặc trư"&amp;"ng bởi [E1M2O3T4I5O6N7].")</f>
        <v>Bản nhạc này có dải cao độ [R1A2N3G4E5] [oc0ta1ve2s3] và sử dụng [[K01E12Y23]3 k4ey5] để tạo ra bảng âm thanh phong phú và sống động. Bài hát có thời lượng [T1M213] giây và được trình diễn với tốc độ nhanh với [te0mp1o2] thực sự mãnh liệt. Nó được đặc trưng bởi [E1M2O3T4I5O6N7].</v>
      </c>
    </row>
    <row r="3654">
      <c r="A3654" s="1" t="s">
        <v>4087</v>
      </c>
      <c r="B3654" s="1" t="s">
        <v>5560</v>
      </c>
      <c r="C3654" s="2" t="str">
        <f>IFERROR(__xludf.DUMMYFUNCTION("GoogleTranslate(B3654, ""en"", ""vi"")"),"Bài hát tiến triển qua [[N01U12M23_34B45A56R67S78]8 b9ar0s1] và nhạc ở [T1I2M3E4_5S6I7G8N9A0T1U2R3E4]. [ti0me1 s2ig3na4tu5re6] cho biết số nhịp trong mỗi ô nhịp và thời lượng của mỗi nhịp, cung cấp khuôn khổ cho nhịp điệu và nhịp điệu của bài hát. Khi bài"&amp;" hát tiến triển qua từng ô nhịp, người nghe sẽ được đưa vào cuộc hành trình qua cấu trúc và phân nhịp của âm nhạc. Cho dù đó là một bài hát nhạc pop đơn giản hay một bản giao hưởng phức tạp, [ti0me1 s2ig3na4tu5re6] đều đóng một vai trò quan trọng trong vi"&amp;"ệc định hình cảm giác và dòng chảy của âm nhạc.")</f>
        <v>Bài hát tiến triển qua [[N01U12M23_34B45A56R67S78]8 b9ar0s1] và nhạc ở [T1I2M3E4_5S6I7G8N9A0T1U2R3E4]. [ti0me1 s2ig3na4tu5re6] cho biết số nhịp trong mỗi ô nhịp và thời lượng của mỗi nhịp, cung cấp khuôn khổ cho nhịp điệu và nhịp điệu của bài hát. Khi bài hát tiến triển qua từng ô nhịp, người nghe sẽ được đưa vào cuộc hành trình qua cấu trúc và phân nhịp của âm nhạc. Cho dù đó là một bài hát nhạc pop đơn giản hay một bản giao hưởng phức tạp, [ti0me1 s2ig3na4tu5re6] đều đóng một vai trò quan trọng trong việc định hình cảm giác và dòng chảy của âm nhạc.</v>
      </c>
    </row>
    <row r="3655">
      <c r="A3655" s="1" t="s">
        <v>3748</v>
      </c>
      <c r="B3655" s="1" t="s">
        <v>5561</v>
      </c>
      <c r="C3655" s="2" t="str">
        <f>IFERROR(__xludf.DUMMYFUNCTION("GoogleTranslate(B3655, ""en"", ""vi"")"),"Âm nhạc được đề cập ở đây mang lại trải nghiệm nghe đa dạng và năng động, với dải cao độ trải dài [R1A2N3G4E5] [oc0ta1ve2s3]. Nó cũng truyền tải âm thanh độc đáo và cộng hưởng bằng cách sử dụng [[K01E12Y23]3 k4ey5]. Buổi biểu diễn âm nhạc sử dụng [I1N2S3T"&amp;"4R5U6M7E8N9T0S1], giúp tăng thêm hiệu ứng và đặc điểm tổng thể của âm nhạc.")</f>
        <v>Âm nhạc được đề cập ở đây mang lại trải nghiệm nghe đa dạng và năng động, với dải cao độ trải dài [R1A2N3G4E5] [oc0ta1ve2s3]. Nó cũng truyền tải âm thanh độc đáo và cộng hưởng bằng cách sử dụng [[K01E12Y23]3 k4ey5]. Buổi biểu diễn âm nhạc sử dụng [I1N2S3T4R5U6M7E8N9T0S1], giúp tăng thêm hiệu ứng và đặc điểm tổng thể của âm nhạc.</v>
      </c>
    </row>
    <row r="3656">
      <c r="A3656" s="1" t="s">
        <v>5562</v>
      </c>
      <c r="B3656" s="1" t="s">
        <v>5563</v>
      </c>
      <c r="C3656" s="2" t="str">
        <f>IFERROR(__xludf.DUMMYFUNCTION("GoogleTranslate(B3656, ""en"", ""vi"")"),"Bản nhạc cao [te0mp1o2] này có dải cao độ [R1A2N3G4E5] [oc0ta1ve2s3] và được phát ở [[K01E12Y23]3 k4ey5], tạo thêm hương vị độc đáo cho bản nhạc. Nhạc cụ cho bài hát này không bao gồm [I1N2S3T4R5U6M7E8N9T0S1] và bạn sẽ không tìm thấy [I1N2S3T4R5U6M7E8N9T0"&amp;"] được sử dụng cho giai điệu trong suốt thời lượng [T1M213] giây của nó.")</f>
        <v>Bản nhạc cao [te0mp1o2] này có dải cao độ [R1A2N3G4E5] [oc0ta1ve2s3] và được phát ở [[K01E12Y23]3 k4ey5], tạo thêm hương vị độc đáo cho bản nhạc. Nhạc cụ cho bài hát này không bao gồm [I1N2S3T4R5U6M7E8N9T0S1] và bạn sẽ không tìm thấy [I1N2S3T4R5U6M7E8N9T0] được sử dụng cho giai điệu trong suốt thời lượng [T1M213] giây của nó.</v>
      </c>
    </row>
    <row r="3657">
      <c r="A3657" s="1" t="s">
        <v>956</v>
      </c>
      <c r="B3657" s="1" t="s">
        <v>5564</v>
      </c>
      <c r="C3657" s="2" t="str">
        <f>IFERROR(__xludf.DUMMYFUNCTION("GoogleTranslate(B3657, ""en"", ""vi"")"),"Loại nhạc này mang đến trải nghiệm nghe đa dạng và sống động với dải cao độ trải dài [R1A2N3G4E5] [oc0ta1ve2s3]. Lựa chọn [[K01E12Y23]3 k4ey5] mang lại trải nghiệm quyến rũ và đáng nhớ, được bổ sung bởi nhịp điệu thực sự hấp dẫn. Mặc dù bỏ qua việc sử dụn"&amp;"g [I1N2S3T4R5U6M7E8N9T0S1] trong cách sắp xếp và không tuân theo quy tắc chung [ti0me1 s2ig3na4tu5re6 o7f 8[T91I02M13E24_35S46I57G68N79A80T91U02R13E24]3], bài hát này di chuyển với nhịp độ nhẹ nhàng và thấm đẫm [E 1M2O3T4I5O6N7]. Thời lượng [T1M213] giây "&amp;"của nó để lại ấn tượng lâu dài cho người nghe, khiến nó trở thành một bản nhạc khó quên.")</f>
        <v>Loại nhạc này mang đến trải nghiệm nghe đa dạng và sống động với dải cao độ trải dài [R1A2N3G4E5] [oc0ta1ve2s3]. Lựa chọn [[K01E12Y23]3 k4ey5] mang lại trải nghiệm quyến rũ và đáng nhớ, được bổ sung bởi nhịp điệu thực sự hấp dẫn. Mặc dù bỏ qua việc sử dụng [I1N2S3T4R5U6M7E8N9T0S1] trong cách sắp xếp và không tuân theo quy tắc chung [ti0me1 s2ig3na4tu5re6 o7f 8[T91I02M13E24_35S46I57G68N79A80T91U02R13E24]3], bài hát này di chuyển với nhịp độ nhẹ nhàng và thấm đẫm [E 1M2O3T4I5O6N7]. Thời lượng [T1M213] giây của nó để lại ấn tượng lâu dài cho người nghe, khiến nó trở thành một bản nhạc khó quên.</v>
      </c>
    </row>
    <row r="3658">
      <c r="A3658" s="1" t="s">
        <v>5565</v>
      </c>
      <c r="B3658" s="1" t="s">
        <v>5566</v>
      </c>
      <c r="C3658" s="2" t="str">
        <f>IFERROR(__xludf.DUMMYFUNCTION("GoogleTranslate(B3658, ""en"", ""vi"")"),"Bài hát được trình diễn với tốc độ nhàn nhã, có thời gian phát [T1M213] giây và thời lượng [[N01U12M23_34B45A56R67S78]8 b9ar0s1]. Phạm vi cao độ của nó nằm trong [R1A2N3G4E5] [oc0ta1ve2s3] và [[K01E12Y23]3 k4ey5] thêm hương vị độc đáo cho âm nhạc. [I1N2S3"&amp;"T4R5U6M7E8N9T0S1] nên được đưa vào bố cục, trong khi [ti0me1 s2ig3na4tu5re6] không bình thường, được biểu thị bằng [T1I2M3E4_5S6I7G8N9A0T1U2R3E4]. Nhìn chung, âm nhạc gợi lên cảm giác [E1M2O3T4I5O6N7].")</f>
        <v>Bài hát được trình diễn với tốc độ nhàn nhã, có thời gian phát [T1M213] giây và thời lượng [[N01U12M23_34B45A56R67S78]8 b9ar0s1]. Phạm vi cao độ của nó nằm trong [R1A2N3G4E5] [oc0ta1ve2s3] và [[K01E12Y23]3 k4ey5] thêm hương vị độc đáo cho âm nhạc. [I1N2S3T4R5U6M7E8N9T0S1] nên được đưa vào bố cục, trong khi [ti0me1 s2ig3na4tu5re6] không bình thường, được biểu thị bằng [T1I2M3E4_5S6I7G8N9A0T1U2R3E4]. Nhìn chung, âm nhạc gợi lên cảm giác [E1M2O3T4I5O6N7].</v>
      </c>
    </row>
    <row r="3659">
      <c r="A3659" s="1" t="s">
        <v>5567</v>
      </c>
      <c r="B3659" s="1" t="s">
        <v>5568</v>
      </c>
      <c r="C3659" s="2" t="str">
        <f>IFERROR(__xludf.DUMMYFUNCTION("GoogleTranslate(B3659, ""en"", ""vi"")"),"Âm nhạc được cung cấp mang đến trải nghiệm nghe đa dạng và năng động, với dải cao độ trải dài [R1A2N3G4E5] [oc0ta1ve2s3]. Nó đại diện cho âm thanh [G1E2N3R4E5] điển hình, nhưng [ti0me1 s2ig3na4tu5re6] được chọn cho bài hát này là không chuẩn, bổ sung thêm"&amp;" yếu tố độc đáo và phức tạp cho bản nhạc.")</f>
        <v>Âm nhạc được cung cấp mang đến trải nghiệm nghe đa dạng và năng động, với dải cao độ trải dài [R1A2N3G4E5] [oc0ta1ve2s3]. Nó đại diện cho âm thanh [G1E2N3R4E5] điển hình, nhưng [ti0me1 s2ig3na4tu5re6] được chọn cho bài hát này là không chuẩn, bổ sung thêm yếu tố độc đáo và phức tạp cho bản nhạc.</v>
      </c>
    </row>
    <row r="3660">
      <c r="A3660" s="1" t="s">
        <v>511</v>
      </c>
      <c r="B3660" s="1" t="s">
        <v>5569</v>
      </c>
      <c r="C3660" s="2" t="str">
        <f>IFERROR(__xludf.DUMMYFUNCTION("GoogleTranslate(B3660, ""en"", ""vi"")"),"Bản nhạc đang được thảo luận thể hiện phạm vi cao độ trong [R1A2N3G4E5] [oc0ta1ve2s3] và được chơi ở mức thấp [te0mp1o2]. Với tổng cộng [[N01U12M23_34B45A56R67S78]8 b9ar0s1], bài hát có độ dài đáng kể cho phép khám phá đầy đủ các chủ đề âm nhạc của nó. [I"&amp;"1N2S3T4R5U6M7E8N9T0S1] được sử dụng một cách chuyên nghiệp để tăng thêm độ phức tạp và chiều sâu cho bố cục tổng thể, nâng cao trải nghiệm của người nghe và đánh giá cao âm nhạc.")</f>
        <v>Bản nhạc đang được thảo luận thể hiện phạm vi cao độ trong [R1A2N3G4E5] [oc0ta1ve2s3] và được chơi ở mức thấp [te0mp1o2]. Với tổng cộng [[N01U12M23_34B45A56R67S78]8 b9ar0s1], bài hát có độ dài đáng kể cho phép khám phá đầy đủ các chủ đề âm nhạc của nó. [I1N2S3T4R5U6M7E8N9T0S1] được sử dụng một cách chuyên nghiệp để tăng thêm độ phức tạp và chiều sâu cho bố cục tổng thể, nâng cao trải nghiệm của người nghe và đánh giá cao âm nhạc.</v>
      </c>
    </row>
    <row r="3661">
      <c r="A3661" s="1" t="s">
        <v>1037</v>
      </c>
      <c r="B3661" s="1" t="s">
        <v>5570</v>
      </c>
      <c r="C3661" s="2" t="str">
        <f>IFERROR(__xludf.DUMMYFUNCTION("GoogleTranslate(B3661, ""en"", ""vi"")"),"Bài hát này có tổng cộng [[N01U12M23_34B45A56R67S78]8 b9ar0s1] và có [ti0me1 s2ig3na4tu5re6 o7f 8[T91I02M13E24_35S46I57G68N79A80T91U02R13E24]3 khác thường.")</f>
        <v>Bài hát này có tổng cộng [[N01U12M23_34B45A56R67S78]8 b9ar0s1] và có [ti0me1 s2ig3na4tu5re6 o7f 8[T91I02M13E24_35S46I57G68N79A80T91U02R13E24]3 khác thường.</v>
      </c>
    </row>
    <row r="3662">
      <c r="A3662" s="1" t="s">
        <v>1394</v>
      </c>
      <c r="B3662" s="1" t="s">
        <v>5571</v>
      </c>
      <c r="C3662" s="2" t="str">
        <f>IFERROR(__xludf.DUMMYFUNCTION("GoogleTranslate(B3662, ""en"", ""vi"")"),"Âm nhạc tỏa ra [E1M2O3T4I5O6N7] mặc dù bài hát này không có [I1N2S3T4R5U6M7E8N9T0S1].")</f>
        <v>Âm nhạc tỏa ra [E1M2O3T4I5O6N7] mặc dù bài hát này không có [I1N2S3T4R5U6M7E8N9T0S1].</v>
      </c>
    </row>
    <row r="3663">
      <c r="A3663" s="1" t="s">
        <v>217</v>
      </c>
      <c r="B3663" s="1" t="s">
        <v>5572</v>
      </c>
      <c r="C3663" s="2" t="str">
        <f>IFERROR(__xludf.DUMMYFUNCTION("GoogleTranslate(B3663, ""en"", ""vi"")"),"Việc sử dụng [[K01E12Y23]3 k4ey5] trong bản nhạc này tạo ra một bảng âm thanh phong phú và sống động.")</f>
        <v>Việc sử dụng [[K01E12Y23]3 k4ey5] trong bản nhạc này tạo ra một bảng âm thanh phong phú và sống động.</v>
      </c>
    </row>
    <row r="3664">
      <c r="A3664" s="1" t="s">
        <v>5573</v>
      </c>
      <c r="B3664" s="1" t="s">
        <v>5574</v>
      </c>
      <c r="C3664" s="2" t="str">
        <f>IFERROR(__xludf.DUMMYFUNCTION("GoogleTranslate(B3664, ""en"", ""vi"")"),"Âm nhạc trong bài hát này không phải là âm thanh điển hình của [G1E2N3R4E5] cổ điển. Việc sử dụng [[K01E12Y23]3 k4ey5] tạo ra một bầu không khí khác biệt được tăng cường hơn nữa nhờ [ti0me1 s2ig3na4tu5re6 o7f 8[T91I02M13E24_35S46I57G68N79A80T91U02R13E24]3"&amp;" độc đáo. [I1N2S3T4R5U6M7E8N9T0S1] đóng vai trò quan trọng trong việc tạo ra tiết tấu nhanh và sôi động của bài hát, kéo dài trong [[N01U12M23_34B45A56R67S78]8 b9ar0s1] và kéo dài trong [T1M213] giây. Nhìn chung, âm nhạc này là một sự khởi đầu độc đáo và "&amp;"hấp dẫn so với phong cách [G1E2N3R4E5] truyền thống.")</f>
        <v>Âm nhạc trong bài hát này không phải là âm thanh điển hình của [G1E2N3R4E5] cổ điển. Việc sử dụng [[K01E12Y23]3 k4ey5] tạo ra một bầu không khí khác biệt được tăng cường hơn nữa nhờ [ti0me1 s2ig3na4tu5re6 o7f 8[T91I02M13E24_35S46I57G68N79A80T91U02R13E24]3 độc đáo. [I1N2S3T4R5U6M7E8N9T0S1] đóng vai trò quan trọng trong việc tạo ra tiết tấu nhanh và sôi động của bài hát, kéo dài trong [[N01U12M23_34B45A56R67S78]8 b9ar0s1] và kéo dài trong [T1M213] giây. Nhìn chung, âm nhạc này là một sự khởi đầu độc đáo và hấp dẫn so với phong cách [G1E2N3R4E5] truyền thống.</v>
      </c>
    </row>
    <row r="3665">
      <c r="A3665" s="1" t="s">
        <v>3866</v>
      </c>
      <c r="B3665" s="1" t="s">
        <v>5575</v>
      </c>
      <c r="C3665" s="2" t="str">
        <f>IFERROR(__xludf.DUMMYFUNCTION("GoogleTranslate(B3665, ""en"", ""vi"")"),"Âm nhạc trong bài hát này được xác định bởi một cảm xúc cụ thể và có nhịp điệu vừa phải. Tuy nhiên, [ti0me1 s2ig3na4tu5re6] được chọn cho bài hát này không phổ biến, điều này càng làm tăng thêm âm thanh độc đáo của nó.")</f>
        <v>Âm nhạc trong bài hát này được xác định bởi một cảm xúc cụ thể và có nhịp điệu vừa phải. Tuy nhiên, [ti0me1 s2ig3na4tu5re6] được chọn cho bài hát này không phổ biến, điều này càng làm tăng thêm âm thanh độc đáo của nó.</v>
      </c>
    </row>
    <row r="3666">
      <c r="A3666" s="1" t="s">
        <v>1841</v>
      </c>
      <c r="B3666" s="1" t="s">
        <v>5576</v>
      </c>
      <c r="C3666" s="2" t="str">
        <f>IFERROR(__xludf.DUMMYFUNCTION("GoogleTranslate(B3666, ""en"", ""vi"")"),"Phạm vi cao độ giới hạn của âm nhạc là [R1A2N3G4E5] [oc0ta1ve2s3] cho phép nhấn mạnh hơn vào các sắc thái của giai điệu và nhịp điệu, trong khi [[K01E12Y23]3 k4ey5] mang đến âm thanh mạnh mẽ và đáng nhớ. Với thời lượng [T1M213] giây, bài hát duy trì nhịp "&amp;"độ nhanh [te0mp1o2]. Nó được cấu tạo để có tính năng [I1N2S3T4R5U6M7E8N9T0S1] và sử dụng [[T01I12M23E34_45S56I67G78N89A90T01U12R23E34]4 t5im6e 7si8gn9at0ur1e2 không thông thường. Thuộc thể loại nhạc [G1E2N3R4E5], sáng tác này thể hiện phong cách có tốc độ"&amp;" vừa phải.")</f>
        <v>Phạm vi cao độ giới hạn của âm nhạc là [R1A2N3G4E5] [oc0ta1ve2s3] cho phép nhấn mạnh hơn vào các sắc thái của giai điệu và nhịp điệu, trong khi [[K01E12Y23]3 k4ey5] mang đến âm thanh mạnh mẽ và đáng nhớ. Với thời lượng [T1M213] giây, bài hát duy trì nhịp độ nhanh [te0mp1o2]. Nó được cấu tạo để có tính năng [I1N2S3T4R5U6M7E8N9T0S1] và sử dụng [[T01I12M23E34_45S56I67G78N89A90T01U12R23E34]4 t5im6e 7si8gn9at0ur1e2 không thông thường. Thuộc thể loại nhạc [G1E2N3R4E5], sáng tác này thể hiện phong cách có tốc độ vừa phải.</v>
      </c>
    </row>
    <row r="3667">
      <c r="A3667" s="1" t="s">
        <v>5577</v>
      </c>
      <c r="B3667" s="1" t="s">
        <v>5578</v>
      </c>
      <c r="C3667" s="2" t="str">
        <f>IFERROR(__xludf.DUMMYFUNCTION("GoogleTranslate(B3667, ""en"", ""vi"")"),"Thành phần âm nhạc bao gồm nhịp độ nhanh kéo dài [[N01U12M23_34B45A56R67S78]8 b9ar0s1]. Bài hát giai điệu, không có [I1N2S3T4R5U6M7E8N9T0], đóng một vai trò nổi bật trong sáng tác. Ngoài ra, [I1N2S3T4R5U6M7E8N9T0S1] góp phần tạo nên âm thanh tổng thể của "&amp;"bài hát, nâng cao chất lượng âm nhạc.")</f>
        <v>Thành phần âm nhạc bao gồm nhịp độ nhanh kéo dài [[N01U12M23_34B45A56R67S78]8 b9ar0s1]. Bài hát giai điệu, không có [I1N2S3T4R5U6M7E8N9T0], đóng một vai trò nổi bật trong sáng tác. Ngoài ra, [I1N2S3T4R5U6M7E8N9T0S1] góp phần tạo nên âm thanh tổng thể của bài hát, nâng cao chất lượng âm nhạc.</v>
      </c>
    </row>
    <row r="3668">
      <c r="A3668" s="1" t="s">
        <v>705</v>
      </c>
      <c r="B3668" s="1" t="s">
        <v>5579</v>
      </c>
      <c r="C3668" s="2" t="str">
        <f>IFERROR(__xludf.DUMMYFUNCTION("GoogleTranslate(B3668, ""en"", ""vi"")"),"Bài hát này có nhịp điệu cân bằng và thấm đẫm cảm xúc. Nhịp điệu cân bằng của âm nhạc tạo nền tảng ổn định cho nội dung cảm xúc thấm sâu vào bài hát. Hai yếu tố kết hợp với nhau để tạo ra trải nghiệm nghe mạnh mẽ có thể gợi lên nhiều cảm xúc cho người ngh"&amp;"e. Sự cộng hưởng cảm xúc của âm nhạc được nâng cao nhờ cách sử dụng nhịp điệu khéo léo, giúp nhấn mạnh thông điệp của bài hát và kết nối với người nghe ở mức độ sâu sắc hơn. Nhìn chung, sự kết hợp giữa nhịp điệu cân bằng và chiều sâu cảm xúc này tạo nên m"&amp;"ột bản nhạc hấp dẫn và có thể để lại ấn tượng lâu dài.")</f>
        <v>Bài hát này có nhịp điệu cân bằng và thấm đẫm cảm xúc. Nhịp điệu cân bằng của âm nhạc tạo nền tảng ổn định cho nội dung cảm xúc thấm sâu vào bài hát. Hai yếu tố kết hợp với nhau để tạo ra trải nghiệm nghe mạnh mẽ có thể gợi lên nhiều cảm xúc cho người nghe. Sự cộng hưởng cảm xúc của âm nhạc được nâng cao nhờ cách sử dụng nhịp điệu khéo léo, giúp nhấn mạnh thông điệp của bài hát và kết nối với người nghe ở mức độ sâu sắc hơn. Nhìn chung, sự kết hợp giữa nhịp điệu cân bằng và chiều sâu cảm xúc này tạo nên một bản nhạc hấp dẫn và có thể để lại ấn tượng lâu dài.</v>
      </c>
    </row>
    <row r="3669">
      <c r="A3669" s="1" t="s">
        <v>5580</v>
      </c>
      <c r="B3669" s="1" t="s">
        <v>5581</v>
      </c>
      <c r="C3669" s="2" t="str">
        <f>IFERROR(__xludf.DUMMYFUNCTION("GoogleTranslate(B3669, ""en"", ""vi"")"),"Loại nhạc này mang đến trải nghiệm nghe đa dạng và sống động với dải cao độ trải dài [R1A2N3G4E5] [oc0ta1ve2s3]. Nhịp điệu trong bài hát đầy hứng khởi này phát trong [T1M213] giây và [ti0me1 s2ig3na4tu5re6] của nó nằm ngoài tiêu chuẩn, là [T1I2M3E4_5S6I7G"&amp;"8N9A0T1U2R3E4]. [I1N2S3T4R5U6M7E8N9T0S1] bổ sung vào bản phối âm nhạc, tạo ra một ví dụ hoàn hảo về âm thanh [G1E2N3R4E5].")</f>
        <v>Loại nhạc này mang đến trải nghiệm nghe đa dạng và sống động với dải cao độ trải dài [R1A2N3G4E5] [oc0ta1ve2s3]. Nhịp điệu trong bài hát đầy hứng khởi này phát trong [T1M213] giây và [ti0me1 s2ig3na4tu5re6] của nó nằm ngoài tiêu chuẩn, là [T1I2M3E4_5S6I7G8N9A0T1U2R3E4]. [I1N2S3T4R5U6M7E8N9T0S1] bổ sung vào bản phối âm nhạc, tạo ra một ví dụ hoàn hảo về âm thanh [G1E2N3R4E5].</v>
      </c>
    </row>
    <row r="3670">
      <c r="A3670" s="1" t="s">
        <v>5582</v>
      </c>
      <c r="B3670" s="1" t="s">
        <v>5583</v>
      </c>
      <c r="C3670" s="2" t="str">
        <f>IFERROR(__xludf.DUMMYFUNCTION("GoogleTranslate(B3670, ""en"", ""vi"")"),"Bài hát này có độ dài [T1M213] giây và kéo dài khoảng [[N01U12M23_34B45A56R67S78]8 b9ar0s1], có nhịp điệu rất nhanh và sống động.")</f>
        <v>Bài hát này có độ dài [T1M213] giây và kéo dài khoảng [[N01U12M23_34B45A56R67S78]8 b9ar0s1], có nhịp điệu rất nhanh và sống động.</v>
      </c>
    </row>
    <row r="3671">
      <c r="A3671" s="1" t="s">
        <v>5584</v>
      </c>
      <c r="B3671" s="1" t="s">
        <v>5585</v>
      </c>
      <c r="C3671" s="2" t="str">
        <f>IFERROR(__xludf.DUMMYFUNCTION("GoogleTranslate(B3671, ""en"", ""vi"")"),"Âm thanh đặc trưng của giai điệu trong bài hát này được tạo bởi [I1N2S3T4R5U6M7E8N9T0]. Bài hát kéo dài khoảng [[N01U12M23_34B45A56R67S78]8 b9ar0s1] và có thời lượng [T1M213] giây.")</f>
        <v>Âm thanh đặc trưng của giai điệu trong bài hát này được tạo bởi [I1N2S3T4R5U6M7E8N9T0]. Bài hát kéo dài khoảng [[N01U12M23_34B45A56R67S78]8 b9ar0s1] và có thời lượng [T1M213] giây.</v>
      </c>
    </row>
    <row r="3672">
      <c r="A3672" s="1" t="s">
        <v>17</v>
      </c>
      <c r="B3672" s="1" t="s">
        <v>5586</v>
      </c>
      <c r="C3672" s="2" t="str">
        <f>IFERROR(__xludf.DUMMYFUNCTION("GoogleTranslate(B3672, ""en"", ""vi"")"),"Phạm vi cao độ nhỏ gọn của [R1A2N3G4E5] [oc0ta1ve2s3] mang lại màn trình diễn âm nhạc tập trung và có tác động mạnh mẽ, trong khi lựa chọn [[K01E12Y23]3 k4ey5] sẽ mang lại trải nghiệm quyến rũ và đáng nhớ. Với thời lượng [T1M213] giây, [te0mp1o2] nhanh củ"&amp;"a bài hát này kết hợp với âm thanh riêng biệt của [I1N2S3T4R5U6M7E8N9T0S1] tạo nên bản sắc âm nhạc độc đáo. Nhịp điệu của âm nhạc tuân theo [T1I2M3E4_5S6I7G8N9A0T1U2R3E4] và được phát ở mức vừa phải [te0mp1o2], nâng cao hơn nữa hiệu ứng tổng thể của nó. P"&amp;"hong cách của bài hát được xác định bởi ảnh hưởng [G1E2N3R4E5] của nó, đạt đến đỉnh cao là một sáng tác âm nhạc hấp dẫn.")</f>
        <v>Phạm vi cao độ nhỏ gọn của [R1A2N3G4E5] [oc0ta1ve2s3] mang lại màn trình diễn âm nhạc tập trung và có tác động mạnh mẽ, trong khi lựa chọn [[K01E12Y23]3 k4ey5] sẽ mang lại trải nghiệm quyến rũ và đáng nhớ. Với thời lượng [T1M213] giây, [te0mp1o2] nhanh của bài hát này kết hợp với âm thanh riêng biệt của [I1N2S3T4R5U6M7E8N9T0S1] tạo nên bản sắc âm nhạc độc đáo. Nhịp điệu của âm nhạc tuân theo [T1I2M3E4_5S6I7G8N9A0T1U2R3E4] và được phát ở mức vừa phải [te0mp1o2], nâng cao hơn nữa hiệu ứng tổng thể của nó. Phong cách của bài hát được xác định bởi ảnh hưởng [G1E2N3R4E5] của nó, đạt đến đỉnh cao là một sáng tác âm nhạc hấp dẫn.</v>
      </c>
    </row>
    <row r="3673">
      <c r="A3673" s="1" t="s">
        <v>5587</v>
      </c>
      <c r="B3673" s="1" t="s">
        <v>5588</v>
      </c>
      <c r="C3673" s="2" t="str">
        <f>IFERROR(__xludf.DUMMYFUNCTION("GoogleTranslate(B3673, ""en"", ""vi"")"),"Bản nhạc là một bản nhạc có tốc độ vừa phải thể hiện phạm vi cao độ trải dài [R1A2N3G4E5] [oc0ta1ve2s3] và được chơi ở [[K01E12Y23]3 k4ey5], mang lại chất lượng cảm xúc đặc biệt. Nhạc có kích thước [T1I2M3E4_5S6I7G8N9A0T1U2R3E4] và có thời lượng [T1M213] "&amp;"giây. Xuyên suốt tác phẩm là một cảm giác [E1M2O3T4I5O6N7] được truyền tải qua các yếu tố du dương và hài hòa.")</f>
        <v>Bản nhạc là một bản nhạc có tốc độ vừa phải thể hiện phạm vi cao độ trải dài [R1A2N3G4E5] [oc0ta1ve2s3] và được chơi ở [[K01E12Y23]3 k4ey5], mang lại chất lượng cảm xúc đặc biệt. Nhạc có kích thước [T1I2M3E4_5S6I7G8N9A0T1U2R3E4] và có thời lượng [T1M213] giây. Xuyên suốt tác phẩm là một cảm giác [E1M2O3T4I5O6N7] được truyền tải qua các yếu tố du dương và hài hòa.</v>
      </c>
    </row>
    <row r="3674">
      <c r="A3674" s="1" t="s">
        <v>5589</v>
      </c>
      <c r="B3674" s="1" t="s">
        <v>5590</v>
      </c>
      <c r="C3674" s="2" t="str">
        <f>IFERROR(__xludf.DUMMYFUNCTION("GoogleTranslate(B3674, ""en"", ""vi"")"),"Với dải cao độ trải dài [R1A2N3G4E5] [oc0ta1ve2s3], bản nhạc này mang đến trải nghiệm nghe đa dạng và sống động trong [[K01E12Y23]3 k4ey5], mang lại chất lượng cảm xúc đặc biệt. Bài hát có thời lượng [T1M213] giây và có nhịp điệu vừa phải, nhất quán, kết "&amp;"hợp [I1N2S3T4R5U6M7E8N9T0S1] để làm phong phú thêm âm thanh. Nó nổi bật với việc sử dụng [ti0me1 s2ig3na4tu5re6 o7f 8[T91I02M13E24_35S46I57G68N79A80T91U02R13E24]3] không phổ biến và được phát ở tốc độ nhanh, truyền tải âm nhạc với [E1M2O3T4I5O6N7]. Nhìn c"&amp;"hung, bài hát này chinh phục người nghe nhờ thời lượng [[N01U12M23_34B45A56R67S78]8 b9ar0s1].")</f>
        <v>Với dải cao độ trải dài [R1A2N3G4E5] [oc0ta1ve2s3], bản nhạc này mang đến trải nghiệm nghe đa dạng và sống động trong [[K01E12Y23]3 k4ey5], mang lại chất lượng cảm xúc đặc biệt. Bài hát có thời lượng [T1M213] giây và có nhịp điệu vừa phải, nhất quán, kết hợp [I1N2S3T4R5U6M7E8N9T0S1] để làm phong phú thêm âm thanh. Nó nổi bật với việc sử dụng [ti0me1 s2ig3na4tu5re6 o7f 8[T91I02M13E24_35S46I57G68N79A80T91U02R13E24]3] không phổ biến và được phát ở tốc độ nhanh, truyền tải âm nhạc với [E1M2O3T4I5O6N7]. Nhìn chung, bài hát này chinh phục người nghe nhờ thời lượng [[N01U12M23_34B45A56R67S78]8 b9ar0s1].</v>
      </c>
    </row>
    <row r="3675">
      <c r="A3675" s="1" t="s">
        <v>1479</v>
      </c>
      <c r="B3675" s="1" t="s">
        <v>5591</v>
      </c>
      <c r="C3675" s="2" t="str">
        <f>IFERROR(__xludf.DUMMYFUNCTION("GoogleTranslate(B3675, ""en"", ""vi"")"),"Âm nhạc được đề cập có phạm vi cao độ giới hạn là [R1A2N3G4E5] [oc0ta1ve2s3], cho phép nhấn mạnh hơn vào các sắc thái của giai điệu và nhịp điệu. Ngoài ra, việc sử dụng [[K01E12Y23]3 k4ey5] mang lại cho âm nhạc âm thanh mạnh mẽ và đáng nhớ. Với thời lượng"&amp;" [T1M213] giây và [te0mp1o2] rất sôi động, bài hát chắc chắn sẽ khiến người nghe cảm động. Điều thú vị là âm nhạc không có [I1N2S3T4R5U6M7E8N9T0S1] mà chỉ dựa vào các yếu tố âm nhạc khác để tạo ra âm thanh. Nó tuân theo đồng hồ đo [T1I2M3E4_5S6I7G8N9A0T1U"&amp;"2R3E4] và được phát ở mức [te0mp1o2] vừa phải. Bất chấp những đặc điểm độc đáo này, bài hát không bị ảnh hưởng nặng nề bởi các quy ước của bất kỳ thể loại [G1E2N3R4E5] cụ thể nào.")</f>
        <v>Âm nhạc được đề cập có phạm vi cao độ giới hạn là [R1A2N3G4E5] [oc0ta1ve2s3], cho phép nhấn mạnh hơn vào các sắc thái của giai điệu và nhịp điệu. Ngoài ra, việc sử dụng [[K01E12Y23]3 k4ey5] mang lại cho âm nhạc âm thanh mạnh mẽ và đáng nhớ. Với thời lượng [T1M213] giây và [te0mp1o2] rất sôi động, bài hát chắc chắn sẽ khiến người nghe cảm động. Điều thú vị là âm nhạc không có [I1N2S3T4R5U6M7E8N9T0S1] mà chỉ dựa vào các yếu tố âm nhạc khác để tạo ra âm thanh. Nó tuân theo đồng hồ đo [T1I2M3E4_5S6I7G8N9A0T1U2R3E4] và được phát ở mức [te0mp1o2] vừa phải. Bất chấp những đặc điểm độc đáo này, bài hát không bị ảnh hưởng nặng nề bởi các quy ước của bất kỳ thể loại [G1E2N3R4E5] cụ thể nào.</v>
      </c>
    </row>
    <row r="3676">
      <c r="A3676" s="1" t="s">
        <v>3142</v>
      </c>
      <c r="B3676" s="1" t="s">
        <v>5592</v>
      </c>
      <c r="C3676" s="2" t="str">
        <f>IFERROR(__xludf.DUMMYFUNCTION("GoogleTranslate(B3676, ""en"", ""vi"")"),"Với thời lượng phát là [T1M213] giây, bài hát này mang đến nhịp điệu mạnh mẽ và lôi cuốn, truyền tải hiệu quả [E1M2O3T4I5O6N7].")</f>
        <v>Với thời lượng phát là [T1M213] giây, bài hát này mang đến nhịp điệu mạnh mẽ và lôi cuốn, truyền tải hiệu quả [E1M2O3T4I5O6N7].</v>
      </c>
    </row>
    <row r="3677">
      <c r="A3677" s="1" t="s">
        <v>5593</v>
      </c>
      <c r="B3677" s="1" t="s">
        <v>5594</v>
      </c>
      <c r="C3677" s="2" t="str">
        <f>IFERROR(__xludf.DUMMYFUNCTION("GoogleTranslate(B3677, ""en"", ""vi"")"),"Dải cao độ của [R1A2N3G4E5] [oc0ta1ve2s3] tạo thêm nét đặc biệt cho âm nhạc, nhấn mạnh chiều sâu cảm xúc của nó, trong khi việc sử dụng [[K01E12Y23]3 k4ey5] truyền tải âm thanh độc đáo và vang dội. Với thời lượng chạy [T1M213] giây, bài hát cũng sở hữu ph"&amp;"ần beat rất thoải mái. Không bao gồm [I1N2S3T4R5U6M7E8N9T0S1], phần nhạc cụ trong bài hát này tập trung vào nhịp điệu nhẹ nhàng, thể hiện bản chất thực sự của phong cách [G1E2N3R4E5] cổ điển.")</f>
        <v>Dải cao độ của [R1A2N3G4E5] [oc0ta1ve2s3] tạo thêm nét đặc biệt cho âm nhạc, nhấn mạnh chiều sâu cảm xúc của nó, trong khi việc sử dụng [[K01E12Y23]3 k4ey5] truyền tải âm thanh độc đáo và vang dội. Với thời lượng chạy [T1M213] giây, bài hát cũng sở hữu phần beat rất thoải mái. Không bao gồm [I1N2S3T4R5U6M7E8N9T0S1], phần nhạc cụ trong bài hát này tập trung vào nhịp điệu nhẹ nhàng, thể hiện bản chất thực sự của phong cách [G1E2N3R4E5] cổ điển.</v>
      </c>
    </row>
    <row r="3678">
      <c r="A3678" s="1" t="s">
        <v>5595</v>
      </c>
      <c r="B3678" s="1" t="s">
        <v>5596</v>
      </c>
      <c r="C3678" s="2" t="str">
        <f>IFERROR(__xludf.DUMMYFUNCTION("GoogleTranslate(B3678, ""en"", ""vi"")"),"Bài hát này có thời lượng [T1M213] giây và nhịp điệu của nó cực kỳ mạnh mẽ, mặc dù có [ti0me1 s2ig3na4tu5re6 o7f 8[T91I02M13E24_35S46I57G68N79A80T91U02R13E24]3 không điển hình. Không có âm thanh [I1N2S3T4R5U6M7E8N9T0S1] trong bài hát và nó được phát ở tốc"&amp;" độ nhẹ nhàng. Mặc dù không tuân thủ chặt chẽ các truyền thống của thể loại [G1E2N3R4E5], nhưng bản nhạc này vẫn tạo ra trải nghiệm nghe độc ​​đáo và quyến rũ.")</f>
        <v>Bài hát này có thời lượng [T1M213] giây và nhịp điệu của nó cực kỳ mạnh mẽ, mặc dù có [ti0me1 s2ig3na4tu5re6 o7f 8[T91I02M13E24_35S46I57G68N79A80T91U02R13E24]3 không điển hình. Không có âm thanh [I1N2S3T4R5U6M7E8N9T0S1] trong bài hát và nó được phát ở tốc độ nhẹ nhàng. Mặc dù không tuân thủ chặt chẽ các truyền thống của thể loại [G1E2N3R4E5], nhưng bản nhạc này vẫn tạo ra trải nghiệm nghe độc ​​đáo và quyến rũ.</v>
      </c>
    </row>
    <row r="3679">
      <c r="A3679" s="1" t="s">
        <v>400</v>
      </c>
      <c r="B3679" s="1" t="s">
        <v>5597</v>
      </c>
      <c r="C3679" s="2" t="str">
        <f>IFERROR(__xludf.DUMMYFUNCTION("GoogleTranslate(B3679, ""en"", ""vi"")"),"Bản nhạc có thời lượng [T1M213] giây.")</f>
        <v>Bản nhạc có thời lượng [T1M213] giây.</v>
      </c>
    </row>
    <row r="3680">
      <c r="A3680" s="1" t="s">
        <v>5598</v>
      </c>
      <c r="B3680" s="1" t="s">
        <v>5599</v>
      </c>
      <c r="C3680" s="2" t="str">
        <f>IFERROR(__xludf.DUMMYFUNCTION("GoogleTranslate(B3680, ""en"", ""vi"")"),"Âm nhạc này được đặc trưng bởi phạm vi cao độ của nó, nằm trong [R1A2N3G4E5] [oc0ta1ve2s3]. Nó sử dụng [[K01E12Y23]3 k4ey5], mang lại âm thanh độc đáo và cộng hưởng. Đồng hồ đo của âm nhạc được xác định bởi [T1I2M3E4_5S6I7G8N9A0T1U2R3E4], trong khi việc s"&amp;"ử dụng [I1N2S3T4R5U6M7E8N9T0S1] làm cho bố cục trở nên sống động. Phong cách của bài hát này phản ánh truyền thống âm nhạc [G1E2N3R4E5].")</f>
        <v>Âm nhạc này được đặc trưng bởi phạm vi cao độ của nó, nằm trong [R1A2N3G4E5] [oc0ta1ve2s3]. Nó sử dụng [[K01E12Y23]3 k4ey5], mang lại âm thanh độc đáo và cộng hưởng. Đồng hồ đo của âm nhạc được xác định bởi [T1I2M3E4_5S6I7G8N9A0T1U2R3E4], trong khi việc sử dụng [I1N2S3T4R5U6M7E8N9T0S1] làm cho bố cục trở nên sống động. Phong cách của bài hát này phản ánh truyền thống âm nhạc [G1E2N3R4E5].</v>
      </c>
    </row>
    <row r="3681">
      <c r="A3681" s="1" t="s">
        <v>5600</v>
      </c>
      <c r="B3681" s="1" t="s">
        <v>5601</v>
      </c>
      <c r="C3681" s="2" t="str">
        <f>IFERROR(__xludf.DUMMYFUNCTION("GoogleTranslate(B3681, ""en"", ""vi"")"),"Bài hát này có thời gian phát là [T1M213] giây và có [ti0me1 s2ig3na4tu5re6] độc đáo. Mặc dù không có [I1N2S3T4R5U6M7E8N9T0S1], âm nhạc có nhịp điệu cực kỳ mãnh liệt gợi lên cảm giác [E1M2O3T4I5O6N7]. Sự kết hợp của những yếu tố này tạo ra trải nghiệm âm "&amp;"nhạc độc đáo và đáng nhớ, khiến bài hát này trở nên khác biệt so với những bản nhạc thông thường hơn. Bất chấp bản chất độc đáo của nó, bài hát này vẫn thu hút và mê hoặc người nghe, thể hiện sức mạnh của âm nhạc vượt qua ranh giới truyền thống và tạo ra "&amp;"điều gì đó thực sự đáng chú ý.")</f>
        <v>Bài hát này có thời gian phát là [T1M213] giây và có [ti0me1 s2ig3na4tu5re6] độc đáo. Mặc dù không có [I1N2S3T4R5U6M7E8N9T0S1], âm nhạc có nhịp điệu cực kỳ mãnh liệt gợi lên cảm giác [E1M2O3T4I5O6N7]. Sự kết hợp của những yếu tố này tạo ra trải nghiệm âm nhạc độc đáo và đáng nhớ, khiến bài hát này trở nên khác biệt so với những bản nhạc thông thường hơn. Bất chấp bản chất độc đáo của nó, bài hát này vẫn thu hút và mê hoặc người nghe, thể hiện sức mạnh của âm nhạc vượt qua ranh giới truyền thống và tạo ra điều gì đó thực sự đáng chú ý.</v>
      </c>
    </row>
    <row r="3682">
      <c r="A3682" s="1" t="s">
        <v>5602</v>
      </c>
      <c r="B3682" s="1" t="s">
        <v>5603</v>
      </c>
      <c r="C3682" s="2" t="str">
        <f>IFERROR(__xludf.DUMMYFUNCTION("GoogleTranslate(B3682, ""en"", ""vi"")"),"Âm nhạc trong bản nhạc này dựa trên [[T01I12M23E34_45S56I67G78N89A90T01U12R23E34]4 t5im6e 7si8gn9at0ur1e2] và có [te0mp1o2] vừa phải. Trải dài [[N01U12M23_34B45A56R67S78]8 b9ar0s1], phạm vi cao độ nhỏ gọn của [R1A2N3G4E5] [oc0ta1ve2s3] mang lại màn trình "&amp;"diễn âm nhạc tập trung và ấn tượng, được phát trong [T1M213] giây.")</f>
        <v>Âm nhạc trong bản nhạc này dựa trên [[T01I12M23E34_45S56I67G78N89A90T01U12R23E34]4 t5im6e 7si8gn9at0ur1e2] và có [te0mp1o2] vừa phải. Trải dài [[N01U12M23_34B45A56R67S78]8 b9ar0s1], phạm vi cao độ nhỏ gọn của [R1A2N3G4E5] [oc0ta1ve2s3] mang lại màn trình diễn âm nhạc tập trung và ấn tượng, được phát trong [T1M213] giây.</v>
      </c>
    </row>
    <row r="3683">
      <c r="A3683" s="1" t="s">
        <v>5604</v>
      </c>
      <c r="B3683" s="1" t="s">
        <v>5605</v>
      </c>
      <c r="C3683" s="2" t="str">
        <f>IFERROR(__xludf.DUMMYFUNCTION("GoogleTranslate(B3683, ""en"", ""vi"")"),"Phạm vi cao độ của âm nhạc được giới hạn ở [R1A2N3G4E5] [oc0ta1ve2s3], cho phép nhấn mạnh hơn vào các sắc thái của giai điệu và nhịp điệu. Nó nằm trong [T1I2M3E4_5S6I7G8N9A0T1U2R3E4] và không có tính năng [I1N2S3T4R5U6M7E8N9T0S1]. [te0mp1o2] chậm và không"&amp;" dễ nhận ra bài hát theo phong cách [G1E2N3R4E5]. Hơn nữa, nó không có nét đặc trưng của âm nhạc [A1R2T3I4S5T6].")</f>
        <v>Phạm vi cao độ của âm nhạc được giới hạn ở [R1A2N3G4E5] [oc0ta1ve2s3], cho phép nhấn mạnh hơn vào các sắc thái của giai điệu và nhịp điệu. Nó nằm trong [T1I2M3E4_5S6I7G8N9A0T1U2R3E4] và không có tính năng [I1N2S3T4R5U6M7E8N9T0S1]. [te0mp1o2] chậm và không dễ nhận ra bài hát theo phong cách [G1E2N3R4E5]. Hơn nữa, nó không có nét đặc trưng của âm nhạc [A1R2T3I4S5T6].</v>
      </c>
    </row>
    <row r="3684">
      <c r="A3684" s="1" t="s">
        <v>5606</v>
      </c>
      <c r="B3684" s="1" t="s">
        <v>5607</v>
      </c>
      <c r="C3684" s="2" t="str">
        <f>IFERROR(__xludf.DUMMYFUNCTION("GoogleTranslate(B3684, ""en"", ""vi"")"),"Việc sử dụng [[K01E12Y23]3 k4ey5] mang đến cho bản nhạc này chất lượng cảm xúc đặc biệt, mặc dù [[T01I12M23E34_45S56I67G78N89A90T01U12R23E34]4 t5im6e 7si8gn9at0ur1e2] không chuẩn và không có [I1N2S3T4R5U6M7E8N 9T0S1] được nghe xuyên suốt bài hát. Âm nhạc "&amp;"có [te0mp1o2] vừa phải và bao gồm [[N01U12M23_34B45A56R67S78]8 b9ar0s1].")</f>
        <v>Việc sử dụng [[K01E12Y23]3 k4ey5] mang đến cho bản nhạc này chất lượng cảm xúc đặc biệt, mặc dù [[T01I12M23E34_45S56I67G78N89A90T01U12R23E34]4 t5im6e 7si8gn9at0ur1e2] không chuẩn và không có [I1N2S3T4R5U6M7E8N 9T0S1] được nghe xuyên suốt bài hát. Âm nhạc có [te0mp1o2] vừa phải và bao gồm [[N01U12M23_34B45A56R67S78]8 b9ar0s1].</v>
      </c>
    </row>
    <row r="3685">
      <c r="A3685" s="1" t="s">
        <v>1899</v>
      </c>
      <c r="B3685" s="1" t="s">
        <v>5608</v>
      </c>
      <c r="C3685" s="2" t="str">
        <f>IFERROR(__xludf.DUMMYFUNCTION("GoogleTranslate(B3685, ""en"", ""vi"")"),"Âm nhạc trong [T1I2M3E4_5S6I7G8N9A0T1U2R3E4], được truyền tải một hương vị độc đáo nhờ [[K01E12Y23]3 k4ey5]. Chữ ký [ke0y1] thêm đặc tính riêng biệt cho âm nhạc, góp phần tạo nên âm thanh và không khí tổng thể của nó. Cho dù đó là [ma0jo1r2] hay [mi0no1r2"&amp;"] [ke0y1], âm sắc của âm nhạc có thể gợi lên những cảm xúc và tâm trạng khác nhau, khiến nó trở thành một yếu tố thiết yếu trong sáng tác âm nhạc. Do đó, việc sử dụng [[K01E12Y23]3 k4ey5] trong bản nhạc này tạo thêm nét độc đáo giúp nó trở nên khác biệt v"&amp;"à nâng cao giá trị nghệ thuật của nó.")</f>
        <v>Âm nhạc trong [T1I2M3E4_5S6I7G8N9A0T1U2R3E4], được truyền tải một hương vị độc đáo nhờ [[K01E12Y23]3 k4ey5]. Chữ ký [ke0y1] thêm đặc tính riêng biệt cho âm nhạc, góp phần tạo nên âm thanh và không khí tổng thể của nó. Cho dù đó là [ma0jo1r2] hay [mi0no1r2] [ke0y1], âm sắc của âm nhạc có thể gợi lên những cảm xúc và tâm trạng khác nhau, khiến nó trở thành một yếu tố thiết yếu trong sáng tác âm nhạc. Do đó, việc sử dụng [[K01E12Y23]3 k4ey5] trong bản nhạc này tạo thêm nét độc đáo giúp nó trở nên khác biệt và nâng cao giá trị nghệ thuật của nó.</v>
      </c>
    </row>
    <row r="3686">
      <c r="A3686" s="1" t="s">
        <v>5609</v>
      </c>
      <c r="B3686" s="1" t="s">
        <v>5610</v>
      </c>
      <c r="C3686" s="2" t="str">
        <f>IFERROR(__xludf.DUMMYFUNCTION("GoogleTranslate(B3686, ""en"", ""vi"")"),"Âm nhạc mà tôi đang mô tả mang đến trải nghiệm nghe độc ​​đáo và đáng nhớ với dải cao độ [R1A2N3G4E5] [oc0ta1ve2s3] và cách sử dụng [[K01E12Y23]3 k4ey5 một cách quyến rũ. Bài hát này đặc biệt tràn đầy năng lượng nhờ nhịp điệu đặc biệt sôi động và theo nhị"&amp;"p [T1I2M3E4_5S6I7G8N9A0T1U2R3E4]. Điều đáng chú ý là [I1N2S3T4R5U6M7E8N9T0S1] không có trong bản phối này, khiến âm thanh càng trở nên đặc biệt hơn.")</f>
        <v>Âm nhạc mà tôi đang mô tả mang đến trải nghiệm nghe độc ​​đáo và đáng nhớ với dải cao độ [R1A2N3G4E5] [oc0ta1ve2s3] và cách sử dụng [[K01E12Y23]3 k4ey5 một cách quyến rũ. Bài hát này đặc biệt tràn đầy năng lượng nhờ nhịp điệu đặc biệt sôi động và theo nhịp [T1I2M3E4_5S6I7G8N9A0T1U2R3E4]. Điều đáng chú ý là [I1N2S3T4R5U6M7E8N9T0S1] không có trong bản phối này, khiến âm thanh càng trở nên đặc biệt hơn.</v>
      </c>
    </row>
    <row r="3687">
      <c r="A3687" s="1" t="s">
        <v>5611</v>
      </c>
      <c r="B3687" s="1" t="s">
        <v>5612</v>
      </c>
      <c r="C3687" s="2" t="str">
        <f>IFERROR(__xludf.DUMMYFUNCTION("GoogleTranslate(B3687, ""en"", ""vi"")"),"Bài hát này có nhịp điệu vừa phải nhưng lại thấm đẫm cảm xúc mạnh mẽ. Nhịp điệu lái xe và nhịp điệu [T1I2M3E4_5S6I7G8N9A0T1U2R3E4] của âm nhạc mang lại chất lượng độc đáo và đáng nhớ. Nhìn chung, phần âm nhạc của bài hát vừa giàu cảm xúc vừa tràn đầy năng"&amp;" lượng, tạo ra trải nghiệm nghe năng động cho người nghe.")</f>
        <v>Bài hát này có nhịp điệu vừa phải nhưng lại thấm đẫm cảm xúc mạnh mẽ. Nhịp điệu lái xe và nhịp điệu [T1I2M3E4_5S6I7G8N9A0T1U2R3E4] của âm nhạc mang lại chất lượng độc đáo và đáng nhớ. Nhìn chung, phần âm nhạc của bài hát vừa giàu cảm xúc vừa tràn đầy năng lượng, tạo ra trải nghiệm nghe năng động cho người nghe.</v>
      </c>
    </row>
    <row r="3688">
      <c r="A3688" s="1" t="s">
        <v>5613</v>
      </c>
      <c r="B3688" s="1" t="s">
        <v>5614</v>
      </c>
      <c r="C3688" s="2" t="str">
        <f>IFERROR(__xludf.DUMMYFUNCTION("GoogleTranslate(B3688, ""en"", ""vi"")"),"Bài hát được chơi với nhịp độ nhanh với nhịp điệu tràn đầy năng lượng, nhưng nó không có đặc điểm nổi bật của phong cách [G1E2N3R4E5].")</f>
        <v>Bài hát được chơi với nhịp độ nhanh với nhịp điệu tràn đầy năng lượng, nhưng nó không có đặc điểm nổi bật của phong cách [G1E2N3R4E5].</v>
      </c>
    </row>
    <row r="3689">
      <c r="A3689" s="1" t="s">
        <v>367</v>
      </c>
      <c r="B3689" s="1" t="s">
        <v>5615</v>
      </c>
      <c r="C3689" s="2" t="str">
        <f>IFERROR(__xludf.DUMMYFUNCTION("GoogleTranslate(B3689, ""en"", ""vi"")"),"Lựa chọn âm nhạc [[K01E12Y23]3 k4ey5] mang lại trải nghiệm quyến rũ và đáng nhớ, trải nghiệm này càng trở nên phong phú hơn khi sử dụng [I1N2S3T4R5U6M7E8N9T0S1]. Sự kết hợp giữa [ke0y1] cụ thể và các nhạc cụ được sử dụng trong sáng tác sẽ tạo ra âm thanh "&amp;"độc đáo giúp tăng thêm chiều sâu và độ phức tạp cho âm nhạc. Người nghe bị cuốn hút bởi giai điệu quyến rũ và sự tương tác phức tạp của các nhạc cụ khác nhau, tạo nên trải nghiệm âm nhạc thực sự khó quên. Nhìn chung, việc lựa chọn [ke0y1] và nhạc cụ thể h"&amp;"iện tính nghệ thuật khéo léo của người sáng tác và góp phần tạo nên sức hấp dẫn lâu dài cho bản nhạc.")</f>
        <v>Lựa chọn âm nhạc [[K01E12Y23]3 k4ey5] mang lại trải nghiệm quyến rũ và đáng nhớ, trải nghiệm này càng trở nên phong phú hơn khi sử dụng [I1N2S3T4R5U6M7E8N9T0S1]. Sự kết hợp giữa [ke0y1] cụ thể và các nhạc cụ được sử dụng trong sáng tác sẽ tạo ra âm thanh độc đáo giúp tăng thêm chiều sâu và độ phức tạp cho âm nhạc. Người nghe bị cuốn hút bởi giai điệu quyến rũ và sự tương tác phức tạp của các nhạc cụ khác nhau, tạo nên trải nghiệm âm nhạc thực sự khó quên. Nhìn chung, việc lựa chọn [ke0y1] và nhạc cụ thể hiện tính nghệ thuật khéo léo của người sáng tác và góp phần tạo nên sức hấp dẫn lâu dài cho bản nhạc.</v>
      </c>
    </row>
    <row r="3690">
      <c r="A3690" s="1" t="s">
        <v>708</v>
      </c>
      <c r="B3690" s="1" t="s">
        <v>5616</v>
      </c>
      <c r="C3690" s="2" t="str">
        <f>IFERROR(__xludf.DUMMYFUNCTION("GoogleTranslate(B3690, ""en"", ""vi"")"),"Bản nhạc được sáng tác trong [[K01E12Y23]3 k4ey5] và có thời lượng [T1M213] giây với nhịp vừa phải. Việc sử dụng phạm vi cao độ cụ thể là [R1A2N3G4E5] [oc0ta1ve2s3] tạo ra âm thanh gắn kết và thống nhất xuyên suốt bản nhạc, được biểu diễn bằng [I1N2S3T4R5"&amp;"U6M7E8N9T0S1]. [ti0me1 s2ig3na4tu5re6] của bài hát không điển hình và [te0mp1o2] của nó nhanh, góp phần tạo nên cảm giác tổng thể là [E1M2O3T4I5O6N7].")</f>
        <v>Bản nhạc được sáng tác trong [[K01E12Y23]3 k4ey5] và có thời lượng [T1M213] giây với nhịp vừa phải. Việc sử dụng phạm vi cao độ cụ thể là [R1A2N3G4E5] [oc0ta1ve2s3] tạo ra âm thanh gắn kết và thống nhất xuyên suốt bản nhạc, được biểu diễn bằng [I1N2S3T4R5U6M7E8N9T0S1]. [ti0me1 s2ig3na4tu5re6] của bài hát không điển hình và [te0mp1o2] của nó nhanh, góp phần tạo nên cảm giác tổng thể là [E1M2O3T4I5O6N7].</v>
      </c>
    </row>
    <row r="3691">
      <c r="A3691" s="1" t="s">
        <v>981</v>
      </c>
      <c r="B3691" s="1" t="s">
        <v>5617</v>
      </c>
      <c r="C3691" s="2" t="str">
        <f>IFERROR(__xludf.DUMMYFUNCTION("GoogleTranslate(B3691, ""en"", ""vi"")"),"Phạm vi cao độ nhỏ gọn của [R1A2N3G4E5] [oc0ta1ve2s3] mang lại màn trình diễn âm nhạc tập trung và có tác động mạnh mẽ được sáng tác trong [[K01E12Y23]3 k4ey5]. Bài hát dài một giây [T1M213] này thể hiện nhịp điệu rõ rệt, trong khi cách sắp xếp của nó cố "&amp;"tình bỏ qua việc sử dụng [I1N2S3T4R5U6M7E8N9T0S1]. Với [ti0me1 s2ig3na4tu5re6 o7f 8[T91I02M13E24_35S46I57G68N79A80T91U02R13E24]3] và [te0mp1o2] vừa phải, âm nhạc sẽ truyền tải [E1M2O3T4I5O6N7].")</f>
        <v>Phạm vi cao độ nhỏ gọn của [R1A2N3G4E5] [oc0ta1ve2s3] mang lại màn trình diễn âm nhạc tập trung và có tác động mạnh mẽ được sáng tác trong [[K01E12Y23]3 k4ey5]. Bài hát dài một giây [T1M213] này thể hiện nhịp điệu rõ rệt, trong khi cách sắp xếp của nó cố tình bỏ qua việc sử dụng [I1N2S3T4R5U6M7E8N9T0S1]. Với [ti0me1 s2ig3na4tu5re6 o7f 8[T91I02M13E24_35S46I57G68N79A80T91U02R13E24]3] và [te0mp1o2] vừa phải, âm nhạc sẽ truyền tải [E1M2O3T4I5O6N7].</v>
      </c>
    </row>
    <row r="3692">
      <c r="A3692" s="1" t="s">
        <v>202</v>
      </c>
      <c r="B3692" s="1" t="s">
        <v>5618</v>
      </c>
      <c r="C3692" s="2" t="str">
        <f>IFERROR(__xludf.DUMMYFUNCTION("GoogleTranslate(B3692, ""en"", ""vi"")"),"[[K01E12Y23]3 k4ey5] được sử dụng trong bản nhạc này truyền tải âm thanh độc đáo và vang dội, được bổ sung bởi nhịp điệu sống động của bài hát. Cùng với nhau, những yếu tố này tạo nên một trải nghiệm âm nhạc khác biệt và quyến rũ.")</f>
        <v>[[K01E12Y23]3 k4ey5] được sử dụng trong bản nhạc này truyền tải âm thanh độc đáo và vang dội, được bổ sung bởi nhịp điệu sống động của bài hát. Cùng với nhau, những yếu tố này tạo nên một trải nghiệm âm nhạc khác biệt và quyến rũ.</v>
      </c>
    </row>
    <row r="3693">
      <c r="A3693" s="1" t="s">
        <v>2295</v>
      </c>
      <c r="B3693" s="1" t="s">
        <v>5619</v>
      </c>
      <c r="C3693" s="2" t="str">
        <f>IFERROR(__xludf.DUMMYFUNCTION("GoogleTranslate(B3693, ""en"", ""vi"")"),"Bản nhạc thể hiện phạm vi cao độ trong [R1A2N3G4E5] [oc0ta1ve2s3] và sử dụng [[K01E12Y23]3 k4ey5] để tạo ra bảng âm thanh phong phú và sống động. Với độ dài [T1M213] giây, bản nhạc duy trì [te0mp1o2] vừa phải, đồng thời trở nên sống động nhờ sử dụng [I1N2"&amp;"S3T4R5U6M7E8N9T0S1]. Sử dụng [ti0me1 s2ig3na4tu5re6 o7f 8[T91I02M13E24_35S46I57G68N79A80T91U02R13E24]3] không chuẩn, bài hát duy trì nhịp điệu cân bằng. Nhìn chung, âm nhạc này thách thức sự thể hiện điển hình của âm thanh [G1E2N3R4E5] cổ điển.")</f>
        <v>Bản nhạc thể hiện phạm vi cao độ trong [R1A2N3G4E5] [oc0ta1ve2s3] và sử dụng [[K01E12Y23]3 k4ey5] để tạo ra bảng âm thanh phong phú và sống động. Với độ dài [T1M213] giây, bản nhạc duy trì [te0mp1o2] vừa phải, đồng thời trở nên sống động nhờ sử dụng [I1N2S3T4R5U6M7E8N9T0S1]. Sử dụng [ti0me1 s2ig3na4tu5re6 o7f 8[T91I02M13E24_35S46I57G68N79A80T91U02R13E24]3] không chuẩn, bài hát duy trì nhịp điệu cân bằng. Nhìn chung, âm nhạc này thách thức sự thể hiện điển hình của âm thanh [G1E2N3R4E5] cổ điển.</v>
      </c>
    </row>
    <row r="3694">
      <c r="A3694" s="1" t="s">
        <v>1161</v>
      </c>
      <c r="B3694" s="1" t="s">
        <v>5620</v>
      </c>
      <c r="C3694" s="2" t="str">
        <f>IFERROR(__xludf.DUMMYFUNCTION("GoogleTranslate(B3694, ""en"", ""vi"")"),"Âm nhạc trong bài hát này được xác định bởi một số đặc điểm độc đáo. Thứ nhất, phạm vi cao độ trải dài [R1A2N3G4E5] [oc0ta1ve2s3], bổ sung thêm nét đặc biệt và nhấn mạnh chiều sâu cảm xúc của âm nhạc. Thời lượng của bài hát là [T1M213] giây và mặc dù có đ"&amp;"ộ dài tương đối ngắn nhưng nó có nhịp điệu rất nhanh và sống động. [ti0me1 s2ig3na4tu5re6] được sử dụng trong bài hát rất khác thường, với [T1I2M3E4_5S6I7G8N9A0T1U2R3E4] nhịp trên mỗi ô nhịp, góp phần tạo nên cảm giác độc đáo cho bài hát. Ngoài ra, phần p"&amp;"hối khí của bài hát đã bỏ qua việc sử dụng [I1N2S3T4R5U6M7E8N9T0S1], điều này càng làm tăng thêm sự khác biệt của bài hát. Mặc dù có nhịp điệu nhanh nhưng bài hát được trình diễn với tốc độ nhàn nhã, cho phép người nghe đánh giá cao sự tương tác phức tạp "&amp;"của các yếu tố khác nhau trong đó. Cuối cùng, bài hát bao gồm [[N01U12M23_34B45A56R67S78]8 b9ar0s1], giúp bạn dễ dàng theo dõi và đếm theo cấu trúc của nó.")</f>
        <v>Âm nhạc trong bài hát này được xác định bởi một số đặc điểm độc đáo. Thứ nhất, phạm vi cao độ trải dài [R1A2N3G4E5] [oc0ta1ve2s3], bổ sung thêm nét đặc biệt và nhấn mạnh chiều sâu cảm xúc của âm nhạc. Thời lượng của bài hát là [T1M213] giây và mặc dù có độ dài tương đối ngắn nhưng nó có nhịp điệu rất nhanh và sống động. [ti0me1 s2ig3na4tu5re6] được sử dụng trong bài hát rất khác thường, với [T1I2M3E4_5S6I7G8N9A0T1U2R3E4] nhịp trên mỗi ô nhịp, góp phần tạo nên cảm giác độc đáo cho bài hát. Ngoài ra, phần phối khí của bài hát đã bỏ qua việc sử dụng [I1N2S3T4R5U6M7E8N9T0S1], điều này càng làm tăng thêm sự khác biệt của bài hát. Mặc dù có nhịp điệu nhanh nhưng bài hát được trình diễn với tốc độ nhàn nhã, cho phép người nghe đánh giá cao sự tương tác phức tạp của các yếu tố khác nhau trong đó. Cuối cùng, bài hát bao gồm [[N01U12M23_34B45A56R67S78]8 b9ar0s1], giúp bạn dễ dàng theo dõi và đếm theo cấu trúc của nó.</v>
      </c>
    </row>
    <row r="3695">
      <c r="A3695" s="1" t="s">
        <v>572</v>
      </c>
      <c r="B3695" s="1" t="s">
        <v>5621</v>
      </c>
      <c r="C3695" s="2" t="str">
        <f>IFERROR(__xludf.DUMMYFUNCTION("GoogleTranslate(B3695, ""en"", ""vi"")"),"Đoạn nhạc được đề cập có [te0mp1o2] vừa phải và thể hiện phạm vi cao độ trong [R1A2N3G4E5] [oc0ta1ve2s3]. Việc sử dụng [[K01E12Y23]3 k4ey5] tạo ra bảng âm thanh phong phú và sống động, góp phần tạo nên hiệu ứng tổng thể của bố cục.")</f>
        <v>Đoạn nhạc được đề cập có [te0mp1o2] vừa phải và thể hiện phạm vi cao độ trong [R1A2N3G4E5] [oc0ta1ve2s3]. Việc sử dụng [[K01E12Y23]3 k4ey5] tạo ra bảng âm thanh phong phú và sống động, góp phần tạo nên hiệu ứng tổng thể của bố cục.</v>
      </c>
    </row>
    <row r="3696">
      <c r="A3696" s="1" t="s">
        <v>2261</v>
      </c>
      <c r="B3696" s="1" t="s">
        <v>5622</v>
      </c>
      <c r="C3696" s="2" t="str">
        <f>IFERROR(__xludf.DUMMYFUNCTION("GoogleTranslate(B3696, ""en"", ""vi"")"),"Bài hát này có nhịp điệu sôi động trải dài [[N01U12M23_34B45A56R67S78]8 b9ar0s1].")</f>
        <v>Bài hát này có nhịp điệu sôi động trải dài [[N01U12M23_34B45A56R67S78]8 b9ar0s1].</v>
      </c>
    </row>
    <row r="3697">
      <c r="A3697" s="1" t="s">
        <v>53</v>
      </c>
      <c r="B3697" s="1" t="s">
        <v>5623</v>
      </c>
      <c r="C3697" s="2" t="str">
        <f>IFERROR(__xludf.DUMMYFUNCTION("GoogleTranslate(B3697, ""en"", ""vi"")"),"Phạm vi cao độ nhỏ gọn của [R1A2N3G4E5] [oc0ta1ve2s3] góp phần mang lại màn trình diễn âm nhạc tập trung và có tác động mạnh mẽ, trong khi việc sử dụng [[K01E12Y23]3 k4ey5] mang lại chất lượng cảm xúc đặc biệt cho âm nhạc. Cùng với nhau, những yếu tố này "&amp;"hoạt động song song để tạo ra trải nghiệm âm nhạc mạnh mẽ và giàu sức gợi cho người nghe. Bằng cách giới hạn phạm vi nốt và sử dụng chữ ký [ke0y1] cụ thể, người biểu diễn có thể truyền tải tâm trạng hoặc bầu không khí cụ thể, tăng thêm chiều sâu và ý nghĩ"&amp;"a cho âm nhạc. Cho dù truyền tải niềm vui, nỗi buồn hay bất kỳ cảm xúc nào khác, sự kết hợp giữa dải cao độ và ký hiệu [ke0y1] có thể nâng cao đáng kể tính biểu cảm và tác động của một buổi biểu diễn âm nhạc.")</f>
        <v>Phạm vi cao độ nhỏ gọn của [R1A2N3G4E5] [oc0ta1ve2s3] góp phần mang lại màn trình diễn âm nhạc tập trung và có tác động mạnh mẽ, trong khi việc sử dụng [[K01E12Y23]3 k4ey5] mang lại chất lượng cảm xúc đặc biệt cho âm nhạc. Cùng với nhau, những yếu tố này hoạt động song song để tạo ra trải nghiệm âm nhạc mạnh mẽ và giàu sức gợi cho người nghe. Bằng cách giới hạn phạm vi nốt và sử dụng chữ ký [ke0y1] cụ thể, người biểu diễn có thể truyền tải tâm trạng hoặc bầu không khí cụ thể, tăng thêm chiều sâu và ý nghĩa cho âm nhạc. Cho dù truyền tải niềm vui, nỗi buồn hay bất kỳ cảm xúc nào khác, sự kết hợp giữa dải cao độ và ký hiệu [ke0y1] có thể nâng cao đáng kể tính biểu cảm và tác động của một buổi biểu diễn âm nhạc.</v>
      </c>
    </row>
    <row r="3698">
      <c r="A3698" s="1" t="s">
        <v>142</v>
      </c>
      <c r="B3698" s="1" t="s">
        <v>5624</v>
      </c>
      <c r="C3698" s="2" t="str">
        <f>IFERROR(__xludf.DUMMYFUNCTION("GoogleTranslate(B3698, ""en"", ""vi"")"),"Để tạo ra âm thanh gắn kết và thống nhất trong toàn bộ bản nhạc, nên sử dụng phạm vi cao độ cụ thể là [R1A2N3G4E5] [oc0ta1ve2s3]. Ngoài ra, bài hát này còn có tổng cộng [[N01U12M23_34B45A56R67S78]8 b9ar0s1]. Để nâng cao bố cục tổng thể, bạn nên đưa [I1N2S"&amp;"3T4R5U6M7E8N9T0S1] vào nhạc. Bằng cách kết hợp những yếu tố này, bản nhạc thu được sẽ có dải cao độ nhất quán và nhạc cụ cân bằng, tạo ra một bố cục bóng bẩy và tròn trịa hơn.")</f>
        <v>Để tạo ra âm thanh gắn kết và thống nhất trong toàn bộ bản nhạc, nên sử dụng phạm vi cao độ cụ thể là [R1A2N3G4E5] [oc0ta1ve2s3]. Ngoài ra, bài hát này còn có tổng cộng [[N01U12M23_34B45A56R67S78]8 b9ar0s1]. Để nâng cao bố cục tổng thể, bạn nên đưa [I1N2S3T4R5U6M7E8N9T0S1] vào nhạc. Bằng cách kết hợp những yếu tố này, bản nhạc thu được sẽ có dải cao độ nhất quán và nhạc cụ cân bằng, tạo ra một bố cục bóng bẩy và tròn trịa hơn.</v>
      </c>
    </row>
    <row r="3699">
      <c r="A3699" s="1" t="s">
        <v>5625</v>
      </c>
      <c r="B3699" s="1" t="s">
        <v>5626</v>
      </c>
      <c r="C3699" s="2" t="str">
        <f>IFERROR(__xludf.DUMMYFUNCTION("GoogleTranslate(B3699, ""en"", ""vi"")"),"Bài hát này có nhịp điệu rất êm dịu và độc đáo [ti0me1 s2ig3na4tu5re6]. Nó di chuyển nhẹ nhàng trong khi bắt nguồn từ các quy ước của âm nhạc [G1E2N3R4E5], trải dài khoảng [[N01U12M23_34B45A56R67S78]8 b9ar0s1].")</f>
        <v>Bài hát này có nhịp điệu rất êm dịu và độc đáo [ti0me1 s2ig3na4tu5re6]. Nó di chuyển nhẹ nhàng trong khi bắt nguồn từ các quy ước của âm nhạc [G1E2N3R4E5], trải dài khoảng [[N01U12M23_34B45A56R67S78]8 b9ar0s1].</v>
      </c>
    </row>
    <row r="3700">
      <c r="A3700" s="1" t="s">
        <v>5627</v>
      </c>
      <c r="B3700" s="1" t="s">
        <v>5628</v>
      </c>
      <c r="C3700" s="2" t="str">
        <f>IFERROR(__xludf.DUMMYFUNCTION("GoogleTranslate(B3700, ""en"", ""vi"")"),"Âm nhạc, với nhịp [te0mp1o2] và [T1I2M3E4_5S6I7G8N9A0T1U2R3E4] nhanh, tỏa ra [E1M2O3T4I5O6N7] khi lấp đầy tổng cộng [[N01U12M23_34B45A56R67S78]8 b9ar0s1] cho bài hát này.")</f>
        <v>Âm nhạc, với nhịp [te0mp1o2] và [T1I2M3E4_5S6I7G8N9A0T1U2R3E4] nhanh, tỏa ra [E1M2O3T4I5O6N7] khi lấp đầy tổng cộng [[N01U12M23_34B45A56R67S78]8 b9ar0s1] cho bài hát này.</v>
      </c>
    </row>
    <row r="3701">
      <c r="A3701" s="1" t="s">
        <v>2838</v>
      </c>
      <c r="B3701" s="1" t="s">
        <v>5629</v>
      </c>
      <c r="C3701" s="2" t="str">
        <f>IFERROR(__xludf.DUMMYFUNCTION("GoogleTranslate(B3701, ""en"", ""vi"")"),"Việc sử dụng dải cao độ cụ thể [R1A2N3G4E5] [oc0ta1ve2s3] tạo ra âm thanh gắn kết và thống nhất xuyên suốt bản nhạc, trong khi [[K01E12Y23]3 k4ey5] tạo thêm hương vị độc đáo. Với thời lượng [T1M213] giây, bài hát thể hiện nhịp điệu rõ rệt và chủ yếu dựa v"&amp;"ào việc sử dụng [I1N2S3T4R5U6M7E8N9T0S1] quan trọng. Sử dụng [[T01I12M23E34_45S56I67G78N89A90T01U12R23E34]4 t5im6e 7si8gn9at0ur1e2], nhịp cân bằng của bài hát thoát khỏi ranh giới điển hình của thể loại [G1E2N3R4E5], dẫn đến [[N01U12M23_34B45A56R67 S78]8 "&amp;"b9ar0s1] có thể được nghe thấy trong tác phẩm quyến rũ này.")</f>
        <v>Việc sử dụng dải cao độ cụ thể [R1A2N3G4E5] [oc0ta1ve2s3] tạo ra âm thanh gắn kết và thống nhất xuyên suốt bản nhạc, trong khi [[K01E12Y23]3 k4ey5] tạo thêm hương vị độc đáo. Với thời lượng [T1M213] giây, bài hát thể hiện nhịp điệu rõ rệt và chủ yếu dựa vào việc sử dụng [I1N2S3T4R5U6M7E8N9T0S1] quan trọng. Sử dụng [[T01I12M23E34_45S56I67G78N89A90T01U12R23E34]4 t5im6e 7si8gn9at0ur1e2], nhịp cân bằng của bài hát thoát khỏi ranh giới điển hình của thể loại [G1E2N3R4E5], dẫn đến [[N01U12M23_34B45A56R67 S78]8 b9ar0s1] có thể được nghe thấy trong tác phẩm quyến rũ này.</v>
      </c>
    </row>
    <row r="3702">
      <c r="A3702" s="1" t="s">
        <v>5630</v>
      </c>
      <c r="B3702" s="1" t="s">
        <v>5631</v>
      </c>
      <c r="C3702" s="2" t="str">
        <f>IFERROR(__xludf.DUMMYFUNCTION("GoogleTranslate(B3702, ""en"", ""vi"")"),"Bản nhạc mà tôi đang đề cập đến thể hiện phạm vi cao độ trong [R1A2N3G4E5] [oc0ta1ve2s3] và phải có [I1N2S3T4R5U6M7E8N9T0S1]. Nhạc được phát ở tốc độ vừa phải và thể hiện đúng tinh hoa của âm nhạc [G1E2N3R4E5]. Bài hát này bao gồm tổng cộng [[N01U12M23_34"&amp;"B45A56R67S78]8 b9ar0s1], cho phép khám phá đầy đủ giai điệu và hòa âm đi kèm. Nhìn chung, bản nhạc này là sự thể hiện tuyệt vời về thể loại mà nó thuộc về và chắc chắn sẽ thu hút sự chú ý của bất kỳ người nghe nào đánh giá cao phong cách âm nhạc này.")</f>
        <v>Bản nhạc mà tôi đang đề cập đến thể hiện phạm vi cao độ trong [R1A2N3G4E5] [oc0ta1ve2s3] và phải có [I1N2S3T4R5U6M7E8N9T0S1]. Nhạc được phát ở tốc độ vừa phải và thể hiện đúng tinh hoa của âm nhạc [G1E2N3R4E5]. Bài hát này bao gồm tổng cộng [[N01U12M23_34B45A56R67S78]8 b9ar0s1], cho phép khám phá đầy đủ giai điệu và hòa âm đi kèm. Nhìn chung, bản nhạc này là sự thể hiện tuyệt vời về thể loại mà nó thuộc về và chắc chắn sẽ thu hút sự chú ý của bất kỳ người nghe nào đánh giá cao phong cách âm nhạc này.</v>
      </c>
    </row>
    <row r="3703">
      <c r="A3703" s="1" t="s">
        <v>902</v>
      </c>
      <c r="B3703" s="1" t="s">
        <v>5632</v>
      </c>
      <c r="C3703" s="2" t="str">
        <f>IFERROR(__xludf.DUMMYFUNCTION("GoogleTranslate(B3703, ""en"", ""vi"")"),"Âm nhạc được tạo ra thông qua các nhạc cụ và [ke0y1] tạo thêm hương vị độc đáo cho âm nhạc này. Thời lượng của bài hát này là [T1M213] giây. Cùng với nhau, những yếu tố này tạo ra trải nghiệm âm nhạc riêng biệt cho người nghe, với các nhạc cụ tạo nên xươn"&amp;"g sống của âm thanh và [ke0y1] thêm giai điệu hoặc tâm trạng cụ thể cho bản nhạc. Cho dù đó là âm thanh tươi sáng, lạc quan của [ma0jo1r2] [ke0y1] hay cảm giác u ám, nội tâm hơn của [mi0no1r2] [ke0y1], việc lựa chọn [ke0y1] có thể có tác động mạnh mẽ đến "&amp;"cách cảm nhận một bản nhạc và có kinh nghiệm. Kết hợp với các yếu tố âm nhạc khác, chẳng hạn như nhịp điệu, giai điệu và hòa âm, [ke0y1] giúp định hình đặc tính tổng thể của âm nhạc và khiến nó trở nên sống động.")</f>
        <v>Âm nhạc được tạo ra thông qua các nhạc cụ và [ke0y1] tạo thêm hương vị độc đáo cho âm nhạc này. Thời lượng của bài hát này là [T1M213] giây. Cùng với nhau, những yếu tố này tạo ra trải nghiệm âm nhạc riêng biệt cho người nghe, với các nhạc cụ tạo nên xương sống của âm thanh và [ke0y1] thêm giai điệu hoặc tâm trạng cụ thể cho bản nhạc. Cho dù đó là âm thanh tươi sáng, lạc quan của [ma0jo1r2] [ke0y1] hay cảm giác u ám, nội tâm hơn của [mi0no1r2] [ke0y1], việc lựa chọn [ke0y1] có thể có tác động mạnh mẽ đến cách cảm nhận một bản nhạc và có kinh nghiệm. Kết hợp với các yếu tố âm nhạc khác, chẳng hạn như nhịp điệu, giai điệu và hòa âm, [ke0y1] giúp định hình đặc tính tổng thể của âm nhạc và khiến nó trở nên sống động.</v>
      </c>
    </row>
    <row r="3704">
      <c r="A3704" s="1" t="s">
        <v>164</v>
      </c>
      <c r="B3704" s="1" t="s">
        <v>5633</v>
      </c>
      <c r="C3704" s="2" t="str">
        <f>IFERROR(__xludf.DUMMYFUNCTION("GoogleTranslate(B3704, ""en"", ""vi"")"),"Dải cao độ [R1A2N3G4E5] [oc0ta1ve2s3] của bản nhạc này mang lại trải nghiệm nghe độc ​​đáo và đáng nhớ, trong khi [[K01E12Y23]3 k4ey5] mang lại chất lượng cảm xúc đặc biệt. Với độ dài [T1M213] giây, bài hát thể hiện nhịp điệu nhẹ nhàng và êm dịu. Đáng chú"&amp;" ý, nó không có [I1N2S3T4R5U6M7E8N9T0S1], cho phép giai điệu của nó tỏa sáng. Với nhịp [T1I2M3E4_5S6I7G8N9A0T1U2R3E4], bài hát chuyển động ở tốc độ vừa phải, truyền tải hiệu quả [E1M2O3T4I5O6N7].")</f>
        <v>Dải cao độ [R1A2N3G4E5] [oc0ta1ve2s3] của bản nhạc này mang lại trải nghiệm nghe độc ​​đáo và đáng nhớ, trong khi [[K01E12Y23]3 k4ey5] mang lại chất lượng cảm xúc đặc biệt. Với độ dài [T1M213] giây, bài hát thể hiện nhịp điệu nhẹ nhàng và êm dịu. Đáng chú ý, nó không có [I1N2S3T4R5U6M7E8N9T0S1], cho phép giai điệu của nó tỏa sáng. Với nhịp [T1I2M3E4_5S6I7G8N9A0T1U2R3E4], bài hát chuyển động ở tốc độ vừa phải, truyền tải hiệu quả [E1M2O3T4I5O6N7].</v>
      </c>
    </row>
    <row r="3705">
      <c r="A3705" s="1" t="s">
        <v>2077</v>
      </c>
      <c r="B3705" s="1" t="s">
        <v>5634</v>
      </c>
      <c r="C3705" s="2" t="str">
        <f>IFERROR(__xludf.DUMMYFUNCTION("GoogleTranslate(B3705, ""en"", ""vi"")"),"Bản nhạc thể hiện phạm vi cao độ trong [R1A2N3G4E5] [oc0ta1ve2s3] và sử dụng [[K01E12Y23]3 k4ey5] để tạo ra bầu không khí khác biệt. Với thời lượng phát là [T1M213] giây, bài hát này có nhịp điệu ổn định và vừa phải trong khi cố tình loại trừ [I1N2S3T4R5U"&amp;"6M7E8N9T0S1]. [[T01I12M23E34_45S56I67G78N89A90T01U12R23E34]4 t5im6e 7si8gn9at0ur1e2] độc đáo của nó đã thêm vào thành phần độc đáo của nó. Được chơi ở tốc độ nhàn nhã, âm nhạc gợi lên cảm giác [E1M2O3T4I5O6N7] và bao gồm [[N01U12M23_34B45A56R67S78]8 b9ar0"&amp;"s1].")</f>
        <v>Bản nhạc thể hiện phạm vi cao độ trong [R1A2N3G4E5] [oc0ta1ve2s3] và sử dụng [[K01E12Y23]3 k4ey5] để tạo ra bầu không khí khác biệt. Với thời lượng phát là [T1M213] giây, bài hát này có nhịp điệu ổn định và vừa phải trong khi cố tình loại trừ [I1N2S3T4R5U6M7E8N9T0S1]. [[T01I12M23E34_45S56I67G78N89A90T01U12R23E34]4 t5im6e 7si8gn9at0ur1e2] độc đáo của nó đã thêm vào thành phần độc đáo của nó. Được chơi ở tốc độ nhàn nhã, âm nhạc gợi lên cảm giác [E1M2O3T4I5O6N7] và bao gồm [[N01U12M23_34B45A56R67S78]8 b9ar0s1].</v>
      </c>
    </row>
    <row r="3706">
      <c r="A3706" s="1" t="s">
        <v>4654</v>
      </c>
      <c r="B3706" s="1" t="s">
        <v>5635</v>
      </c>
      <c r="C3706" s="2" t="str">
        <f>IFERROR(__xludf.DUMMYFUNCTION("GoogleTranslate(B3706, ""en"", ""vi"")"),"Bản nhạc thể hiện phạm vi cao độ trong [R1A2N3G4E5] [oc0ta1ve2s3] và việc lựa chọn [[K01E12Y23]3 k4ey5] mang lại trải nghiệm quyến rũ và đáng nhớ. Kéo dài [T1M213] giây, bài hát này có nhịp điệu mạnh mẽ và sử dụng [I1N2S3T4R5U6M7E8N9T0S1] trong phần trình"&amp;" diễn âm nhạc của nó. [ti0me1 s2ig3na4tu5re6] được chọn cho bài hát đặc biệt này là [T1I2M3E4_5S6I7G8N9A0T1U2R3E4], kèm theo [te0mp1o2] chậm chạp. Khác với âm thanh [G1E2N3R4E5] điển hình, bài hát bao gồm khoảng [[N01U12M23_34B45A56R67S78]8 b9ar0s1].")</f>
        <v>Bản nhạc thể hiện phạm vi cao độ trong [R1A2N3G4E5] [oc0ta1ve2s3] và việc lựa chọn [[K01E12Y23]3 k4ey5] mang lại trải nghiệm quyến rũ và đáng nhớ. Kéo dài [T1M213] giây, bài hát này có nhịp điệu mạnh mẽ và sử dụng [I1N2S3T4R5U6M7E8N9T0S1] trong phần trình diễn âm nhạc của nó. [ti0me1 s2ig3na4tu5re6] được chọn cho bài hát đặc biệt này là [T1I2M3E4_5S6I7G8N9A0T1U2R3E4], kèm theo [te0mp1o2] chậm chạp. Khác với âm thanh [G1E2N3R4E5] điển hình, bài hát bao gồm khoảng [[N01U12M23_34B45A56R67S78]8 b9ar0s1].</v>
      </c>
    </row>
    <row r="3707">
      <c r="A3707" s="1" t="s">
        <v>335</v>
      </c>
      <c r="B3707" s="1" t="s">
        <v>5636</v>
      </c>
      <c r="C3707" s="2" t="str">
        <f>IFERROR(__xludf.DUMMYFUNCTION("GoogleTranslate(B3707, ""en"", ""vi"")"),"Âm nhạc được đề cập có phạm vi cao độ nhỏ gọn trải dài [R1A2N3G4E5] [oc0ta1ve2s3], mang lại hiệu suất tập trung và có tác động mạnh mẽ. Nó nằm trong [key0y1] của [K1E2Y3], mang lại âm thanh mạnh mẽ và đáng nhớ. Bài hát kéo dài trong [T1M213] giây và có nh"&amp;"ịp điệu tràn đầy sinh lực, chắc chắn sẽ thu hút người nghe. Việc sử dụng [I1N2S3T4R5U6M7E8N9T0S1] đóng một vai trò quan trọng trong tác động tổng thể của âm nhạc. Nó ở dạng [T1I2M3E4_5S6I7G8N9A0T1U2R3E4] và di chuyển với tốc độ chậm, thấm đẫm cảm giác mạn"&amp;"h mẽ của [E1M2O3T4I5O6N7].")</f>
        <v>Âm nhạc được đề cập có phạm vi cao độ nhỏ gọn trải dài [R1A2N3G4E5] [oc0ta1ve2s3], mang lại hiệu suất tập trung và có tác động mạnh mẽ. Nó nằm trong [key0y1] của [K1E2Y3], mang lại âm thanh mạnh mẽ và đáng nhớ. Bài hát kéo dài trong [T1M213] giây và có nhịp điệu tràn đầy sinh lực, chắc chắn sẽ thu hút người nghe. Việc sử dụng [I1N2S3T4R5U6M7E8N9T0S1] đóng một vai trò quan trọng trong tác động tổng thể của âm nhạc. Nó ở dạng [T1I2M3E4_5S6I7G8N9A0T1U2R3E4] và di chuyển với tốc độ chậm, thấm đẫm cảm giác mạnh mẽ của [E1M2O3T4I5O6N7].</v>
      </c>
    </row>
    <row r="3708">
      <c r="A3708" s="1" t="s">
        <v>120</v>
      </c>
      <c r="B3708" s="1" t="s">
        <v>5637</v>
      </c>
      <c r="C3708" s="2" t="str">
        <f>IFERROR(__xludf.DUMMYFUNCTION("GoogleTranslate(B3708, ""en"", ""vi"")"),"Bài hát có nhịp điệu đều đặn, vừa phải và không có nhạc cụ.")</f>
        <v>Bài hát có nhịp điệu đều đặn, vừa phải và không có nhạc cụ.</v>
      </c>
    </row>
    <row r="3709">
      <c r="A3709" s="1" t="s">
        <v>154</v>
      </c>
      <c r="B3709" s="1" t="s">
        <v>5638</v>
      </c>
      <c r="C3709" s="2" t="str">
        <f>IFERROR(__xludf.DUMMYFUNCTION("GoogleTranslate(B3709, ""en"", ""vi"")"),"Âm nhạc được phát ra âm thanh thông qua các nhạc cụ. Nhạc cụ là những công cụ hoặc thiết bị được sử dụng để tạo ra âm thanh âm nhạc, bao gồm các nhạc cụ có dây như guitar và violin, nhạc cụ hơi như sáo và saxophone cũng như các nhạc cụ gõ như trống và chũ"&amp;"m chọe. Mỗi nhạc cụ có âm thanh độc đáo riêng và khi chơi cùng nhau, chúng có thể tạo ra những giai điệu và hòa âm phức tạp và đẹp mắt. Việc sử dụng nhạc cụ là một phần thiết yếu trong quá trình tạo ra âm nhạc trong hàng nghìn năm và tiếp tục là một khía "&amp;"cạnh quan trọng của quá trình sản xuất âm nhạc hiện đại.")</f>
        <v>Âm nhạc được phát ra âm thanh thông qua các nhạc cụ. Nhạc cụ là những công cụ hoặc thiết bị được sử dụng để tạo ra âm thanh âm nhạc, bao gồm các nhạc cụ có dây như guitar và violin, nhạc cụ hơi như sáo và saxophone cũng như các nhạc cụ gõ như trống và chũm chọe. Mỗi nhạc cụ có âm thanh độc đáo riêng và khi chơi cùng nhau, chúng có thể tạo ra những giai điệu và hòa âm phức tạp và đẹp mắt. Việc sử dụng nhạc cụ là một phần thiết yếu trong quá trình tạo ra âm nhạc trong hàng nghìn năm và tiếp tục là một khía cạnh quan trọng của quá trình sản xuất âm nhạc hiện đại.</v>
      </c>
    </row>
    <row r="3710">
      <c r="A3710" s="1" t="s">
        <v>5639</v>
      </c>
      <c r="B3710" s="1" t="s">
        <v>5640</v>
      </c>
      <c r="C3710" s="2" t="str">
        <f>IFERROR(__xludf.DUMMYFUNCTION("GoogleTranslate(B3710, ""en"", ""vi"")"),"Bản nhạc này được sáng tác trong [[K01E12Y23]3 k4ey5] và có thời gian chạy là [T1M213] giây. [ti0me1 s2ig3na4tu5re6] của nó nằm ngoài tiêu chuẩn và âm nhạc di chuyển với tốc độ vừa phải. Ngoài ra, nó còn mang bản chất [E1M2O3T4I5O6N7].")</f>
        <v>Bản nhạc này được sáng tác trong [[K01E12Y23]3 k4ey5] và có thời gian chạy là [T1M213] giây. [ti0me1 s2ig3na4tu5re6] của nó nằm ngoài tiêu chuẩn và âm nhạc di chuyển với tốc độ vừa phải. Ngoài ra, nó còn mang bản chất [E1M2O3T4I5O6N7].</v>
      </c>
    </row>
    <row r="3711">
      <c r="A3711" s="1" t="s">
        <v>170</v>
      </c>
      <c r="B3711" s="1" t="s">
        <v>5641</v>
      </c>
      <c r="C3711" s="2" t="str">
        <f>IFERROR(__xludf.DUMMYFUNCTION("GoogleTranslate(B3711, ""en"", ""vi"")"),"Bản nhạc này được sáng tác trong [[K01E12Y23]3 k4ey5] và có tốc độ vừa phải.")</f>
        <v>Bản nhạc này được sáng tác trong [[K01E12Y23]3 k4ey5] và có tốc độ vừa phải.</v>
      </c>
    </row>
    <row r="3712">
      <c r="A3712" s="1" t="s">
        <v>446</v>
      </c>
      <c r="B3712" s="1" t="s">
        <v>5642</v>
      </c>
      <c r="C3712" s="2" t="str">
        <f>IFERROR(__xludf.DUMMYFUNCTION("GoogleTranslate(B3712, ""en"", ""vi"")"),"Bài hát này được đặc trưng bởi âm thanh [G1E2N3R4E5], được tăng cường bởi hương vị độc đáo được thêm vào bởi [[K01E12Y23]3 k4ey5]. Phạm vi cao độ của bản nhạc này trải dài [R1A2N3G4E5] [oc0ta1ve2s3], trong khi độ dài của nó là [T1M213] giây. Với [te0mp1o2"&amp;"] chậm rãi và cảm giác mềm mại, mượt mà, bản nhạc kết hợp [I1N2S3T4R5U6M7E8N9T0S1] để tạo ra một bố cục đặc biệt. Hơn nữa, [ti0me1 s2ig3na4tu5re6] [T1I2M3E4_5S6I7G8N9A0T1U2R3E4] không điển hình của bài hát đã góp phần bổ sung vào bố cục tổng thể của bài h"&amp;"át.")</f>
        <v>Bài hát này được đặc trưng bởi âm thanh [G1E2N3R4E5], được tăng cường bởi hương vị độc đáo được thêm vào bởi [[K01E12Y23]3 k4ey5]. Phạm vi cao độ của bản nhạc này trải dài [R1A2N3G4E5] [oc0ta1ve2s3], trong khi độ dài của nó là [T1M213] giây. Với [te0mp1o2] chậm rãi và cảm giác mềm mại, mượt mà, bản nhạc kết hợp [I1N2S3T4R5U6M7E8N9T0S1] để tạo ra một bố cục đặc biệt. Hơn nữa, [ti0me1 s2ig3na4tu5re6] [T1I2M3E4_5S6I7G8N9A0T1U2R3E4] không điển hình của bài hát đã góp phần bổ sung vào bố cục tổng thể của bài hát.</v>
      </c>
    </row>
    <row r="3713">
      <c r="A3713" s="1" t="s">
        <v>705</v>
      </c>
      <c r="B3713" s="1" t="s">
        <v>5643</v>
      </c>
      <c r="C3713" s="2" t="str">
        <f>IFERROR(__xludf.DUMMYFUNCTION("GoogleTranslate(B3713, ""en"", ""vi"")"),"Bản chất âm nhạc là [E1M2O3T4I5O6N7] và [te0mp1o2] của bài hát này vừa phải. Cùng với nhau, những yếu tố này tạo nên sự cân bằng hoàn hảo trong âm nhạc, cho phép người nghe cảm nhận trọn vẹn chiều sâu cảm xúc và vẻ đẹp của bản nhạc. [te0mp1o2] được chế tá"&amp;"c cẩn thận giúp nâng cao tâm trạng và thông điệp của âm nhạc, đồng thời bản chất cảm xúc của bản nhạc thu hút người nghe và tạo ra sự kết nối mạnh mẽ giữa âm nhạc và cảm xúc mà nó gợi lên. Nhìn chung, sự kết hợp giữa cảm xúc và [te0mp1o2] này tạo nên trải"&amp;" nghiệm âm nhạc thực sự quyến rũ.")</f>
        <v>Bản chất âm nhạc là [E1M2O3T4I5O6N7] và [te0mp1o2] của bài hát này vừa phải. Cùng với nhau, những yếu tố này tạo nên sự cân bằng hoàn hảo trong âm nhạc, cho phép người nghe cảm nhận trọn vẹn chiều sâu cảm xúc và vẻ đẹp của bản nhạc. [te0mp1o2] được chế tác cẩn thận giúp nâng cao tâm trạng và thông điệp của âm nhạc, đồng thời bản chất cảm xúc của bản nhạc thu hút người nghe và tạo ra sự kết nối mạnh mẽ giữa âm nhạc và cảm xúc mà nó gợi lên. Nhìn chung, sự kết hợp giữa cảm xúc và [te0mp1o2] này tạo nên trải nghiệm âm nhạc thực sự quyến rũ.</v>
      </c>
    </row>
    <row r="3714">
      <c r="A3714" s="1" t="s">
        <v>981</v>
      </c>
      <c r="B3714" s="1" t="s">
        <v>5644</v>
      </c>
      <c r="C3714" s="2" t="str">
        <f>IFERROR(__xludf.DUMMYFUNCTION("GoogleTranslate(B3714, ""en"", ""vi"")"),"Phạm vi cao độ nhỏ gọn của [R1A2N3G4E5] [oc0ta1ve2s3] mang lại màn trình diễn âm nhạc tập trung và có tác động mạnh mẽ, được bổ sung bằng cách sử dụng [[K01E12Y23]3 k4ey5] để truyền tải âm thanh cộng hưởng và độc đáo. Kéo dài trong [T1M213] giây, bản nhạc"&amp;" thể hiện nhịp điệu sôi động, đáng chú ý là không có [I1N2S3T4R5U6M7E8N9T0S1], trong khi vẫn duy trì tốc độ vừa phải và bao gồm [T1I2M3E4_5S6I7G8N9A0T1U2R3E4] như [ti0me1 s2ig3na4tu5re6] của nó. Nhìn chung, âm nhạc tỏa ra [E1M2O3T4I5O6N7].")</f>
        <v>Phạm vi cao độ nhỏ gọn của [R1A2N3G4E5] [oc0ta1ve2s3] mang lại màn trình diễn âm nhạc tập trung và có tác động mạnh mẽ, được bổ sung bằng cách sử dụng [[K01E12Y23]3 k4ey5] để truyền tải âm thanh cộng hưởng và độc đáo. Kéo dài trong [T1M213] giây, bản nhạc thể hiện nhịp điệu sôi động, đáng chú ý là không có [I1N2S3T4R5U6M7E8N9T0S1], trong khi vẫn duy trì tốc độ vừa phải và bao gồm [T1I2M3E4_5S6I7G8N9A0T1U2R3E4] như [ti0me1 s2ig3na4tu5re6] của nó. Nhìn chung, âm nhạc tỏa ra [E1M2O3T4I5O6N7].</v>
      </c>
    </row>
    <row r="3715">
      <c r="A3715" s="1" t="s">
        <v>1652</v>
      </c>
      <c r="B3715" s="1" t="s">
        <v>5645</v>
      </c>
      <c r="C3715" s="2" t="str">
        <f>IFERROR(__xludf.DUMMYFUNCTION("GoogleTranslate(B3715, ""en"", ""vi"")"),"Phạm vi cao độ giới hạn của bản nhạc là [R1A2N3G4E5] [oc0ta1ve2s3] cho phép nhấn mạnh hơn vào các sắc thái của giai điệu và nhịp điệu, trong khi [[K01E12Y23]3 k4ey5] thêm hương vị độc đáo cho bản nhạc này. Bài hát này có thời lượng [T1M213] giây, thể hiện"&amp;" nhịp điệu vừa phải và nhất quán, đồng thời phải có [I1N2S3T4R5U6M7E8N9T0S1]. Ngoài ra, nó còn thể hiện âm thanh [ti0me1 s2ig3na4tu5re6 o7f 8[T91I02M13E24_35S46I57G68N79A80T91U02R13E24]3] độc đáo và âm thanh [te0mp1o2] chậm chạp, khác với kiểu âm thanh th"&amp;"ông thường của [G1E2N3R4E5].")</f>
        <v>Phạm vi cao độ giới hạn của bản nhạc là [R1A2N3G4E5] [oc0ta1ve2s3] cho phép nhấn mạnh hơn vào các sắc thái của giai điệu và nhịp điệu, trong khi [[K01E12Y23]3 k4ey5] thêm hương vị độc đáo cho bản nhạc này. Bài hát này có thời lượng [T1M213] giây, thể hiện nhịp điệu vừa phải và nhất quán, đồng thời phải có [I1N2S3T4R5U6M7E8N9T0S1]. Ngoài ra, nó còn thể hiện âm thanh [ti0me1 s2ig3na4tu5re6 o7f 8[T91I02M13E24_35S46I57G68N79A80T91U02R13E24]3] độc đáo và âm thanh [te0mp1o2] chậm chạp, khác với kiểu âm thanh thông thường của [G1E2N3R4E5].</v>
      </c>
    </row>
    <row r="3716">
      <c r="A3716" s="1" t="s">
        <v>3208</v>
      </c>
      <c r="B3716" s="1" t="s">
        <v>5646</v>
      </c>
      <c r="C3716" s="2" t="str">
        <f>IFERROR(__xludf.DUMMYFUNCTION("GoogleTranslate(B3716, ""en"", ""vi"")"),"Bản nhạc có [te0mp1o2] vừa phải và tiến triển trên [[N01U12M23_34B45A56R67S78]8 b9ar0s1]. Thời lượng của nó là [T1M213] giây, mang lại trải nghiệm nghe thỏa mãn.")</f>
        <v>Bản nhạc có [te0mp1o2] vừa phải và tiến triển trên [[N01U12M23_34B45A56R67S78]8 b9ar0s1]. Thời lượng của nó là [T1M213] giây, mang lại trải nghiệm nghe thỏa mãn.</v>
      </c>
    </row>
    <row r="3717">
      <c r="A3717" s="1" t="s">
        <v>273</v>
      </c>
      <c r="B3717" s="1" t="s">
        <v>5647</v>
      </c>
      <c r="C3717" s="2" t="str">
        <f>IFERROR(__xludf.DUMMYFUNCTION("GoogleTranslate(B3717, ""en"", ""vi"")"),"Âm nhạc có thước đo [T1I2M3E4_5S6I7G8N9A0T1U2R3E4], giúp bổ sung cấu trúc nhịp điệu riêng biệt cho bố cục. Đồng hồ đo này tạo ra nhịp điệu nhất quán và có tổ chức xuyên suốt bản nhạc, cho phép người nghe dễ dàng theo dõi và dự đoán các tiết tấu âm nhạc. Đ"&amp;"ồng hồ đo [T1I2M3E4_5S6I7G8N9A0T1U2R3E4] mang lại cảm giác ổn định và cân bằng cho âm nhạc, nâng cao cấu trúc và sự mạch lạc tổng thể của nó. Ngoài ra, lựa chọn đồng hồ đo này ảnh hưởng đến cách các nhạc sĩ biểu diễn và diễn giải bản nhạc, định hình các l"&amp;"ựa chọn nhịp điệu của họ và nhấn mạnh các điểm nhấn hoặc nhịp nhất định. Nhìn chung, việc kết hợp nhịp [T1I2M3E4_5S6I7G8N9A0T1U2R3E4] tăng thêm chiều sâu và đặc trưng cho âm nhạc, làm phong phú thêm trải nghiệm nghe cho khán giả.")</f>
        <v>Âm nhạc có thước đo [T1I2M3E4_5S6I7G8N9A0T1U2R3E4], giúp bổ sung cấu trúc nhịp điệu riêng biệt cho bố cục. Đồng hồ đo này tạo ra nhịp điệu nhất quán và có tổ chức xuyên suốt bản nhạc, cho phép người nghe dễ dàng theo dõi và dự đoán các tiết tấu âm nhạc. Đồng hồ đo [T1I2M3E4_5S6I7G8N9A0T1U2R3E4] mang lại cảm giác ổn định và cân bằng cho âm nhạc, nâng cao cấu trúc và sự mạch lạc tổng thể của nó. Ngoài ra, lựa chọn đồng hồ đo này ảnh hưởng đến cách các nhạc sĩ biểu diễn và diễn giải bản nhạc, định hình các lựa chọn nhịp điệu của họ và nhấn mạnh các điểm nhấn hoặc nhịp nhất định. Nhìn chung, việc kết hợp nhịp [T1I2M3E4_5S6I7G8N9A0T1U2R3E4] tăng thêm chiều sâu và đặc trưng cho âm nhạc, làm phong phú thêm trải nghiệm nghe cho khán giả.</v>
      </c>
    </row>
    <row r="3718">
      <c r="A3718" s="1" t="s">
        <v>108</v>
      </c>
      <c r="B3718" s="1" t="s">
        <v>5648</v>
      </c>
      <c r="C3718" s="2" t="str">
        <f>IFERROR(__xludf.DUMMYFUNCTION("GoogleTranslate(B3718, ""en"", ""vi"")"),"Phạm vi cao độ nhỏ gọn của [R1A2N3G4E5] [oc0ta1ve2s3] mang lại hiệu suất âm nhạc tập trung và có tác động mạnh mẽ, được nâng cao nhờ việc sử dụng [[K01E12Y23]3 k4ey5] của âm nhạc, tạo ra bảng âm thanh phong phú và sống động. Với độ dài [T1M213] giây, bài "&amp;"hát duy trì tốc độ [te0mp1o2] nhanh, đồng thời cố tình loại trừ việc kết hợp [I1N2S3T4R5U6M7E8N9T0S1]. Ngoài ra, [ti0me1 s2ig3na4tu5re6] [T1I2M3E4_5S6I7G8N9A0T1U2R3E4] của bài hát càng làm tăng thêm tính chất độc đáo của nó. Phong cách biểu diễn nhanh chó"&amp;"ng tăng cường sự biểu đạt của [E1M2O3T4I5O6N7] được truyền tải qua âm nhạc.")</f>
        <v>Phạm vi cao độ nhỏ gọn của [R1A2N3G4E5] [oc0ta1ve2s3] mang lại hiệu suất âm nhạc tập trung và có tác động mạnh mẽ, được nâng cao nhờ việc sử dụng [[K01E12Y23]3 k4ey5] của âm nhạc, tạo ra bảng âm thanh phong phú và sống động. Với độ dài [T1M213] giây, bài hát duy trì tốc độ [te0mp1o2] nhanh, đồng thời cố tình loại trừ việc kết hợp [I1N2S3T4R5U6M7E8N9T0S1]. Ngoài ra, [ti0me1 s2ig3na4tu5re6] [T1I2M3E4_5S6I7G8N9A0T1U2R3E4] của bài hát càng làm tăng thêm tính chất độc đáo của nó. Phong cách biểu diễn nhanh chóng tăng cường sự biểu đạt của [E1M2O3T4I5O6N7] được truyền tải qua âm nhạc.</v>
      </c>
    </row>
    <row r="3719">
      <c r="A3719" s="1" t="s">
        <v>261</v>
      </c>
      <c r="B3719" s="1" t="s">
        <v>5649</v>
      </c>
      <c r="C3719" s="2" t="str">
        <f>IFERROR(__xludf.DUMMYFUNCTION("GoogleTranslate(B3719, ""en"", ""vi"")"),"Âm nhạc có phạm vi cao độ giới hạn là [R1A2N3G4E5] [oc0ta1ve2s3], cho phép nhấn mạnh hơn vào các sắc thái của giai điệu và nhịp điệu. Ngoài ra, [[K01E12Y23]3 k4ey5] mang đến cho bản nhạc này chất lượng cảm xúc đặc biệt. Bài hát dài [T1M213] giây và có nhị"&amp;"p không quá nhanh cũng không quá chậm. Không có [I1N2S3T4R5U6M7E8N9T0S1] trong bài hát này và [ti0me1 s2ig3na4tu5re6] được sử dụng cũng không được tìm thấy phổ biến. Nhạc được phát ở tốc độ trung bình và không đặc trưng của âm thanh [G1E2N3R4E5] cổ điển.")</f>
        <v>Âm nhạc có phạm vi cao độ giới hạn là [R1A2N3G4E5] [oc0ta1ve2s3], cho phép nhấn mạnh hơn vào các sắc thái của giai điệu và nhịp điệu. Ngoài ra, [[K01E12Y23]3 k4ey5] mang đến cho bản nhạc này chất lượng cảm xúc đặc biệt. Bài hát dài [T1M213] giây và có nhịp không quá nhanh cũng không quá chậm. Không có [I1N2S3T4R5U6M7E8N9T0S1] trong bài hát này và [ti0me1 s2ig3na4tu5re6] được sử dụng cũng không được tìm thấy phổ biến. Nhạc được phát ở tốc độ trung bình và không đặc trưng của âm thanh [G1E2N3R4E5] cổ điển.</v>
      </c>
    </row>
    <row r="3720">
      <c r="A3720" s="1" t="s">
        <v>5650</v>
      </c>
      <c r="B3720" s="1" t="s">
        <v>5651</v>
      </c>
      <c r="C3720" s="2" t="str">
        <f>IFERROR(__xludf.DUMMYFUNCTION("GoogleTranslate(B3720, ""en"", ""vi"")"),"[ke0y1] mang lại cho bản nhạc này chất lượng cảm xúc đặc biệt, trong khi bài hát có thời lượng [T1M213] giây. Nhịp điệu trong bài hát này vô cùng kích thích và [I1N2S3T4R5U6M7E8N9T0S1] được sử dụng trong phần trình diễn âm nhạc. Mặc dù bài hát này không n"&amp;"hằm mục đích khiêu vũ nhưng nó mang một sự cộng hưởng cảm xúc độc đáo. Nó khác với âm thanh điển hình của [G1E2N3R4E5] cổ điển và kéo dài thời lượng [[N01U12M23_34B45A56R67S78]8 b9ar0s1].")</f>
        <v>[ke0y1] mang lại cho bản nhạc này chất lượng cảm xúc đặc biệt, trong khi bài hát có thời lượng [T1M213] giây. Nhịp điệu trong bài hát này vô cùng kích thích và [I1N2S3T4R5U6M7E8N9T0S1] được sử dụng trong phần trình diễn âm nhạc. Mặc dù bài hát này không nhằm mục đích khiêu vũ nhưng nó mang một sự cộng hưởng cảm xúc độc đáo. Nó khác với âm thanh điển hình của [G1E2N3R4E5] cổ điển và kéo dài thời lượng [[N01U12M23_34B45A56R67S78]8 b9ar0s1].</v>
      </c>
    </row>
    <row r="3721">
      <c r="A3721" s="1" t="s">
        <v>5652</v>
      </c>
      <c r="B3721" s="1" t="s">
        <v>5653</v>
      </c>
      <c r="C3721" s="2" t="str">
        <f>IFERROR(__xludf.DUMMYFUNCTION("GoogleTranslate(B3721, ""en"", ""vi"")"),"Bản nhạc thể hiện phạm vi cao độ trong [R1A2N3G4E5] [oc0ta1ve2s3], trong khi [[K01E12Y23]3 k4ey5] thêm hương vị độc đáo cho bản nhạc này. Với độ dài [T1M213] giây, bài hát duy trì tiết tấu vừa phải và nhất quán. [I1N2S3T4R5U6M7E8N9T0S1] không phải là một "&amp;"phần nhạc cụ trong bài hát này và [ti0me1 s2ig3na4tu5re6] của nó là độc đáo, được đặt thành [T1I2M3E4_5S6I7G8N9A0T1U2R3E4]. Được chơi với tốc độ nhanh, phong cách của bài hát khác với đặc điểm thường thấy của thể loại [G1E2N3R4E5]. Nhìn chung, nó bao gồm "&amp;"[[N01U12M23_34B45A56R67S78]8 b9ar0s1].")</f>
        <v>Bản nhạc thể hiện phạm vi cao độ trong [R1A2N3G4E5] [oc0ta1ve2s3], trong khi [[K01E12Y23]3 k4ey5] thêm hương vị độc đáo cho bản nhạc này. Với độ dài [T1M213] giây, bài hát duy trì tiết tấu vừa phải và nhất quán. [I1N2S3T4R5U6M7E8N9T0S1] không phải là một phần nhạc cụ trong bài hát này và [ti0me1 s2ig3na4tu5re6] của nó là độc đáo, được đặt thành [T1I2M3E4_5S6I7G8N9A0T1U2R3E4]. Được chơi với tốc độ nhanh, phong cách của bài hát khác với đặc điểm thường thấy của thể loại [G1E2N3R4E5]. Nhìn chung, nó bao gồm [[N01U12M23_34B45A56R67S78]8 b9ar0s1].</v>
      </c>
    </row>
    <row r="3722">
      <c r="A3722" s="1" t="s">
        <v>4331</v>
      </c>
      <c r="B3722" s="1" t="s">
        <v>5654</v>
      </c>
      <c r="C3722" s="2" t="str">
        <f>IFERROR(__xludf.DUMMYFUNCTION("GoogleTranslate(B3722, ""en"", ""vi"")"),"Loại nhạc này mang đến trải nghiệm nghe đa dạng và sống động với dải cao độ trải dài [R1A2N3G4E5] [oc0ta1ve2s3]. Nó được cấu thành trong [[K01E12Y23]3 k4ey5] và tồn tại trong [T1M213] giây. [ti0me1 s2ig3na4tu5re6] của bài hát này khá độc đáo nhưng lại có "&amp;"[te0mp1o2] vừa phải.")</f>
        <v>Loại nhạc này mang đến trải nghiệm nghe đa dạng và sống động với dải cao độ trải dài [R1A2N3G4E5] [oc0ta1ve2s3]. Nó được cấu thành trong [[K01E12Y23]3 k4ey5] và tồn tại trong [T1M213] giây. [ti0me1 s2ig3na4tu5re6] của bài hát này khá độc đáo nhưng lại có [te0mp1o2] vừa phải.</v>
      </c>
    </row>
    <row r="3723">
      <c r="A3723" s="1" t="s">
        <v>5655</v>
      </c>
      <c r="B3723" s="1" t="s">
        <v>5656</v>
      </c>
      <c r="C3723" s="2" t="str">
        <f>IFERROR(__xludf.DUMMYFUNCTION("GoogleTranslate(B3723, ""en"", ""vi"")"),"Bài hát được đề cập, trải dài trong [[N01U12M23_34B45A56R67S78]8 b9ar0s1], khác với phong cách cổ điển của [A1R2T3I4S5T6]. Bất chấp âm thanh đã được thiết lập của [A1R2T3I4S5T6], bản nhạc đặc biệt này mang đến sự khác biệt so với cách tiếp cận thông thườn"&amp;"g của họ. Nó có thể gây ngạc nhiên cho những người hâm mộ đã quen với âm thanh và phong cách đặc trưng của [A1R2T3I4S5T6], nhưng cũng có thể thể hiện tính linh hoạt và sự sẵn sàng thử nghiệm những hướng sáng tạo mới của họ. Nhìn chung, những đặc điểm độc "&amp;"đáo trong cấu trúc và thành phần của bài hát này có thể là một sự thay đổi mới mẻ đối với cả [A1R2T3I4S5T6] và người hâm mộ của họ.")</f>
        <v>Bài hát được đề cập, trải dài trong [[N01U12M23_34B45A56R67S78]8 b9ar0s1], khác với phong cách cổ điển của [A1R2T3I4S5T6]. Bất chấp âm thanh đã được thiết lập của [A1R2T3I4S5T6], bản nhạc đặc biệt này mang đến sự khác biệt so với cách tiếp cận thông thường của họ. Nó có thể gây ngạc nhiên cho những người hâm mộ đã quen với âm thanh và phong cách đặc trưng của [A1R2T3I4S5T6], nhưng cũng có thể thể hiện tính linh hoạt và sự sẵn sàng thử nghiệm những hướng sáng tạo mới của họ. Nhìn chung, những đặc điểm độc đáo trong cấu trúc và thành phần của bài hát này có thể là một sự thay đổi mới mẻ đối với cả [A1R2T3I4S5T6] và người hâm mộ của họ.</v>
      </c>
    </row>
    <row r="3724">
      <c r="A3724" s="1" t="s">
        <v>2162</v>
      </c>
      <c r="B3724" s="1" t="s">
        <v>5657</v>
      </c>
      <c r="C3724" s="2" t="str">
        <f>IFERROR(__xludf.DUMMYFUNCTION("GoogleTranslate(B3724, ""en"", ""vi"")"),"Thời lượng của bài hát có nhịp độ vừa phải là [T1M213] giây. [[K01E12Y23]3 k4ey5] của nó góp phần tạo nên chất lượng cảm xúc đặc biệt. Tuy tiết tấu vừa phải nhưng [te0mp1o2] của bản nhạc lại rất sôi động, tạo nên bầu không khí sôi động.")</f>
        <v>Thời lượng của bài hát có nhịp độ vừa phải là [T1M213] giây. [[K01E12Y23]3 k4ey5] của nó góp phần tạo nên chất lượng cảm xúc đặc biệt. Tuy tiết tấu vừa phải nhưng [te0mp1o2] của bản nhạc lại rất sôi động, tạo nên bầu không khí sôi động.</v>
      </c>
    </row>
    <row r="3725">
      <c r="A3725" s="1" t="s">
        <v>293</v>
      </c>
      <c r="B3725" s="1" t="s">
        <v>5658</v>
      </c>
      <c r="C3725" s="2" t="str">
        <f>IFERROR(__xludf.DUMMYFUNCTION("GoogleTranslate(B3725, ""en"", ""vi"")"),"Phần trình diễn âm nhạc của bài hát này rất độc đáo ở một số khía cạnh. Thứ nhất, [ti0me1 s2ig3na4tu5re6] được sử dụng không hề bình thường, càng làm tăng thêm sự khác biệt của tác phẩm. Ngoài ra, bài hát có độ dài [T1M213] giây, cung cấp nhiều thời gian "&amp;"cho các nhạc cụ được sử dụng để thể hiện khả năng của chúng. Nhân tiện, [I1N2S3T4R5U6M7E8N9T0S1] được sử dụng trong phần trình diễn, góp phần tạo nên âm thanh đặc biệt của bài hát. Nhìn chung, bản nhạc này nổi bật nhờ [ti0me1 s2ig3na4tu5re6], độ dài và cá"&amp;"ch lựa chọn nhạc cụ độc đáo.")</f>
        <v>Phần trình diễn âm nhạc của bài hát này rất độc đáo ở một số khía cạnh. Thứ nhất, [ti0me1 s2ig3na4tu5re6] được sử dụng không hề bình thường, càng làm tăng thêm sự khác biệt của tác phẩm. Ngoài ra, bài hát có độ dài [T1M213] giây, cung cấp nhiều thời gian cho các nhạc cụ được sử dụng để thể hiện khả năng của chúng. Nhân tiện, [I1N2S3T4R5U6M7E8N9T0S1] được sử dụng trong phần trình diễn, góp phần tạo nên âm thanh đặc biệt của bài hát. Nhìn chung, bản nhạc này nổi bật nhờ [ti0me1 s2ig3na4tu5re6], độ dài và cách lựa chọn nhạc cụ độc đáo.</v>
      </c>
    </row>
    <row r="3726">
      <c r="A3726" s="1" t="s">
        <v>5659</v>
      </c>
      <c r="B3726" s="1" t="s">
        <v>5660</v>
      </c>
      <c r="C3726" s="2" t="str">
        <f>IFERROR(__xludf.DUMMYFUNCTION("GoogleTranslate(B3726, ""en"", ""vi"")"),"Bài hát này có nhịp [te0mp1o2] nhanh và thời lượng [T1M213] giây, tuy nhiên nó có nhịp điệu rất êm dịu và nhẹ nhàng. Điều thú vị là bạn sẽ không nghe thấy bất kỳ [I1N2S3T4R5U6M7E8N9T0S1] nào trong bài hát này.")</f>
        <v>Bài hát này có nhịp [te0mp1o2] nhanh và thời lượng [T1M213] giây, tuy nhiên nó có nhịp điệu rất êm dịu và nhẹ nhàng. Điều thú vị là bạn sẽ không nghe thấy bất kỳ [I1N2S3T4R5U6M7E8N9T0S1] nào trong bài hát này.</v>
      </c>
    </row>
    <row r="3727">
      <c r="A3727" s="1" t="s">
        <v>1005</v>
      </c>
      <c r="B3727" s="1" t="s">
        <v>5661</v>
      </c>
      <c r="C3727" s="2" t="str">
        <f>IFERROR(__xludf.DUMMYFUNCTION("GoogleTranslate(B3727, ""en"", ""vi"")"),"Bản nhạc thể hiện phạm vi cao độ trong [R1A2N3G4E5] [oc0ta1ve2s3] và việc lựa chọn [[K01E12Y23]3 k4ey5] mang lại trải nghiệm quyến rũ và đáng nhớ. Ngoài ra, [ti0me1 s2ig3na4tu5re6] của bài hát không mang tính thông thường, càng làm tăng thêm sức hấp dẫn đ"&amp;"ộc đáo của nó. Âm nhạc càng thêm phong phú nhờ sự góp mặt của [I1N2S3T4R5U6M7E8N9T0S1], tạo nên sự hòa quyện hài hòa. Mặc dù [ti0me1 s2ig3na4tu5re6] độc đáo, bài hát vẫn duy trì nhịp điệu nhẹ nhàng, làm tăng thêm sức hấp dẫn tổng thể.")</f>
        <v>Bản nhạc thể hiện phạm vi cao độ trong [R1A2N3G4E5] [oc0ta1ve2s3] và việc lựa chọn [[K01E12Y23]3 k4ey5] mang lại trải nghiệm quyến rũ và đáng nhớ. Ngoài ra, [ti0me1 s2ig3na4tu5re6] của bài hát không mang tính thông thường, càng làm tăng thêm sức hấp dẫn độc đáo của nó. Âm nhạc càng thêm phong phú nhờ sự góp mặt của [I1N2S3T4R5U6M7E8N9T0S1], tạo nên sự hòa quyện hài hòa. Mặc dù [ti0me1 s2ig3na4tu5re6] độc đáo, bài hát vẫn duy trì nhịp điệu nhẹ nhàng, làm tăng thêm sức hấp dẫn tổng thể.</v>
      </c>
    </row>
    <row r="3728">
      <c r="A3728" s="1" t="s">
        <v>483</v>
      </c>
      <c r="B3728" s="1" t="s">
        <v>5662</v>
      </c>
      <c r="C3728" s="2" t="str">
        <f>IFERROR(__xludf.DUMMYFUNCTION("GoogleTranslate(B3728, ""en"", ""vi"")"),"Ví dụ điển hình về âm thanh [G1E2N3R4E5] này thể hiện dải cao độ trong [R1A2N3G4E5] [oc0ta1ve2s3] và nằm trong [[K01E12Y23]3 k4ey5], mang đến cho âm nhạc chất lượng cảm xúc đặc biệt. Mặc dù [te0mp1o2] chậm nhưng bài hát có thời lượng tương đối ngắn [T1M21"&amp;"3] giây. Điều thú vị là [I1N2S3T4R5U6M7E8N9T0S1] không xuất hiện trong phần này. [ti0me1 s2ig3na4tu5re6] của bản nhạc là [T1I2M3E4_5S6I7G8N9A0T1U2R3E4] và [te0mp1o2] rất nhanh, tạo ra độ tương phản độc đáo trong bố cục. Nhìn chung, tác phẩm âm nhạc này th"&amp;"ể hiện tính linh hoạt và sáng tạo có thể đạt được trong thể loại [G1E2N3R4E5].")</f>
        <v>Ví dụ điển hình về âm thanh [G1E2N3R4E5] này thể hiện dải cao độ trong [R1A2N3G4E5] [oc0ta1ve2s3] và nằm trong [[K01E12Y23]3 k4ey5], mang đến cho âm nhạc chất lượng cảm xúc đặc biệt. Mặc dù [te0mp1o2] chậm nhưng bài hát có thời lượng tương đối ngắn [T1M213] giây. Điều thú vị là [I1N2S3T4R5U6M7E8N9T0S1] không xuất hiện trong phần này. [ti0me1 s2ig3na4tu5re6] của bản nhạc là [T1I2M3E4_5S6I7G8N9A0T1U2R3E4] và [te0mp1o2] rất nhanh, tạo ra độ tương phản độc đáo trong bố cục. Nhìn chung, tác phẩm âm nhạc này thể hiện tính linh hoạt và sáng tạo có thể đạt được trong thể loại [G1E2N3R4E5].</v>
      </c>
    </row>
    <row r="3729">
      <c r="A3729" s="1" t="s">
        <v>4521</v>
      </c>
      <c r="B3729" s="1" t="s">
        <v>5663</v>
      </c>
      <c r="C3729" s="2" t="str">
        <f>IFERROR(__xludf.DUMMYFUNCTION("GoogleTranslate(B3729, ""en"", ""vi"")"),"[[K01E12Y23]3 k4ey5] được sử dụng trong bản nhạc này tạo ra âm thanh mạnh mẽ và đáng nhớ, được bổ sung bởi [te0mp1o2] nhẹ nhàng của bài hát. Phong cách của bài hát được xác định bởi ảnh hưởng [G1E2N3R4E5] của nó, điều này làm tăng thêm đặc điểm và sự hấp "&amp;"dẫn tổng thể của nó. Cùng với nhau, những yếu tố này tạo thành một trải nghiệm âm nhạc độc đáo, vừa thú vị vừa khác biệt. Dù bạn là người hâm mộ dòng nhạc [G1E2N3R4E5] hay chỉ đơn giản là đánh giá cao những bản nhạc được trau chuốt kỹ lưỡng thì bài hát nà"&amp;"y chắc chắn sẽ để lại ấn tượng khó phai.")</f>
        <v>[[K01E12Y23]3 k4ey5] được sử dụng trong bản nhạc này tạo ra âm thanh mạnh mẽ và đáng nhớ, được bổ sung bởi [te0mp1o2] nhẹ nhàng của bài hát. Phong cách của bài hát được xác định bởi ảnh hưởng [G1E2N3R4E5] của nó, điều này làm tăng thêm đặc điểm và sự hấp dẫn tổng thể của nó. Cùng với nhau, những yếu tố này tạo thành một trải nghiệm âm nhạc độc đáo, vừa thú vị vừa khác biệt. Dù bạn là người hâm mộ dòng nhạc [G1E2N3R4E5] hay chỉ đơn giản là đánh giá cao những bản nhạc được trau chuốt kỹ lưỡng thì bài hát này chắc chắn sẽ để lại ấn tượng khó phai.</v>
      </c>
    </row>
    <row r="3730">
      <c r="A3730" s="1" t="s">
        <v>5664</v>
      </c>
      <c r="B3730" s="1" t="s">
        <v>5665</v>
      </c>
      <c r="C3730" s="2" t="str">
        <f>IFERROR(__xludf.DUMMYFUNCTION("GoogleTranslate(B3730, ""en"", ""vi"")"),"Thành phần của bài hát này độc đáo về nhiều mặt. Nó có phạm vi cao độ giới hạn là [R1A2N3G4E5] [oc0ta1ve2s3], cho phép nhấn mạnh hơn vào các sắc thái của âm sắc và nhịp điệu. Việc sử dụng [[K01E12Y23]3 k4ey5] tạo ra bảng âm thanh phong phú và sống động. N"&amp;"goài ra, [ti0me1 s2ig3na4tu5re6] của bài hát rất khác thường, với nhịp [T1I2M3E4_5S6I7G8N9A0T1U2R3E4] trên mỗi ô nhịp. Một tính năng đặc biệt khác của bố cục này là nó không liên quan đến việc sử dụng [I1N2S3T4R5U6M7E8N9T0S1]. [te0mp1o2] của bài hát có nh"&amp;"ịp độ chậm và không tuân theo phong cách đặc trưng của thể loại [G1E2N3R4E5]. Nhìn chung, âm nhạc này thể hiện một cách tiếp cận sáng tác và độc đáo.")</f>
        <v>Thành phần của bài hát này độc đáo về nhiều mặt. Nó có phạm vi cao độ giới hạn là [R1A2N3G4E5] [oc0ta1ve2s3], cho phép nhấn mạnh hơn vào các sắc thái của âm sắc và nhịp điệu. Việc sử dụng [[K01E12Y23]3 k4ey5] tạo ra bảng âm thanh phong phú và sống động. Ngoài ra, [ti0me1 s2ig3na4tu5re6] của bài hát rất khác thường, với nhịp [T1I2M3E4_5S6I7G8N9A0T1U2R3E4] trên mỗi ô nhịp. Một tính năng đặc biệt khác của bố cục này là nó không liên quan đến việc sử dụng [I1N2S3T4R5U6M7E8N9T0S1]. [te0mp1o2] của bài hát có nhịp độ chậm và không tuân theo phong cách đặc trưng của thể loại [G1E2N3R4E5]. Nhìn chung, âm nhạc này thể hiện một cách tiếp cận sáng tác và độc đáo.</v>
      </c>
    </row>
    <row r="3731">
      <c r="A3731" s="1" t="s">
        <v>5666</v>
      </c>
      <c r="B3731" s="1" t="s">
        <v>5667</v>
      </c>
      <c r="C3731" s="2" t="str">
        <f>IFERROR(__xludf.DUMMYFUNCTION("GoogleTranslate(B3731, ""en"", ""vi"")"),"Bài hát này mang đến trải nghiệm nghe độc ​​đáo và đáng nhớ với dải cao độ [R1A2N3G4E5] [oc0ta1ve2s3]. Việc sử dụng [[K01E12Y23]3 k4ey5] tạo ra bảng âm thanh phong phú và sống động được bổ sung bằng nhịp điệu thoải mái. Bản nhạc chạy trong [T1M213] giây v"&amp;"à bao gồm [[N01U12M23_34B45A56R67S78]8 b9ar0s1], được sắp xếp theo cách bỏ qua việc sử dụng [I1N2S3T4R5U6M7E8N9T0S1]. Âm nhạc dựa trên [[T01I12M23E34_45S56I67G78N89A90T01U12R23E34]4 t5im6e 7si8gn9at0ur1e2] và truyền tải [E1M2O3T4I5O6N7] một cách hiệu quả "&amp;"đến người nghe.")</f>
        <v>Bài hát này mang đến trải nghiệm nghe độc ​​đáo và đáng nhớ với dải cao độ [R1A2N3G4E5] [oc0ta1ve2s3]. Việc sử dụng [[K01E12Y23]3 k4ey5] tạo ra bảng âm thanh phong phú và sống động được bổ sung bằng nhịp điệu thoải mái. Bản nhạc chạy trong [T1M213] giây và bao gồm [[N01U12M23_34B45A56R67S78]8 b9ar0s1], được sắp xếp theo cách bỏ qua việc sử dụng [I1N2S3T4R5U6M7E8N9T0S1]. Âm nhạc dựa trên [[T01I12M23E34_45S56I67G78N89A90T01U12R23E34]4 t5im6e 7si8gn9at0ur1e2] và truyền tải [E1M2O3T4I5O6N7] một cách hiệu quả đến người nghe.</v>
      </c>
    </row>
    <row r="3732">
      <c r="A3732" s="1" t="s">
        <v>5668</v>
      </c>
      <c r="B3732" s="1" t="s">
        <v>5669</v>
      </c>
      <c r="C3732" s="2" t="str">
        <f>IFERROR(__xludf.DUMMYFUNCTION("GoogleTranslate(B3732, ""en"", ""vi"")"),"Bài hát có phạm vi cao độ trong [R1A2N3G4E5] [oc0ta1ve2s3] và thời gian chạy là [T1M213] giây. Nhịp điệu của nó không quá nhanh cũng không quá chậm và âm nhạc trở nên phong phú hơn nhờ [I1N2S3T4R5U6M7E8N9T0S1]. Được phát ở tốc độ chậm [te0mp1o2], bài hát "&amp;"bao gồm [[N01U12M23_34B45A56R67S78]8 b9ar0s1].")</f>
        <v>Bài hát có phạm vi cao độ trong [R1A2N3G4E5] [oc0ta1ve2s3] và thời gian chạy là [T1M213] giây. Nhịp điệu của nó không quá nhanh cũng không quá chậm và âm nhạc trở nên phong phú hơn nhờ [I1N2S3T4R5U6M7E8N9T0S1]. Được phát ở tốc độ chậm [te0mp1o2], bài hát bao gồm [[N01U12M23_34B45A56R67S78]8 b9ar0s1].</v>
      </c>
    </row>
    <row r="3733">
      <c r="A3733" s="1" t="s">
        <v>2372</v>
      </c>
      <c r="B3733" s="1" t="s">
        <v>5670</v>
      </c>
      <c r="C3733" s="2" t="str">
        <f>IFERROR(__xludf.DUMMYFUNCTION("GoogleTranslate(B3733, ""en"", ""vi"")"),"Với dải cao độ trải dài [R1A2N3G4E5] [oc0ta1ve2s3], bản nhạc này mang đến trải nghiệm nghe đa dạng và sống động, đồng thời truyền tải âm thanh cộng hưởng và độc đáo trong [K1E2Y3]. Kéo dài [T1M213] giây, bài hát lôi cuốn với nhịp điệu rất nhanh và sống độ"&amp;"ng, loại trừ mọi [I1N2S3T4R5U6M7E8N9T0S1]. [ti0me1 s2ig3na4tu5re6] của nó là [T1I2M3E4_5S6I7G8N9A0T1U2R3E4] và nhịp điệu tổng thể vẫn nhanh, khiến nó trở thành một ví dụ cổ điển về phong cách [G1E2N3R4E5].")</f>
        <v>Với dải cao độ trải dài [R1A2N3G4E5] [oc0ta1ve2s3], bản nhạc này mang đến trải nghiệm nghe đa dạng và sống động, đồng thời truyền tải âm thanh cộng hưởng và độc đáo trong [K1E2Y3]. Kéo dài [T1M213] giây, bài hát lôi cuốn với nhịp điệu rất nhanh và sống động, loại trừ mọi [I1N2S3T4R5U6M7E8N9T0S1]. [ti0me1 s2ig3na4tu5re6] của nó là [T1I2M3E4_5S6I7G8N9A0T1U2R3E4] và nhịp điệu tổng thể vẫn nhanh, khiến nó trở thành một ví dụ cổ điển về phong cách [G1E2N3R4E5].</v>
      </c>
    </row>
    <row r="3734">
      <c r="A3734" s="1" t="s">
        <v>5671</v>
      </c>
      <c r="B3734" s="1" t="s">
        <v>5672</v>
      </c>
      <c r="C3734" s="2" t="str">
        <f>IFERROR(__xludf.DUMMYFUNCTION("GoogleTranslate(B3734, ""en"", ""vi"")"),"Bản nhạc này, với phạm vi cao độ trong [R1A2N3G4E5] [oc0ta1ve2s3], kết hợp trải nghiệm quyến rũ và đáng nhớ nhờ lựa chọn [[K01E12Y23]3 k4ey5]. Với thời gian phát là [T1M213] giây, nhịp điệu cực kỳ mãnh liệt của bài hát này và việc sử dụng [I1N2S3T4R5U6M7E"&amp;"8N9T0S1] tạo nên một bản nhạc độc đáo. Mặc dù [[T01I12M23E34_45S56I67G78N89A90T01U12R23E34]4 t5im6e 7si8gn9at0ur1e2] không điển hình và nhịp độ nhanh, bản nhạc này khác với thể loại [G1E2N3R4E5] điển hình, mang đến một cách trình bày độc đáo. Bài hát kéo "&amp;"dài [[N01U12M23_34B45A56R67S78]8 b9ar0s1] trong thời lượng.")</f>
        <v>Bản nhạc này, với phạm vi cao độ trong [R1A2N3G4E5] [oc0ta1ve2s3], kết hợp trải nghiệm quyến rũ và đáng nhớ nhờ lựa chọn [[K01E12Y23]3 k4ey5]. Với thời gian phát là [T1M213] giây, nhịp điệu cực kỳ mãnh liệt của bài hát này và việc sử dụng [I1N2S3T4R5U6M7E8N9T0S1] tạo nên một bản nhạc độc đáo. Mặc dù [[T01I12M23E34_45S56I67G78N89A90T01U12R23E34]4 t5im6e 7si8gn9at0ur1e2] không điển hình và nhịp độ nhanh, bản nhạc này khác với thể loại [G1E2N3R4E5] điển hình, mang đến một cách trình bày độc đáo. Bài hát kéo dài [[N01U12M23_34B45A56R67S78]8 b9ar0s1] trong thời lượng.</v>
      </c>
    </row>
    <row r="3735">
      <c r="A3735" s="1" t="s">
        <v>4868</v>
      </c>
      <c r="B3735" s="1" t="s">
        <v>5673</v>
      </c>
      <c r="C3735" s="2" t="str">
        <f>IFERROR(__xludf.DUMMYFUNCTION("GoogleTranslate(B3735, ""en"", ""vi"")"),"Phần trình diễn âm nhạc của bài hát sử dụng [I1N2S3T4R5U6M7E8N9T0S1] và có [te0mp1o2] nhanh xuyên suốt [[N01U12M23_34B45A56R67S78]8 b9ar0s1].")</f>
        <v>Phần trình diễn âm nhạc của bài hát sử dụng [I1N2S3T4R5U6M7E8N9T0S1] và có [te0mp1o2] nhanh xuyên suốt [[N01U12M23_34B45A56R67S78]8 b9ar0s1].</v>
      </c>
    </row>
    <row r="3736">
      <c r="A3736" s="1" t="s">
        <v>2523</v>
      </c>
      <c r="B3736" s="1" t="s">
        <v>5674</v>
      </c>
      <c r="C3736" s="2" t="str">
        <f>IFERROR(__xludf.DUMMYFUNCTION("GoogleTranslate(B3736, ""en"", ""vi"")"),"Loại nhạc này mang đến trải nghiệm nghe độc ​​đáo và đáng nhớ với dải cao độ [R1A2N3G4E5] [oc0ta1ve2s3] và sự lựa chọn quyến rũ của [K1E2Y3]. Kéo dài trong [T1M213] giây, bài hát thể hiện nhịp điệu đạt được sự cân bằng hoàn hảo giữa việc không quá nhanh v"&amp;"à quá chậm. Công dụng quan trọng của [I1N2S3T4R5U6M7E8N9T0S1] góp phần vào thành phần tổng thể. Ngoài ra, bài hát này có [ti0me1 s2ig3na4tu5re6 o7f 8[T91I02M13E24_35S46I57G68N79A80T91U02R13E24]3] độc đáo và duy trì [te0mp1o2] vừa phải, khiến nó trở thành "&amp;"một ví dụ cổ điển về phong cách [G1E2N3R4E5].")</f>
        <v>Loại nhạc này mang đến trải nghiệm nghe độc ​​đáo và đáng nhớ với dải cao độ [R1A2N3G4E5] [oc0ta1ve2s3] và sự lựa chọn quyến rũ của [K1E2Y3]. Kéo dài trong [T1M213] giây, bài hát thể hiện nhịp điệu đạt được sự cân bằng hoàn hảo giữa việc không quá nhanh và quá chậm. Công dụng quan trọng của [I1N2S3T4R5U6M7E8N9T0S1] góp phần vào thành phần tổng thể. Ngoài ra, bài hát này có [ti0me1 s2ig3na4tu5re6 o7f 8[T91I02M13E24_35S46I57G68N79A80T91U02R13E24]3] độc đáo và duy trì [te0mp1o2] vừa phải, khiến nó trở thành một ví dụ cổ điển về phong cách [G1E2N3R4E5].</v>
      </c>
    </row>
    <row r="3737">
      <c r="A3737" s="1" t="s">
        <v>164</v>
      </c>
      <c r="B3737" s="1" t="s">
        <v>5675</v>
      </c>
      <c r="C3737" s="2" t="str">
        <f>IFERROR(__xludf.DUMMYFUNCTION("GoogleTranslate(B3737, ""en"", ""vi"")"),"Với phạm vi cao độ trải dài [R1A2N3G4E5] [oc0ta1ve2s3], bản nhạc này mang đến trải nghiệm nghe đa dạng và sống động, được nâng cao nhờ sử dụng [[K01E12Y23]3 k4ey5], tạo ra bầu không khí khác biệt. Bắt đầu ở [T1M213] giây, bài hát này quyến rũ với [te0mp1o"&amp;"2] thư giãn. Đáng chú ý, chế phẩm tránh sử dụng đồng hồ đo [I1N2S3T4R5U6M7E8N9T0S1], tuân theo đồng hồ đo [T1I2M3E4_5S6I7G8N9A0T1U2R3E4], trong khi vẫn duy trì tốc độ vừa phải. Thông qua hành trình du dương của mình, âm nhạc này tỏa ra [E1M2O3T4I5O6N7].")</f>
        <v>Với phạm vi cao độ trải dài [R1A2N3G4E5] [oc0ta1ve2s3], bản nhạc này mang đến trải nghiệm nghe đa dạng và sống động, được nâng cao nhờ sử dụng [[K01E12Y23]3 k4ey5], tạo ra bầu không khí khác biệt. Bắt đầu ở [T1M213] giây, bài hát này quyến rũ với [te0mp1o2] thư giãn. Đáng chú ý, chế phẩm tránh sử dụng đồng hồ đo [I1N2S3T4R5U6M7E8N9T0S1], tuân theo đồng hồ đo [T1I2M3E4_5S6I7G8N9A0T1U2R3E4], trong khi vẫn duy trì tốc độ vừa phải. Thông qua hành trình du dương của mình, âm nhạc này tỏa ra [E1M2O3T4I5O6N7].</v>
      </c>
    </row>
    <row r="3738">
      <c r="A3738" s="1" t="s">
        <v>284</v>
      </c>
      <c r="B3738" s="1" t="s">
        <v>5676</v>
      </c>
      <c r="C3738" s="2" t="str">
        <f>IFERROR(__xludf.DUMMYFUNCTION("GoogleTranslate(B3738, ""en"", ""vi"")"),"Bản nhạc có đặc điểm [G1E2N3R4E5] không thể nhầm lẫn, thể hiện dải cao độ trong [R1A2N3G4E5] [oc0ta1ve2s3] và bảng âm thanh phong phú và sống động được tạo ra bằng cách sử dụng [[K01E12Y23]3 k4ey5]. Với độ dài [T1M213] giây và [te0mp1o2] vừa phải, âm nhạc"&amp;" di chuyển với tốc độ vừa phải và tuân theo nhịp [T1I2M3E4_5S6I7G8N9A0T1U2R3E4]. Điều thú vị là không có [I1N2S3T4R5U6M7E8N9T0S1] nào được sử dụng trong bài hát, điều này góp phần tạo nên âm thanh độc đáo và tăng thêm tác động tổng thể của sáng tác.")</f>
        <v>Bản nhạc có đặc điểm [G1E2N3R4E5] không thể nhầm lẫn, thể hiện dải cao độ trong [R1A2N3G4E5] [oc0ta1ve2s3] và bảng âm thanh phong phú và sống động được tạo ra bằng cách sử dụng [[K01E12Y23]3 k4ey5]. Với độ dài [T1M213] giây và [te0mp1o2] vừa phải, âm nhạc di chuyển với tốc độ vừa phải và tuân theo nhịp [T1I2M3E4_5S6I7G8N9A0T1U2R3E4]. Điều thú vị là không có [I1N2S3T4R5U6M7E8N9T0S1] nào được sử dụng trong bài hát, điều này góp phần tạo nên âm thanh độc đáo và tăng thêm tác động tổng thể của sáng tác.</v>
      </c>
    </row>
    <row r="3739">
      <c r="A3739" s="1" t="s">
        <v>217</v>
      </c>
      <c r="B3739" s="1" t="s">
        <v>5677</v>
      </c>
      <c r="C3739" s="2" t="str">
        <f>IFERROR(__xludf.DUMMYFUNCTION("GoogleTranslate(B3739, ""en"", ""vi"")"),"
Việc sử dụng [[K01E12Y23]3 k4ey5] trong bản nhạc này tạo ra một bảng âm thanh phong phú và sống động.")</f>
        <v>
Việc sử dụng [[K01E12Y23]3 k4ey5] trong bản nhạc này tạo ra một bảng âm thanh phong phú và sống động.</v>
      </c>
    </row>
    <row r="3740">
      <c r="A3740" s="1" t="s">
        <v>51</v>
      </c>
      <c r="B3740" s="1" t="s">
        <v>5678</v>
      </c>
      <c r="C3740" s="2" t="str">
        <f>IFERROR(__xludf.DUMMYFUNCTION("GoogleTranslate(B3740, ""en"", ""vi"")"),"Loại nhạc này mang đến trải nghiệm nghe đa dạng và sống động với dải cao độ trải dài [R1A2N3G4E5] [oc0ta1ve2s3]. Nó tạo ra một bầu không khí khác biệt bằng cách sử dụng [[K01E12Y23]3 k4ey5] và có thời lượng [T1M213] giây. Âm nhạc có nhịp điệu rất nhẹ nhàn"&amp;"g và mượt mà, trở nên sống động nhờ sử dụng [I1N2S3T4R5U6M7E8N9T0S1]. [ti0me1 s2ig3na4tu5re6] được chọn cho bản nhạc không chuẩn này là [T1I2M3E4_5S6I7G8N9A0T1U2R3E4] và nhịp điệu của nó rất nhanh. Âm nhạc gợi lên âm thanh [G1E2N3R4E5] cổ điển. Nhìn chung"&amp;", bài hát này mang đến một hành trình âm nhạc độc đáo và quyến rũ.")</f>
        <v>Loại nhạc này mang đến trải nghiệm nghe đa dạng và sống động với dải cao độ trải dài [R1A2N3G4E5] [oc0ta1ve2s3]. Nó tạo ra một bầu không khí khác biệt bằng cách sử dụng [[K01E12Y23]3 k4ey5] và có thời lượng [T1M213] giây. Âm nhạc có nhịp điệu rất nhẹ nhàng và mượt mà, trở nên sống động nhờ sử dụng [I1N2S3T4R5U6M7E8N9T0S1]. [ti0me1 s2ig3na4tu5re6] được chọn cho bản nhạc không chuẩn này là [T1I2M3E4_5S6I7G8N9A0T1U2R3E4] và nhịp điệu của nó rất nhanh. Âm nhạc gợi lên âm thanh [G1E2N3R4E5] cổ điển. Nhìn chung, bài hát này mang đến một hành trình âm nhạc độc đáo và quyến rũ.</v>
      </c>
    </row>
    <row r="3741">
      <c r="A3741" s="1" t="s">
        <v>5679</v>
      </c>
      <c r="B3741" s="1" t="s">
        <v>5680</v>
      </c>
      <c r="C3741" s="2" t="str">
        <f>IFERROR(__xludf.DUMMYFUNCTION("GoogleTranslate(B3741, ""en"", ""vi"")"),"Bài hát này có nhịp điệu rất mãnh liệt với [ti0me1 s2ig3na4tu5re6] không đều đặn. Mặc dù có [ti0me1 s2ig3na4tu5re6] không đều, bài hát có thời lượng [T1M213] giây. Điều thú vị là bài hát đã chọn không kết hợp [I1N2S3T4R5U6M7E8N9T0S1], điều này làm tăng th"&amp;"êm âm thanh độc đáo và cảm xúc tổng thể.")</f>
        <v>Bài hát này có nhịp điệu rất mãnh liệt với [ti0me1 s2ig3na4tu5re6] không đều đặn. Mặc dù có [ti0me1 s2ig3na4tu5re6] không đều, bài hát có thời lượng [T1M213] giây. Điều thú vị là bài hát đã chọn không kết hợp [I1N2S3T4R5U6M7E8N9T0S1], điều này làm tăng thêm âm thanh độc đáo và cảm xúc tổng thể.</v>
      </c>
    </row>
    <row r="3742">
      <c r="A3742" s="1" t="s">
        <v>5681</v>
      </c>
      <c r="B3742" s="1" t="s">
        <v>5682</v>
      </c>
      <c r="C3742" s="2" t="str">
        <f>IFERROR(__xludf.DUMMYFUNCTION("GoogleTranslate(B3742, ""en"", ""vi"")"),"Phạm vi cao độ nhỏ gọn của [R1A2N3G4E5] [oc0ta1ve2s3], cùng với lựa chọn âm nhạc [[K01E12Y23]3 k4ey5], tạo nên màn trình diễn âm nhạc tập trung và có tác động mạnh mẽ, mang lại trải nghiệm quyến rũ và đáng nhớ. Thành phần này kết hợp đồng hồ đo [T1I2M3E4_"&amp;"5S6I7G8N9A0T1U2R3E4], duy trì tốc độ nhanh xuyên suốt. Độ dài của bài hát được xác định bởi [[N01U12M23_34B45A56R67S78]8 b9ar0s1], càng góp phần tạo nên tính sôi động của bài hát.")</f>
        <v>Phạm vi cao độ nhỏ gọn của [R1A2N3G4E5] [oc0ta1ve2s3], cùng với lựa chọn âm nhạc [[K01E12Y23]3 k4ey5], tạo nên màn trình diễn âm nhạc tập trung và có tác động mạnh mẽ, mang lại trải nghiệm quyến rũ và đáng nhớ. Thành phần này kết hợp đồng hồ đo [T1I2M3E4_5S6I7G8N9A0T1U2R3E4], duy trì tốc độ nhanh xuyên suốt. Độ dài của bài hát được xác định bởi [[N01U12M23_34B45A56R67S78]8 b9ar0s1], càng góp phần tạo nên tính sôi động của bài hát.</v>
      </c>
    </row>
    <row r="3743">
      <c r="A3743" s="1" t="s">
        <v>5683</v>
      </c>
      <c r="B3743" s="1" t="s">
        <v>5684</v>
      </c>
      <c r="C3743" s="2" t="str">
        <f>IFERROR(__xludf.DUMMYFUNCTION("GoogleTranslate(B3743, ""en"", ""vi"")"),"Với dải cao độ trải dài [R1A2N3G4E5] [oc0ta1ve2s3], bản nhạc này mang đến trải nghiệm nghe đa dạng và sống động. Được sáng tác trong [[K01E12Y23]3 k4ey5] và có thước đo [T1I2M3E4_5S6I7G8N9A0T1U2R3E4], âm nhạc được làm phong phú thêm nhờ [I1N2S3T4R5U6M7E8N"&amp;"9T0S1]. Chơi ở tốc độ trung bình, bài hát bao gồm [[N01U12M23_34B45A56R67S78]8 b9ar0s1].")</f>
        <v>Với dải cao độ trải dài [R1A2N3G4E5] [oc0ta1ve2s3], bản nhạc này mang đến trải nghiệm nghe đa dạng và sống động. Được sáng tác trong [[K01E12Y23]3 k4ey5] và có thước đo [T1I2M3E4_5S6I7G8N9A0T1U2R3E4], âm nhạc được làm phong phú thêm nhờ [I1N2S3T4R5U6M7E8N9T0S1]. Chơi ở tốc độ trung bình, bài hát bao gồm [[N01U12M23_34B45A56R67S78]8 b9ar0s1].</v>
      </c>
    </row>
    <row r="3744">
      <c r="A3744" s="1" t="s">
        <v>100</v>
      </c>
      <c r="B3744" s="1" t="s">
        <v>5685</v>
      </c>
      <c r="C3744" s="2" t="str">
        <f>IFERROR(__xludf.DUMMYFUNCTION("GoogleTranslate(B3744, ""en"", ""vi"")"),"Bản nhạc thể hiện phạm vi cao độ trong [R1A2N3G4E5] [oc0ta1ve2s3] và truyền tải âm thanh cộng hưởng và độc đáo thông qua việc sử dụng [[K01E12Y23]3 k4ey5]. Với thời lượng chạy là [T1M213] giây, bài hát thể hiện nhịp điệu vừa phải đồng thời bỏ qua việc sử "&amp;"dụng [I1N2S3T4R5U6M7E8N9T0S1] trong cách sắp xếp. Sử dụng [ti0me1 s2ig3na4tu5re6 o7f 8[T91I02M13E24_35S46I57G68N79A80T91U02R13E24]3], bài hát có nhịp điệu nhanh và chứa đầy [E1M2O3T4I5O6N7].")</f>
        <v>Bản nhạc thể hiện phạm vi cao độ trong [R1A2N3G4E5] [oc0ta1ve2s3] và truyền tải âm thanh cộng hưởng và độc đáo thông qua việc sử dụng [[K01E12Y23]3 k4ey5]. Với thời lượng chạy là [T1M213] giây, bài hát thể hiện nhịp điệu vừa phải đồng thời bỏ qua việc sử dụng [I1N2S3T4R5U6M7E8N9T0S1] trong cách sắp xếp. Sử dụng [ti0me1 s2ig3na4tu5re6 o7f 8[T91I02M13E24_35S46I57G68N79A80T91U02R13E24]3], bài hát có nhịp điệu nhanh và chứa đầy [E1M2O3T4I5O6N7].</v>
      </c>
    </row>
    <row r="3745">
      <c r="A3745" s="1" t="s">
        <v>5686</v>
      </c>
      <c r="B3745" s="1" t="s">
        <v>5687</v>
      </c>
      <c r="C3745" s="2" t="str">
        <f>IFERROR(__xludf.DUMMYFUNCTION("GoogleTranslate(B3745, ""en"", ""vi"")"),"Bài hát này hoàn hảo cho một bữa tiệc khiêu vũ với âm nhạc dựa trên [[T01I12M23E34_45S56I67G78N89A90T01U12R23E34]4 t5im6e 7si8gn9at0ur1e2] và dải cao độ nhỏ gọn [R1A2N3G4E5] [oc0ta1ve2s3] mang lại màn trình diễn âm nhạc tập trung và có tác động mạnh mẽ. Đ"&amp;"iều thú vị là bài hát này đã chọn không kết hợp [I1N2S3T4R5U6M7E8N9T0S1], điều này làm tăng thêm nét độc đáo và khác biệt của nó.")</f>
        <v>Bài hát này hoàn hảo cho một bữa tiệc khiêu vũ với âm nhạc dựa trên [[T01I12M23E34_45S56I67G78N89A90T01U12R23E34]4 t5im6e 7si8gn9at0ur1e2] và dải cao độ nhỏ gọn [R1A2N3G4E5] [oc0ta1ve2s3] mang lại màn trình diễn âm nhạc tập trung và có tác động mạnh mẽ. Điều thú vị là bài hát này đã chọn không kết hợp [I1N2S3T4R5U6M7E8N9T0S1], điều này làm tăng thêm nét độc đáo và khác biệt của nó.</v>
      </c>
    </row>
    <row r="3746">
      <c r="A3746" s="1" t="s">
        <v>5688</v>
      </c>
      <c r="B3746" s="1" t="s">
        <v>5689</v>
      </c>
      <c r="C3746" s="2" t="str">
        <f>IFERROR(__xludf.DUMMYFUNCTION("GoogleTranslate(B3746, ""en"", ""vi"")"),"Bản nhạc này sử dụng [[K01E12Y23]3 k4ey5] tạo ra một bầu không khí khác biệt, kèm theo nhịp điệu rất yên bình và dễ chịu. Nó tuân theo đồng hồ đo [T1I2M3E4_5S6I7G8N9A0T1U2R3E4] và thiếu sự hiện diện của [I1N2S3T4R5U6M7E8N9T0S1]. Mặc dù được phát ở mức cao"&amp;" [te0mp1o2] nhưng cấu trúc bài hát bao gồm [[N01U12M23_34B45A56R67S78]8 b9ar0s1].")</f>
        <v>Bản nhạc này sử dụng [[K01E12Y23]3 k4ey5] tạo ra một bầu không khí khác biệt, kèm theo nhịp điệu rất yên bình và dễ chịu. Nó tuân theo đồng hồ đo [T1I2M3E4_5S6I7G8N9A0T1U2R3E4] và thiếu sự hiện diện của [I1N2S3T4R5U6M7E8N9T0S1]. Mặc dù được phát ở mức cao [te0mp1o2] nhưng cấu trúc bài hát bao gồm [[N01U12M23_34B45A56R67S78]8 b9ar0s1].</v>
      </c>
    </row>
    <row r="3747">
      <c r="A3747" s="1" t="s">
        <v>100</v>
      </c>
      <c r="B3747" s="1" t="s">
        <v>5690</v>
      </c>
      <c r="C3747" s="2" t="str">
        <f>IFERROR(__xludf.DUMMYFUNCTION("GoogleTranslate(B3747, ""en"", ""vi"")"),"Phạm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dài [T1M213] giây này, "&amp;"với [te0mp1o2] vừa phải, không có bất kỳ [I1N2S3T4R5U6M7E8N9T0S1] nào, thay vào đó sử dụng [ti0me1 s2ig3na4tu5re6 o7f 8[T91I02M13E24_35S46I57G68N79A80T91U02R13E 24]3]. Mặc dù có nhịp độ nhanh nhưng âm nhạc vẫn tỏa ra [E1M2O3T4I5O6N7].")</f>
        <v>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dài [T1M213] giây này, với [te0mp1o2] vừa phải, không có bất kỳ [I1N2S3T4R5U6M7E8N9T0S1] nào, thay vào đó sử dụng [ti0me1 s2ig3na4tu5re6 o7f 8[T91I02M13E24_35S46I57G68N79A80T91U02R13E 24]3]. Mặc dù có nhịp độ nhanh nhưng âm nhạc vẫn tỏa ra [E1M2O3T4I5O6N7].</v>
      </c>
    </row>
    <row r="3748">
      <c r="A3748" s="1" t="s">
        <v>381</v>
      </c>
      <c r="B3748" s="1" t="s">
        <v>5691</v>
      </c>
      <c r="C3748" s="2" t="str">
        <f>IFERROR(__xludf.DUMMYFUNCTION("GoogleTranslate(B3748, ""en"", ""vi"")"),"Bản nhạc đáng chú ý nhờ phạm vi cao độ của nó, trải dài [R1A2N3G4E5] [oc0ta1ve2s3]. Đó là một tính năng giúp tăng thêm chiều sâu và độ phức tạp cho âm nhạc, tạo ra trải nghiệm nghe độc ​​đáo. Ngoài ra, [I1N2S3T4R5U6M7E8N9T0S1] đóng một vai trò quan trọng "&amp;"trong việc khiến bố cục trở nên sống động. Âm sắc và kết cấu cụ thể của chúng góp phần tạo nên cảnh quan âm thanh tổng thể, tăng thêm sự phong phú và chiều hướng cho tác phẩm. Cùng với nhau, phạm vi cao độ mở rộng và khả năng sử dụng thành thạo các loại n"&amp;"hạc cụ khác nhau đã khiến tác phẩm âm nhạc này trở thành một màn trình diễn nổi bật.")</f>
        <v>Bản nhạc đáng chú ý nhờ phạm vi cao độ của nó, trải dài [R1A2N3G4E5] [oc0ta1ve2s3]. Đó là một tính năng giúp tăng thêm chiều sâu và độ phức tạp cho âm nhạc, tạo ra trải nghiệm nghe độc ​​đáo. Ngoài ra, [I1N2S3T4R5U6M7E8N9T0S1] đóng một vai trò quan trọng trong việc khiến bố cục trở nên sống động. Âm sắc và kết cấu cụ thể của chúng góp phần tạo nên cảnh quan âm thanh tổng thể, tăng thêm sự phong phú và chiều hướng cho tác phẩm. Cùng với nhau, phạm vi cao độ mở rộng và khả năng sử dụng thành thạo các loại nhạc cụ khác nhau đã khiến tác phẩm âm nhạc này trở thành một màn trình diễn nổi bật.</v>
      </c>
    </row>
    <row r="3749">
      <c r="A3749" s="1" t="s">
        <v>5692</v>
      </c>
      <c r="B3749" s="1" t="s">
        <v>5693</v>
      </c>
      <c r="C3749" s="2" t="str">
        <f>IFERROR(__xludf.DUMMYFUNCTION("GoogleTranslate(B3749, ""en"", ""vi"")"),"Nhạc đang được phát ở mức trung bình [te0mp1o2] và bản giai điệu không có [I1N2S3T4R5U6M7E8N9T0]. Tuy nhiên, sự lựa chọn [[K01E12Y23]3 k4ey5] trong dòng nhạc này lại tạo nên trải nghiệm lôi cuốn và đáng nhớ cho người nghe.")</f>
        <v>Nhạc đang được phát ở mức trung bình [te0mp1o2] và bản giai điệu không có [I1N2S3T4R5U6M7E8N9T0]. Tuy nhiên, sự lựa chọn [[K01E12Y23]3 k4ey5] trong dòng nhạc này lại tạo nên trải nghiệm lôi cuốn và đáng nhớ cho người nghe.</v>
      </c>
    </row>
    <row r="3750">
      <c r="A3750" s="1" t="s">
        <v>154</v>
      </c>
      <c r="B3750" s="1" t="s">
        <v>5694</v>
      </c>
      <c r="C3750" s="2" t="str">
        <f>IFERROR(__xludf.DUMMYFUNCTION("GoogleTranslate(B3750, ""en"", ""vi"")"),"Khi nói đến việc tạo ra âm nhạc, việc lựa chọn nhạc cụ là rất quan trọng. Tùy thuộc vào phong cách và thể loại, có thể cần các nhạc cụ khác nhau để đạt được âm thanh và bầu không khí mong muốn. Từ giai điệu cao vút của đàn violin đến nhịp điệu nhịp nhàng "&amp;"của bộ trống, việc lựa chọn nhạc cụ có thể tác động lớn đến tâm trạng và cảm xúc chung của một bản nhạc. Cho dù đó là buổi biểu diễn solo hay dàn dựng cả ban nhạc, việc sử dụng nhạc cụ có thể tăng thêm chiều sâu, kết cấu và độ phức tạp cho một tác phẩm âm"&amp;" nhạc, khiến nó trở thành một trải nghiệm thực sự hấp dẫn và đáng nhớ cho người nghe. Vì vậy, khi tạo ra kiệt tác âm nhạc tiếp theo của bạn, hãy nhớ xem xét cẩn thận vai trò của từng nhạc cụ trong việc biến tầm nhìn của bạn thành hiện thực.")</f>
        <v>Khi nói đến việc tạo ra âm nhạc, việc lựa chọn nhạc cụ là rất quan trọng. Tùy thuộc vào phong cách và thể loại, có thể cần các nhạc cụ khác nhau để đạt được âm thanh và bầu không khí mong muốn. Từ giai điệu cao vút của đàn violin đến nhịp điệu nhịp nhàng của bộ trống, việc lựa chọn nhạc cụ có thể tác động lớn đến tâm trạng và cảm xúc chung của một bản nhạc. Cho dù đó là buổi biểu diễn solo hay dàn dựng cả ban nhạc, việc sử dụng nhạc cụ có thể tăng thêm chiều sâu, kết cấu và độ phức tạp cho một tác phẩm âm nhạc, khiến nó trở thành một trải nghiệm thực sự hấp dẫn và đáng nhớ cho người nghe. Vì vậy, khi tạo ra kiệt tác âm nhạc tiếp theo của bạn, hãy nhớ xem xét cẩn thận vai trò của từng nhạc cụ trong việc biến tầm nhìn của bạn thành hiện thực.</v>
      </c>
    </row>
    <row r="3751">
      <c r="A3751" s="1" t="s">
        <v>586</v>
      </c>
      <c r="B3751" s="1" t="s">
        <v>5695</v>
      </c>
      <c r="C3751" s="2" t="str">
        <f>IFERROR(__xludf.DUMMYFUNCTION("GoogleTranslate(B3751, ""en"", ""vi"")"),"Phạm vi cao độ nhỏ gọn của [R1A2N3G4E5] [oc0ta1ve2s3] mang lại màn trình diễn âm nhạc tập trung và có tác động mạnh mẽ được sáng tác trong [[K01E12Y23]3 k4ey5]. Với độ dài [T1M213] giây, nhịp điệu trong bài hát này cực kỳ kích thích, trong khi cách sắp xế"&amp;"p của nó cố tình bỏ qua việc sử dụng [I1N2S3T4R5U6M7E8N9T0S1]. Để tăng thêm tính độc đáo của nó, một [ti0me1 s2ig3na4tu5re6 o7f 8[T91I02M13E24_35S46I57G68N79A80T91U02R13E24]3] khác thường được sử dụng và bài hát được trình diễn ở tốc độ vừa phải. Nhìn chu"&amp;"ng, dòng nhạc này có đặc điểm là [E1M2O3T4I5O6N7].")</f>
        <v>Phạm vi cao độ nhỏ gọn của [R1A2N3G4E5] [oc0ta1ve2s3] mang lại màn trình diễn âm nhạc tập trung và có tác động mạnh mẽ được sáng tác trong [[K01E12Y23]3 k4ey5]. Với độ dài [T1M213] giây, nhịp điệu trong bài hát này cực kỳ kích thích, trong khi cách sắp xếp của nó cố tình bỏ qua việc sử dụng [I1N2S3T4R5U6M7E8N9T0S1]. Để tăng thêm tính độc đáo của nó, một [ti0me1 s2ig3na4tu5re6 o7f 8[T91I02M13E24_35S46I57G68N79A80T91U02R13E24]3] khác thường được sử dụng và bài hát được trình diễn ở tốc độ vừa phải. Nhìn chung, dòng nhạc này có đặc điểm là [E1M2O3T4I5O6N7].</v>
      </c>
    </row>
    <row r="3752">
      <c r="A3752" s="1" t="s">
        <v>5358</v>
      </c>
      <c r="B3752" s="1" t="s">
        <v>5696</v>
      </c>
      <c r="C3752" s="2" t="str">
        <f>IFERROR(__xludf.DUMMYFUNCTION("GoogleTranslate(B3752, ""en"", ""vi"")"),"[[K01E12Y23]3 k4ey5] mang đến cho bản nhạc này chất lượng cảm xúc đặc biệt, trong khi bài hát phát trong [T1M213] giây với nhịp điệu rất tràn đầy năng lượng. Ngoài ra, [ti0me1 s2ig3na4tu5re6] không phổ biến được sử dụng, thêm một phần tử duy nhất vào bố c"&amp;"ục. Nhìn chung bài hát này thuộc thể loại nhạc [G1E2N3R4E5].")</f>
        <v>[[K01E12Y23]3 k4ey5] mang đến cho bản nhạc này chất lượng cảm xúc đặc biệt, trong khi bài hát phát trong [T1M213] giây với nhịp điệu rất tràn đầy năng lượng. Ngoài ra, [ti0me1 s2ig3na4tu5re6] không phổ biến được sử dụng, thêm một phần tử duy nhất vào bố cục. Nhìn chung bài hát này thuộc thể loại nhạc [G1E2N3R4E5].</v>
      </c>
    </row>
    <row r="3753">
      <c r="A3753" s="1" t="s">
        <v>5697</v>
      </c>
      <c r="B3753" s="1" t="s">
        <v>5698</v>
      </c>
      <c r="C3753" s="2" t="str">
        <f>IFERROR(__xludf.DUMMYFUNCTION("GoogleTranslate(B3753, ""en"", ""vi"")"),"Với dải cao độ trải dài [R1A2N3G4E5] [oc0ta1ve2s3], bản nhạc này mang đến trải nghiệm nghe đa dạng và sống động trong [[K01E12Y23]3 k4ey5], mang đến âm thanh mạnh mẽ và đáng nhớ. Thời gian phát của bài hát là [T1M213] giây với [te0mp1o2] mãnh liệt. Việc s"&amp;"ử dụng [I1N2S3T4R5U6M7E8N9T0S1] rất quan trọng đối với âm nhạc, kèm theo [[T01I12M23E34_45S56I67G78N89A90T01U12R23E34]4 t5im6e 7si8gn9at0ur1e2]. Được chơi ở tốc độ nhanh, bản nhạc này hoàn toàn thuộc thể loại [G1E2N3R4E5], bao gồm [[N01U12M23_34B45A56R67S"&amp;"78]8 b9ar0s1].")</f>
        <v>Với dải cao độ trải dài [R1A2N3G4E5] [oc0ta1ve2s3], bản nhạc này mang đến trải nghiệm nghe đa dạng và sống động trong [[K01E12Y23]3 k4ey5], mang đến âm thanh mạnh mẽ và đáng nhớ. Thời gian phát của bài hát là [T1M213] giây với [te0mp1o2] mãnh liệt. Việc sử dụng [I1N2S3T4R5U6M7E8N9T0S1] rất quan trọng đối với âm nhạc, kèm theo [[T01I12M23E34_45S56I67G78N89A90T01U12R23E34]4 t5im6e 7si8gn9at0ur1e2]. Được chơi ở tốc độ nhanh, bản nhạc này hoàn toàn thuộc thể loại [G1E2N3R4E5], bao gồm [[N01U12M23_34B45A56R67S78]8 b9ar0s1].</v>
      </c>
    </row>
    <row r="3754">
      <c r="A3754" s="1" t="s">
        <v>5699</v>
      </c>
      <c r="B3754" s="1" t="s">
        <v>5700</v>
      </c>
      <c r="C3754" s="2" t="str">
        <f>IFERROR(__xludf.DUMMYFUNCTION("GoogleTranslate(B3754, ""en"", ""vi"")"),"Bản nhạc này có dải cao độ [R1A2N3G4E5] [oc0ta1ve2s3] và nằm trong [ke0y1] của [K1E2Y3], mang lại trải nghiệm quyến rũ và đáng nhớ. Bài hát có thời gian chạy [T1M213] giây và được đặt ở tốc độ [te0mp1o2] rất nhanh, trong khi ở [[T01I12M23E34_45S56I67G78N8"&amp;"9A90T01U12R23E34]4 t5im6e 7si8gn9at0ur1e2]. Tuy nhịp độ nhanh nhưng bài hát chuyển động với nhịp độ nhẹ nhàng và bao gồm [[N01U12M23_34B45A56R67S78]8 b9ar0s1].")</f>
        <v>Bản nhạc này có dải cao độ [R1A2N3G4E5] [oc0ta1ve2s3] và nằm trong [ke0y1] của [K1E2Y3], mang lại trải nghiệm quyến rũ và đáng nhớ. Bài hát có thời gian chạy [T1M213] giây và được đặt ở tốc độ [te0mp1o2] rất nhanh, trong khi ở [[T01I12M23E34_45S56I67G78N89A90T01U12R23E34]4 t5im6e 7si8gn9at0ur1e2]. Tuy nhịp độ nhanh nhưng bài hát chuyển động với nhịp độ nhẹ nhàng và bao gồm [[N01U12M23_34B45A56R67S78]8 b9ar0s1].</v>
      </c>
    </row>
    <row r="3755">
      <c r="A3755" s="1" t="s">
        <v>5701</v>
      </c>
      <c r="B3755" s="1" t="s">
        <v>5702</v>
      </c>
      <c r="C3755" s="2" t="str">
        <f>IFERROR(__xludf.DUMMYFUNCTION("GoogleTranslate(B3755, ""en"", ""vi"")"),"Âm nhạc trong bài hát này có sự kết hợp thú vị giữa các [te0mp1o2] khác nhau. Tại một thời điểm, nó được phát với tốc độ nhàn nhã, trong khi tại một thời điểm khác, [te0mp1o2] trở nên rất nhanh. Bài hát có [ti0me1 s2ig3na4tu5re6 o7f 8[T91I02M13E24_35S46I5"&amp;"7G68N79A80T91U02R13E24]3] và kéo dài trong [T1M213] giây. Bất chấp các [te0mp1o2] khác nhau, âm nhạc vẫn trôi chảy liền mạch, tạo ra trải nghiệm nghe hấp dẫn.")</f>
        <v>Âm nhạc trong bài hát này có sự kết hợp thú vị giữa các [te0mp1o2] khác nhau. Tại một thời điểm, nó được phát với tốc độ nhàn nhã, trong khi tại một thời điểm khác, [te0mp1o2] trở nên rất nhanh. Bài hát có [ti0me1 s2ig3na4tu5re6 o7f 8[T91I02M13E24_35S46I57G68N79A80T91U02R13E24]3] và kéo dài trong [T1M213] giây. Bất chấp các [te0mp1o2] khác nhau, âm nhạc vẫn trôi chảy liền mạch, tạo ra trải nghiệm nghe hấp dẫn.</v>
      </c>
    </row>
    <row r="3756">
      <c r="A3756" s="1" t="s">
        <v>849</v>
      </c>
      <c r="B3756" s="1" t="s">
        <v>5703</v>
      </c>
      <c r="C3756" s="2" t="str">
        <f>IFERROR(__xludf.DUMMYFUNCTION("GoogleTranslate(B3756, ""en"", ""vi"")"),"Nhạc bạn đang nghe được sáng tác trong [[K01E12Y23]3 k4ey5]. [ke0y1] này có một bộ nốt và âm sắc độc đáo mang lại cho âm nhạc một nét đặc biệt. Cùng với [key0y1], âm nhạc cũng truyền tải một cảm xúc cụ thể, điều này làm tăng thêm tâm trạng chung của bản n"&amp;"hạc. Nhà soạn nhạc đã khéo léo tạo nên bản nhạc để tạo được phản ứng cảm xúc ở người nghe. Ngoài ra, việc cố tình loại trừ [I1N2S3T4R5U6M7E8N9T0S1] trong bài hát này đã tạo ra âm thanh và kết cấu đặc biệt khiến nó trở nên khác biệt so với các tác phẩm khá"&amp;"c cùng thể loại. Nhìn chung, sự kết hợp giữa [ke0y1], cảm xúc và lựa chọn nhạc cụ đã mang lại trải nghiệm âm nhạc độc đáo và mạnh mẽ.")</f>
        <v>Nhạc bạn đang nghe được sáng tác trong [[K01E12Y23]3 k4ey5]. [ke0y1] này có một bộ nốt và âm sắc độc đáo mang lại cho âm nhạc một nét đặc biệt. Cùng với [key0y1], âm nhạc cũng truyền tải một cảm xúc cụ thể, điều này làm tăng thêm tâm trạng chung của bản nhạc. Nhà soạn nhạc đã khéo léo tạo nên bản nhạc để tạo được phản ứng cảm xúc ở người nghe. Ngoài ra, việc cố tình loại trừ [I1N2S3T4R5U6M7E8N9T0S1] trong bài hát này đã tạo ra âm thanh và kết cấu đặc biệt khiến nó trở nên khác biệt so với các tác phẩm khác cùng thể loại. Nhìn chung, sự kết hợp giữa [ke0y1], cảm xúc và lựa chọn nhạc cụ đã mang lại trải nghiệm âm nhạc độc đáo và mạnh mẽ.</v>
      </c>
    </row>
    <row r="3757">
      <c r="A3757" s="1" t="s">
        <v>297</v>
      </c>
      <c r="B3757" s="1" t="s">
        <v>5704</v>
      </c>
      <c r="C3757" s="2" t="str">
        <f>IFERROR(__xludf.DUMMYFUNCTION("GoogleTranslate(B3757, ""en"", ""vi"")"),"Phần trình diễn âm nhạc sử dụng [I1N2S3T4R5U6M7E8N9T0S1] và bài hát có thời gian phát là [T1M213] giây.")</f>
        <v>Phần trình diễn âm nhạc sử dụng [I1N2S3T4R5U6M7E8N9T0S1] và bài hát có thời gian phát là [T1M213] giây.</v>
      </c>
    </row>
    <row r="3758">
      <c r="A3758" s="1" t="s">
        <v>477</v>
      </c>
      <c r="B3758" s="1" t="s">
        <v>5705</v>
      </c>
      <c r="C3758" s="2" t="str">
        <f>IFERROR(__xludf.DUMMYFUNCTION("GoogleTranslate(B3758, ""en"", ""vi"")"),"Bản nhạc được đặc trưng bởi phạm vi cao độ trải dài [R1A2N3G4E5] [oc0ta1ve2s3] và tâm trạng tổng thể của nó là [E1M2O3T4I5O6N7]. Phạm vi cao độ được sử dụng trong bố cục tạo ra một cảnh quan âm thanh độc đáo, với các nốt tạo ra cảm giác về chiều sâu và độ"&amp;" phức tạp. Trong khi đó, chất lượng cảm xúc của âm nhạc gợi lên một cảm xúc hoặc tình cảm cụ thể, chẳng hạn như nỗi buồn, niềm vui hoặc sự phấn khích. Cùng với nhau, những yếu tố này kết hợp để tạo ra trải nghiệm âm nhạc mạnh mẽ và đắm chìm, gây được tiến"&amp;"g vang cho người nghe ở cả cấp độ nhận thức và cảm xúc.")</f>
        <v>Bản nhạc được đặc trưng bởi phạm vi cao độ trải dài [R1A2N3G4E5] [oc0ta1ve2s3] và tâm trạng tổng thể của nó là [E1M2O3T4I5O6N7]. Phạm vi cao độ được sử dụng trong bố cục tạo ra một cảnh quan âm thanh độc đáo, với các nốt tạo ra cảm giác về chiều sâu và độ phức tạp. Trong khi đó, chất lượng cảm xúc của âm nhạc gợi lên một cảm xúc hoặc tình cảm cụ thể, chẳng hạn như nỗi buồn, niềm vui hoặc sự phấn khích. Cùng với nhau, những yếu tố này kết hợp để tạo ra trải nghiệm âm nhạc mạnh mẽ và đắm chìm, gây được tiếng vang cho người nghe ở cả cấp độ nhận thức và cảm xúc.</v>
      </c>
    </row>
    <row r="3759">
      <c r="A3759" s="1" t="s">
        <v>5706</v>
      </c>
      <c r="B3759" s="1" t="s">
        <v>5707</v>
      </c>
      <c r="C3759" s="2" t="str">
        <f>IFERROR(__xludf.DUMMYFUNCTION("GoogleTranslate(B3759, ""en"", ""vi"")"),"Bài hát [G1E2N3R4E5] phát trong [T1M213] giây có chất lượng cảm xúc đặc biệt do có [[K01E12Y23]3 k4ey5] trong đó. Với nhịp điệu thiền định và tốc độ vừa phải, bài hát tuân theo các quy ước của thể loại và được chia thành [[N01U12M23_34B45A56R67S78]8 b9ar0"&amp;"s1].")</f>
        <v>Bài hát [G1E2N3R4E5] phát trong [T1M213] giây có chất lượng cảm xúc đặc biệt do có [[K01E12Y23]3 k4ey5] trong đó. Với nhịp điệu thiền định và tốc độ vừa phải, bài hát tuân theo các quy ước của thể loại và được chia thành [[N01U12M23_34B45A56R67S78]8 b9ar0s1].</v>
      </c>
    </row>
    <row r="3760">
      <c r="A3760" s="1" t="s">
        <v>297</v>
      </c>
      <c r="B3760" s="1" t="s">
        <v>5708</v>
      </c>
      <c r="C3760" s="2" t="str">
        <f>IFERROR(__xludf.DUMMYFUNCTION("GoogleTranslate(B3760, ""en"", ""vi"")"),"Thời gian chạy của bài hát là [T1M213] giây và được phát âm thanh thông qua [I1N2S3T4R5U6M7E8N9T0S1]. Những nhạc cụ này, dù được chơi trực tiếp hay được sản xuất bằng điện tử, đều góp phần tạo nên âm thanh tổng thể của bản nhạc. Việc lựa chọn nhạc cụ được"&amp;" sử dụng có thể tác động lớn đến giai điệu và cảm nhận của bài hát cũng như tác động đến cảm xúc của nó đối với người nghe. Một nhạc sĩ hoặc nhà sản xuất lành nghề sẽ lựa chọn cẩn thận các nhạc cụ sẽ được sử dụng trong một tác phẩm, đảm bảo rằng chúng kết"&amp;" hợp tốt với nhau và tạo ra hiệu ứng mong muốn. Cuối cùng, sự kết hợp giữa thời gian chạy và nhạc cụ có thể tạo nên hoặc phá vỡ thành công của bài hát.")</f>
        <v>Thời gian chạy của bài hát là [T1M213] giây và được phát âm thanh thông qua [I1N2S3T4R5U6M7E8N9T0S1]. Những nhạc cụ này, dù được chơi trực tiếp hay được sản xuất bằng điện tử, đều góp phần tạo nên âm thanh tổng thể của bản nhạc. Việc lựa chọn nhạc cụ được sử dụng có thể tác động lớn đến giai điệu và cảm nhận của bài hát cũng như tác động đến cảm xúc của nó đối với người nghe. Một nhạc sĩ hoặc nhà sản xuất lành nghề sẽ lựa chọn cẩn thận các nhạc cụ sẽ được sử dụng trong một tác phẩm, đảm bảo rằng chúng kết hợp tốt với nhau và tạo ra hiệu ứng mong muốn. Cuối cùng, sự kết hợp giữa thời gian chạy và nhạc cụ có thể tạo nên hoặc phá vỡ thành công của bài hát.</v>
      </c>
    </row>
    <row r="3761">
      <c r="A3761" s="1" t="s">
        <v>5709</v>
      </c>
      <c r="B3761" s="1" t="s">
        <v>5710</v>
      </c>
      <c r="C3761" s="2" t="str">
        <f>IFERROR(__xludf.DUMMYFUNCTION("GoogleTranslate(B3761, ""en"", ""vi"")"),"Bài hát có độ dài [T1M213] giây và có nhịp vừa phải với [ti0me1 s2ig3na4tu5re6 o7f 8[T91I02M13E24_35S46I57G68N79A80T91U02R13E24]3]. Nó có âm thanh [te0mp1o2] nhanh và gợi lên âm thanh [G1E2N3R4E5] cổ điển. Tổng cộng, bạn có thể đếm [[N01U12M23_34B45A56R67"&amp;"S78]8 b9ar0s1] trong bài hát này.")</f>
        <v>Bài hát có độ dài [T1M213] giây và có nhịp vừa phải với [ti0me1 s2ig3na4tu5re6 o7f 8[T91I02M13E24_35S46I57G68N79A80T91U02R13E24]3]. Nó có âm thanh [te0mp1o2] nhanh và gợi lên âm thanh [G1E2N3R4E5] cổ điển. Tổng cộng, bạn có thể đếm [[N01U12M23_34B45A56R67S78]8 b9ar0s1] trong bài hát này.</v>
      </c>
    </row>
    <row r="3762">
      <c r="A3762" s="1" t="s">
        <v>5711</v>
      </c>
      <c r="B3762" s="1" t="s">
        <v>5712</v>
      </c>
      <c r="C3762" s="2" t="str">
        <f>IFERROR(__xludf.DUMMYFUNCTION("GoogleTranslate(B3762, ""en"", ""vi"")"),"Đoạn nhạc sử dụng dải cao độ cụ thể là [R1A2N3G4E5] [oc0ta1ve2s3] để tạo ra âm thanh gắn kết và thống nhất. Ngoài ra, việc sử dụng [[K01E12Y23]3 k4ey5] góp phần tạo nên bầu không khí đặc trưng của âm nhạc. Nhịp điệu của bài hát cũng rất đáng chú ý vì nó k"&amp;"hông quá nhanh cũng không quá chậm. Mặc dù được phân loại là [G1E2N3R4E5], loại nhạc này không điển hình và không đại diện cho âm thanh điển hình liên quan đến thể loại này.")</f>
        <v>Đoạn nhạc sử dụng dải cao độ cụ thể là [R1A2N3G4E5] [oc0ta1ve2s3] để tạo ra âm thanh gắn kết và thống nhất. Ngoài ra, việc sử dụng [[K01E12Y23]3 k4ey5] góp phần tạo nên bầu không khí đặc trưng của âm nhạc. Nhịp điệu của bài hát cũng rất đáng chú ý vì nó không quá nhanh cũng không quá chậm. Mặc dù được phân loại là [G1E2N3R4E5], loại nhạc này không điển hình và không đại diện cho âm thanh điển hình liên quan đến thể loại này.</v>
      </c>
    </row>
    <row r="3763">
      <c r="A3763" s="1" t="s">
        <v>414</v>
      </c>
      <c r="B3763" s="1" t="s">
        <v>5713</v>
      </c>
      <c r="C3763" s="2" t="str">
        <f>IFERROR(__xludf.DUMMYFUNCTION("GoogleTranslate(B3763, ""en"", ""vi"")"),"Phạm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chạy trong [T1M213] giây, "&amp;"thể hiện những biến thể tinh tế trong giai điệu và cách biểu đạt có thể có trong giới hạn của phạm vi cao độ giới hạn, tạo ra tác động cảm xúc mạnh mẽ thông qua sự chú ý đến từng chi tiết.")</f>
        <v>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chạy trong [T1M213] giây, thể hiện những biến thể tinh tế trong giai điệu và cách biểu đạt có thể có trong giới hạn của phạm vi cao độ giới hạn, tạo ra tác động cảm xúc mạnh mẽ thông qua sự chú ý đến từng chi tiết.</v>
      </c>
    </row>
    <row r="3764">
      <c r="A3764" s="1" t="s">
        <v>2537</v>
      </c>
      <c r="B3764" s="1" t="s">
        <v>5714</v>
      </c>
      <c r="C3764" s="2" t="str">
        <f>IFERROR(__xludf.DUMMYFUNCTION("GoogleTranslate(B3764, ""en"", ""vi"")"),"Âm nhạc được đề cập trong bối cảnh này được sáng tác trong [[K01E12Y23]3 k4ey5] và có thời gian chạy là [T1M213] giây. Điều thú vị là [I1N2S3T4R5U6M7E8N9T0S1] đặc biệt vắng mặt trong bài hát cụ thể này.")</f>
        <v>Âm nhạc được đề cập trong bối cảnh này được sáng tác trong [[K01E12Y23]3 k4ey5] và có thời gian chạy là [T1M213] giây. Điều thú vị là [I1N2S3T4R5U6M7E8N9T0S1] đặc biệt vắng mặt trong bài hát cụ thể này.</v>
      </c>
    </row>
    <row r="3765">
      <c r="A3765" s="1" t="s">
        <v>4940</v>
      </c>
      <c r="B3765" s="1" t="s">
        <v>5715</v>
      </c>
      <c r="C3765" s="2" t="str">
        <f>IFERROR(__xludf.DUMMYFUNCTION("GoogleTranslate(B3765, ""en"", ""vi"")"),"Việc sử dụng [[T01I12M23E34_45S56I67G78N89A90T01U12R23E34]4 t5im6e 7si8gn9at0ur1e2] trong bản nhạc này được phát ở tốc độ cân bằng, cùng với việc bổ sung [[K01E12Y23]3 k4ey5], tạo thêm hương vị độc đáo cho âm thanh tổng thể.")</f>
        <v>Việc sử dụng [[T01I12M23E34_45S56I67G78N89A90T01U12R23E34]4 t5im6e 7si8gn9at0ur1e2] trong bản nhạc này được phát ở tốc độ cân bằng, cùng với việc bổ sung [[K01E12Y23]3 k4ey5], tạo thêm hương vị độc đáo cho âm thanh tổng thể.</v>
      </c>
    </row>
    <row r="3766">
      <c r="A3766" s="1" t="s">
        <v>754</v>
      </c>
      <c r="B3766" s="1" t="s">
        <v>5716</v>
      </c>
      <c r="C3766" s="2" t="str">
        <f>IFERROR(__xludf.DUMMYFUNCTION("GoogleTranslate(B3766, ""en"", ""vi"")"),"Phạm vi cao độ của bản nhạc này nằm trong [R1A2N3G4E5] [oc0ta1ve2s3] và việc sử dụng [[K01E12Y23]3 k4ey5] của nó tạo ra một bảng âm thanh phong phú và sống động. Với thời lượng chạy [T1M213] giây, nhịp điệu của bài hát rất yên tĩnh, chọn không kết hợp [I1"&amp;"N2S3T4R5U6M7E8N9T0S1]. Nó tuân theo đồng hồ đo [T1I2M3E4_5S6I7G8N9A0T1U2R3E4] và có [te0mp1o2] nhanh, biểu thị [E1M2O3T4I5O6N7].")</f>
        <v>Phạm vi cao độ của bản nhạc này nằm trong [R1A2N3G4E5] [oc0ta1ve2s3] và việc sử dụng [[K01E12Y23]3 k4ey5] của nó tạo ra một bảng âm thanh phong phú và sống động. Với thời lượng chạy [T1M213] giây, nhịp điệu của bài hát rất yên tĩnh, chọn không kết hợp [I1N2S3T4R5U6M7E8N9T0S1]. Nó tuân theo đồng hồ đo [T1I2M3E4_5S6I7G8N9A0T1U2R3E4] và có [te0mp1o2] nhanh, biểu thị [E1M2O3T4I5O6N7].</v>
      </c>
    </row>
    <row r="3767">
      <c r="A3767" s="1" t="s">
        <v>259</v>
      </c>
      <c r="B3767" s="1" t="s">
        <v>5717</v>
      </c>
      <c r="C3767" s="2" t="str">
        <f>IFERROR(__xludf.DUMMYFUNCTION("GoogleTranslate(B3767, ""en"", ""vi"")"),"Loại nhạc này mang lại trải nghiệm nghe độc ​​đáo và đáng nhớ với dải cao độ [R1A2N3G4E5] [oc0ta1ve2s3]. Việc sử dụng [[K01E12Y23]3 k4ey5] truyền tải âm thanh độc đáo và cộng hưởng gợi lên cảm giác [E1M2O3T4I5O6N7]. Mặc dù là bài hát [T1M213] giây có tốc "&amp;"độ vừa phải nhưng nó vẫn duy trì nhịp điệu ổn định và vừa phải và bạn sẽ không tìm thấy bất kỳ [I1N2S3T4R5U6M7E8N9T0S1] nào trong cách sắp xếp. Ngoài ra, bài hát này sử dụng [ti0me1 s2ig3na4tu5re6 o7f 8[T91I02M13E24_35S46I57G68N79A80T91U02R13E24]3 không c"&amp;"huẩn. Nhìn chung, âm nhạc này thể hiện một phong cách khác biệt và độc đáo, sẽ thu hút người nghe bằng sự pha trộn giữa các yếu tố âm nhạc.")</f>
        <v>Loại nhạc này mang lại trải nghiệm nghe độc ​​đáo và đáng nhớ với dải cao độ [R1A2N3G4E5] [oc0ta1ve2s3]. Việc sử dụng [[K01E12Y23]3 k4ey5] truyền tải âm thanh độc đáo và cộng hưởng gợi lên cảm giác [E1M2O3T4I5O6N7]. Mặc dù là bài hát [T1M213] giây có tốc độ vừa phải nhưng nó vẫn duy trì nhịp điệu ổn định và vừa phải và bạn sẽ không tìm thấy bất kỳ [I1N2S3T4R5U6M7E8N9T0S1] nào trong cách sắp xếp. Ngoài ra, bài hát này sử dụng [ti0me1 s2ig3na4tu5re6 o7f 8[T91I02M13E24_35S46I57G68N79A80T91U02R13E24]3 không chuẩn. Nhìn chung, âm nhạc này thể hiện một phong cách khác biệt và độc đáo, sẽ thu hút người nghe bằng sự pha trộn giữa các yếu tố âm nhạc.</v>
      </c>
    </row>
    <row r="3768">
      <c r="A3768" s="1" t="s">
        <v>2507</v>
      </c>
      <c r="B3768" s="1" t="s">
        <v>5718</v>
      </c>
      <c r="C3768" s="2" t="str">
        <f>IFERROR(__xludf.DUMMYFUNCTION("GoogleTranslate(B3768, ""en"", ""vi"")"),"Trải nghiệm quyến rũ và đáng nhớ của dòng nhạc này là kết quả của việc nó lựa chọn [[K01E12Y23]3 k4ey5]. Ngoài ra, nhịp điệu trong bài hát rất nhẹ nhàng. Việc sử dụng [I1N2S3T4R5U6M7E8N9T0S1] cũng rất quan trọng đối với bố cục tổng thể, góp phần tạo nên â"&amp;"m thanh và cảm giác độc đáo của âm nhạc. Cùng với nhau, những yếu tố này kết hợp để tạo ra trải nghiệm âm nhạc thực sự hấp dẫn, chắc chắn sẽ làm hài lòng người nghe.")</f>
        <v>Trải nghiệm quyến rũ và đáng nhớ của dòng nhạc này là kết quả của việc nó lựa chọn [[K01E12Y23]3 k4ey5]. Ngoài ra, nhịp điệu trong bài hát rất nhẹ nhàng. Việc sử dụng [I1N2S3T4R5U6M7E8N9T0S1] cũng rất quan trọng đối với bố cục tổng thể, góp phần tạo nên âm thanh và cảm giác độc đáo của âm nhạc. Cùng với nhau, những yếu tố này kết hợp để tạo ra trải nghiệm âm nhạc thực sự hấp dẫn, chắc chắn sẽ làm hài lòng người nghe.</v>
      </c>
    </row>
    <row r="3769">
      <c r="A3769" s="1" t="s">
        <v>544</v>
      </c>
      <c r="B3769" s="1" t="s">
        <v>5719</v>
      </c>
      <c r="C3769" s="2" t="str">
        <f>IFERROR(__xludf.DUMMYFUNCTION("GoogleTranslate(B3769, ""en"", ""vi"")"),"Bài hát mang đến trải nghiệm nghe độc ​​đáo và đáng nhớ với dải cao độ [R1A2N3G4E5] [oc0ta1ve2s3]. Nó có nhịp điệu chậm và kéo dài trong [T1M213] giây. Hơn nữa, bản nhạc này không có [I1N2S3T4R5U6M7E8N9T0S1], điều này góp phần tạo nên nét đặc biệt của nó.")</f>
        <v>Bài hát mang đến trải nghiệm nghe độc ​​đáo và đáng nhớ với dải cao độ [R1A2N3G4E5] [oc0ta1ve2s3]. Nó có nhịp điệu chậm và kéo dài trong [T1M213] giây. Hơn nữa, bản nhạc này không có [I1N2S3T4R5U6M7E8N9T0S1], điều này góp phần tạo nên nét đặc biệt của nó.</v>
      </c>
    </row>
    <row r="3770">
      <c r="A3770" s="1" t="s">
        <v>81</v>
      </c>
      <c r="B3770" s="1" t="s">
        <v>5720</v>
      </c>
      <c r="C3770" s="2" t="str">
        <f>IFERROR(__xludf.DUMMYFUNCTION("GoogleTranslate(B3770, ""en"", ""vi"")"),"Bản nhạc thể hiện phạm vi cao độ trong [R1A2N3G4E5] [oc0ta1ve2s3], trong khi lựa chọn [[K01E12Y23]3 k4ey5] mang lại trải nghiệm quyến rũ và đáng nhớ. Bài hát thứ hai [T1M213] này thể hiện nhịp điệu hài hòa và được làm phong phú hơn bằng cách đưa vào [I1N2"&amp;"S3T4R5U6M7E8N9T0S1]. Nhịp điệu của âm nhạc là [T1I2M3E4_5S6I7G8N9A0T1U2R3E4] và nhịp điệu của nó được cân bằng, thể hiện đặc điểm của phong cách [G1E2N3R4E5].")</f>
        <v>Bản nhạc thể hiện phạm vi cao độ trong [R1A2N3G4E5] [oc0ta1ve2s3], trong khi lựa chọn [[K01E12Y23]3 k4ey5] mang lại trải nghiệm quyến rũ và đáng nhớ. Bài hát thứ hai [T1M213] này thể hiện nhịp điệu hài hòa và được làm phong phú hơn bằng cách đưa vào [I1N2S3T4R5U6M7E8N9T0S1]. Nhịp điệu của âm nhạc là [T1I2M3E4_5S6I7G8N9A0T1U2R3E4] và nhịp điệu của nó được cân bằng, thể hiện đặc điểm của phong cách [G1E2N3R4E5].</v>
      </c>
    </row>
    <row r="3771">
      <c r="A3771" s="1" t="s">
        <v>5721</v>
      </c>
      <c r="B3771" s="1" t="s">
        <v>5722</v>
      </c>
      <c r="C3771" s="2" t="str">
        <f>IFERROR(__xludf.DUMMYFUNCTION("GoogleTranslate(B3771, ""en"", ""vi"")"),"Loại nhạc này mang đến trải nghiệm nghe đa dạng và sống động với dải cao độ trải dài [R1A2N3G4E5] [oc0ta1ve2s3]. Thời lượng của bài hát là [T1M213] giây và [te0mp1o2] của bài hát vừa phải. [T1I2M3E4_5S6I7G8N9A0T1U2R3E4] là [ti0me1 s2ig3na4tu5re6] của âm n"&amp;"hạc và phần trình diễn âm nhạc sử dụng [I1N2S3T4R5U6M7E8N9T0S1]. Bài hát này thuộc thể loại nhạc [G1E2N3R4E5].")</f>
        <v>Loại nhạc này mang đến trải nghiệm nghe đa dạng và sống động với dải cao độ trải dài [R1A2N3G4E5] [oc0ta1ve2s3]. Thời lượng của bài hát là [T1M213] giây và [te0mp1o2] của bài hát vừa phải. [T1I2M3E4_5S6I7G8N9A0T1U2R3E4] là [ti0me1 s2ig3na4tu5re6] của âm nhạc và phần trình diễn âm nhạc sử dụng [I1N2S3T4R5U6M7E8N9T0S1]. Bài hát này thuộc thể loại nhạc [G1E2N3R4E5].</v>
      </c>
    </row>
    <row r="3772">
      <c r="A3772" s="1" t="s">
        <v>5723</v>
      </c>
      <c r="B3772" s="1" t="s">
        <v>5724</v>
      </c>
      <c r="C3772" s="2" t="str">
        <f>IFERROR(__xludf.DUMMYFUNCTION("GoogleTranslate(B3772, ""en"", ""vi"")"),"Âm nhạc được đề cập có phạm vi cao độ [R1A2N3G4E5] [oc0ta1ve2s3] và được sáng tác theo [ke0y1] quyến rũ và đáng nhớ của [K1E2Y3]. Bản thân bài hát phát trong [T1M213] giây và nhịp điệu của nó vừa thư giãn vừa yên tĩnh. Điều thú vị là, bố cục này không sử "&amp;"dụng [I1N2S3T4R5U6M7E8N9T0S1] mà thay vào đó sử dụng [ti0me1 s2ig3na4tu5re6 o7f 8[T91I02M13E24_35S46I57G68N79A80T91U02R13E24]3] không chuẩn. Mặc dù bài hát không phải là ví dụ điển hình cho phong cách [G1E2N3R4E5] nhưng chắc chắn nó bị ảnh hưởng bởi [A1R2"&amp;"T3I4S5T6].")</f>
        <v>Âm nhạc được đề cập có phạm vi cao độ [R1A2N3G4E5] [oc0ta1ve2s3] và được sáng tác theo [ke0y1] quyến rũ và đáng nhớ của [K1E2Y3]. Bản thân bài hát phát trong [T1M213] giây và nhịp điệu của nó vừa thư giãn vừa yên tĩnh. Điều thú vị là, bố cục này không sử dụng [I1N2S3T4R5U6M7E8N9T0S1] mà thay vào đó sử dụng [ti0me1 s2ig3na4tu5re6 o7f 8[T91I02M13E24_35S46I57G68N79A80T91U02R13E24]3] không chuẩn. Mặc dù bài hát không phải là ví dụ điển hình cho phong cách [G1E2N3R4E5] nhưng chắc chắn nó bị ảnh hưởng bởi [A1R2T3I4S5T6].</v>
      </c>
    </row>
    <row r="3773">
      <c r="A3773" s="1" t="s">
        <v>5725</v>
      </c>
      <c r="B3773" s="1" t="s">
        <v>5726</v>
      </c>
      <c r="C3773" s="2" t="str">
        <f>IFERROR(__xludf.DUMMYFUNCTION("GoogleTranslate(B3773, ""en"", ""vi"")"),"Nhạc được sáng tác trong [[K01E12Y23]3 k4ey5] và bao gồm [[N01U12M23_34B45A56R67S78]8 b9ar0s1]. Nó có độ dài [T1M213] giây và [te0mp1o2] rất nhanh. [ti0me1 s2ig3na4tu5re6] của bài hát không điển hình, bao gồm [T1I2M3E4_5S6I7G8N9A0T1U2R3E4]. [I1N2S3T4R5U6M"&amp;"7E8N9T0S1] đóng một vai trò quan trọng trong âm nhạc, xác định chất lượng cảm xúc của nó là [E1M2O3T4I5O6N7].")</f>
        <v>Nhạc được sáng tác trong [[K01E12Y23]3 k4ey5] và bao gồm [[N01U12M23_34B45A56R67S78]8 b9ar0s1]. Nó có độ dài [T1M213] giây và [te0mp1o2] rất nhanh. [ti0me1 s2ig3na4tu5re6] của bài hát không điển hình, bao gồm [T1I2M3E4_5S6I7G8N9A0T1U2R3E4]. [I1N2S3T4R5U6M7E8N9T0S1] đóng một vai trò quan trọng trong âm nhạc, xác định chất lượng cảm xúc của nó là [E1M2O3T4I5O6N7].</v>
      </c>
    </row>
    <row r="3774">
      <c r="A3774" s="1" t="s">
        <v>523</v>
      </c>
      <c r="B3774" s="1" t="s">
        <v>5727</v>
      </c>
      <c r="C3774" s="2" t="str">
        <f>IFERROR(__xludf.DUMMYFUNCTION("GoogleTranslate(B3774, ""en"", ""vi"")"),"Việc sử dụng [[K01E12Y23]3 k4ey5] trong bản nhạc này tạo ra bảng âm thanh phong phú và sống động giúp nâng cao trải nghiệm nghe tổng thể. Ngoài ra, bài hát có thời lượng [T1M213] giây, cho phép khám phá đầy đủ các yếu tố âm nhạc khác nhau có trong sáng tá"&amp;"c. Cùng với nhau, những yếu tố này góp phần tạo nên một tác phẩm âm nhạc được hiện thực hóa đầy đủ, vừa hấp dẫn vừa đắm chìm.")</f>
        <v>Việc sử dụng [[K01E12Y23]3 k4ey5] trong bản nhạc này tạo ra bảng âm thanh phong phú và sống động giúp nâng cao trải nghiệm nghe tổng thể. Ngoài ra, bài hát có thời lượng [T1M213] giây, cho phép khám phá đầy đủ các yếu tố âm nhạc khác nhau có trong sáng tác. Cùng với nhau, những yếu tố này góp phần tạo nên một tác phẩm âm nhạc được hiện thực hóa đầy đủ, vừa hấp dẫn vừa đắm chìm.</v>
      </c>
    </row>
    <row r="3775">
      <c r="A3775" s="1" t="s">
        <v>773</v>
      </c>
      <c r="B3775" s="1" t="s">
        <v>5728</v>
      </c>
      <c r="C3775" s="2" t="str">
        <f>IFERROR(__xludf.DUMMYFUNCTION("GoogleTranslate(B3775, ""en"", ""vi"")"),"Việc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bài hát duy trì [te0"&amp;"mp1o2] không quá nhanh cũng không quá chậm. Việc đưa vào [I1N2S3T4R5U6M7E8N9T0S1] làm tăng thêm chiều sâu và sự phong phú cho bố cục. Ngoài ra, bài hát còn có một [ti0me1 s2ig3na4tu5re6] [T1I2M3E4_5S6I7G8N9A0T1U2R3E4] độc đáo, không thường thấy, điều này "&amp;"càng giúp phân biệt nó. Được phát ở mức âm lượng thấp [te0mp1o2], bản nhạc này gợi lên bản chất [E1M2O3T4I5O6N7].")</f>
        <v>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bài hát duy trì [te0mp1o2] không quá nhanh cũng không quá chậm. Việc đưa vào [I1N2S3T4R5U6M7E8N9T0S1] làm tăng thêm chiều sâu và sự phong phú cho bố cục. Ngoài ra, bài hát còn có một [ti0me1 s2ig3na4tu5re6] [T1I2M3E4_5S6I7G8N9A0T1U2R3E4] độc đáo, không thường thấy, điều này càng giúp phân biệt nó. Được phát ở mức âm lượng thấp [te0mp1o2], bản nhạc này gợi lên bản chất [E1M2O3T4I5O6N7].</v>
      </c>
    </row>
    <row r="3776">
      <c r="A3776" s="1" t="s">
        <v>4087</v>
      </c>
      <c r="B3776" s="1" t="s">
        <v>5729</v>
      </c>
      <c r="C3776" s="2" t="str">
        <f>IFERROR(__xludf.DUMMYFUNCTION("GoogleTranslate(B3776, ""en"", ""vi"")"),"Âm nhạc bao gồm [[N01U12M23_34B45A56R67S78]8 b9ar0s1] và sử dụng [[T01I12M23E34_45S56I67G78N89A90T01U12R23E34]4 t5im6e 7si8gn9at0ur1e2]. Điều này có nghĩa là mỗi ô nhịp chứa một số nhịp hoặc đơn vị nhịp điệu cụ thể, như được quy định bởi [ti0me1 s2ig3na4t"&amp;"u5re6]. [ti0me1 s2ig3na4tu5re6] giúp thiết lập nhịp điệu và cấu trúc tổng thể của âm nhạc, cung cấp khuôn khổ cho người biểu diễn và người nghe theo dõi. Bằng cách hiểu [ti0me1 s2ig3na4tu5re6] và số ô nhịp trong bản nhạc, các nhạc sĩ có thể diễn giải và b"&amp;"iểu diễn chính xác bản nhạc với nhịp điệu và nhịp độ dự định.")</f>
        <v>Âm nhạc bao gồm [[N01U12M23_34B45A56R67S78]8 b9ar0s1] và sử dụng [[T01I12M23E34_45S56I67G78N89A90T01U12R23E34]4 t5im6e 7si8gn9at0ur1e2]. Điều này có nghĩa là mỗi ô nhịp chứa một số nhịp hoặc đơn vị nhịp điệu cụ thể, như được quy định bởi [ti0me1 s2ig3na4tu5re6]. [ti0me1 s2ig3na4tu5re6] giúp thiết lập nhịp điệu và cấu trúc tổng thể của âm nhạc, cung cấp khuôn khổ cho người biểu diễn và người nghe theo dõi. Bằng cách hiểu [ti0me1 s2ig3na4tu5re6] và số ô nhịp trong bản nhạc, các nhạc sĩ có thể diễn giải và biểu diễn chính xác bản nhạc với nhịp điệu và nhịp độ dự định.</v>
      </c>
    </row>
    <row r="3777">
      <c r="A3777" s="1" t="s">
        <v>297</v>
      </c>
      <c r="B3777" s="1" t="s">
        <v>5730</v>
      </c>
      <c r="C3777" s="2" t="str">
        <f>IFERROR(__xludf.DUMMYFUNCTION("GoogleTranslate(B3777, ""en"", ""vi"")"),"Âm nhạc nên được tạo là một bài hát kéo dài trong một khoảng thời gian nhất định, cụ thể là TM1 giây. Bài hát nên có việc sử dụng một số nhạc cụ nhất định để tạo ra âm thanh mong muốn.")</f>
        <v>Âm nhạc nên được tạo là một bài hát kéo dài trong một khoảng thời gian nhất định, cụ thể là TM1 giây. Bài hát nên có việc sử dụng một số nhạc cụ nhất định để tạo ra âm thanh mong muốn.</v>
      </c>
    </row>
    <row r="3778">
      <c r="A3778" s="1" t="s">
        <v>4842</v>
      </c>
      <c r="B3778" s="1" t="s">
        <v>5731</v>
      </c>
      <c r="C3778" s="2" t="str">
        <f>IFERROR(__xludf.DUMMYFUNCTION("GoogleTranslate(B3778, ""en"", ""vi"")"),"Bài hát có [te0mp1o2] vừa phải và phần sáng tác không liên quan đến việc sử dụng nhạc cụ.")</f>
        <v>Bài hát có [te0mp1o2] vừa phải và phần sáng tác không liên quan đến việc sử dụng nhạc cụ.</v>
      </c>
    </row>
    <row r="3779">
      <c r="A3779" s="1" t="s">
        <v>5732</v>
      </c>
      <c r="B3779" s="1" t="s">
        <v>5733</v>
      </c>
      <c r="C3779" s="2" t="str">
        <f>IFERROR(__xludf.DUMMYFUNCTION("GoogleTranslate(B3779, ""en"", ""vi"")"),"Bài hát này có đặc điểm là [te0mp1o2] vừa phải và trở nên sống động thông qua việc sử dụng nhiều loại nhạc cụ khác nhau. Nó dài [T1M213] giây và bao gồm [[N01U12M23_34B45A56R67S78]8 b9ar0s1]. Âm nhạc tuân theo [[T01I12M23E34_45S56I67G78N89A90T01U12R23E34]"&amp;"4 t5im6e 7si8gn9at0ur1e2], góp phần tạo nên âm thanh khác biệt. Chất lượng cảm xúc của âm nhạc cũng rất đáng chú ý và làm tăng thêm tác động tổng thể của nó.")</f>
        <v>Bài hát này có đặc điểm là [te0mp1o2] vừa phải và trở nên sống động thông qua việc sử dụng nhiều loại nhạc cụ khác nhau. Nó dài [T1M213] giây và bao gồm [[N01U12M23_34B45A56R67S78]8 b9ar0s1]. Âm nhạc tuân theo [[T01I12M23E34_45S56I67G78N89A90T01U12R23E34]4 t5im6e 7si8gn9at0ur1e2], góp phần tạo nên âm thanh khác biệt. Chất lượng cảm xúc của âm nhạc cũng rất đáng chú ý và làm tăng thêm tác động tổng thể của nó.</v>
      </c>
    </row>
    <row r="3780">
      <c r="A3780" s="1" t="s">
        <v>110</v>
      </c>
      <c r="B3780" s="1" t="s">
        <v>5734</v>
      </c>
      <c r="C3780" s="2" t="str">
        <f>IFERROR(__xludf.DUMMYFUNCTION("GoogleTranslate(B3780, ""en"", ""vi"")"),"Phạm vi cao độ giới hạn của âm nhạc, thường kéo dài [R1A2N3G4E5] [oc0ta1ve2s3], mang đến cơ hội duy nhất cho các nhạc sĩ tập trung hơn vào sự tinh tế của giai điệu và phân nhịp. Với ít nốt hơn để làm việc, người biểu diễn phải chú ý đến các sắc thái cụ th"&amp;"ể của từng cao độ và khám phá các cách thể hiện khác nhau trong phạm vi nhất định. Điều này có thể dẫn đến một cách tiếp cận sâu sắc và có chủ ý hơn trong việc diễn giải âm nhạc, trong đó các nhạc sĩ thường chú trọng nhiều hơn đến độ động, cách phát âm và"&amp;" các yếu tố biểu cảm khác để truyền tải đầy đủ tâm trạng và cảm xúc dự định của âm nhạc.")</f>
        <v>Phạm vi cao độ giới hạn của âm nhạc, thường kéo dài [R1A2N3G4E5] [oc0ta1ve2s3], mang đến cơ hội duy nhất cho các nhạc sĩ tập trung hơn vào sự tinh tế của giai điệu và phân nhịp. Với ít nốt hơn để làm việc, người biểu diễn phải chú ý đến các sắc thái cụ thể của từng cao độ và khám phá các cách thể hiện khác nhau trong phạm vi nhất định. Điều này có thể dẫn đến một cách tiếp cận sâu sắc và có chủ ý hơn trong việc diễn giải âm nhạc, trong đó các nhạc sĩ thường chú trọng nhiều hơn đến độ động, cách phát âm và các yếu tố biểu cảm khác để truyền tải đầy đủ tâm trạng và cảm xúc dự định của âm nhạc.</v>
      </c>
    </row>
    <row r="3781">
      <c r="A3781" s="1" t="s">
        <v>586</v>
      </c>
      <c r="B3781" s="1" t="s">
        <v>5735</v>
      </c>
      <c r="C3781" s="2" t="str">
        <f>IFERROR(__xludf.DUMMYFUNCTION("GoogleTranslate(B3781, ""en"", ""vi"")"),"Bản nhạc thể hiện phạm vi cao độ trong [R1A2N3G4E5] [oc0ta1ve2s3] và sử dụng [[K01E12Y23]3 k4ey5] để mang đến âm thanh mạnh mẽ và đáng nhớ. Bắt đầu ở giây [T1M213], bài hát này lôi cuốn với phần beat nặng nề. Bố cục này không sử dụng [I1N2S3T4R5U6M7E8N9T0"&amp;"S1] và [[T01I12M23E34_45S56I67G78N89A90T01U12R23E34]4 t5im6e 7si8gn9at0ur1e2] thêm phần hấp dẫn. Với nhịp độ vừa phải, âm nhạc truyền tải [E1M2O3T4I5O6N7] và tạo ra trải nghiệm lôi cuốn.")</f>
        <v>Bản nhạc thể hiện phạm vi cao độ trong [R1A2N3G4E5] [oc0ta1ve2s3] và sử dụng [[K01E12Y23]3 k4ey5] để mang đến âm thanh mạnh mẽ và đáng nhớ. Bắt đầu ở giây [T1M213], bài hát này lôi cuốn với phần beat nặng nề. Bố cục này không sử dụng [I1N2S3T4R5U6M7E8N9T0S1] và [[T01I12M23E34_45S56I67G78N89A90T01U12R23E34]4 t5im6e 7si8gn9at0ur1e2] thêm phần hấp dẫn. Với nhịp độ vừa phải, âm nhạc truyền tải [E1M2O3T4I5O6N7] và tạo ra trải nghiệm lôi cuốn.</v>
      </c>
    </row>
    <row r="3782">
      <c r="A3782" s="1" t="s">
        <v>5736</v>
      </c>
      <c r="B3782" s="1" t="s">
        <v>5737</v>
      </c>
      <c r="C3782" s="2" t="str">
        <f>IFERROR(__xludf.DUMMYFUNCTION("GoogleTranslate(B3782, ""en"", ""vi"")"),"Việc sử dụng [[K01E12Y23]3 k4ey5] trong bản nhạc này tạo ra một bảng âm thanh phong phú và sống động, được nâng cao nhờ việc sử dụng [I1N2S3T4R5U6M7E8N9T0S1] trong phần trình diễn âm nhạc. [te0mp1o2] của bài hát ở mức vừa phải, tạo cảm giác dễ chịu khi ng"&amp;"he. Nhạc ở [T1I2M3E4_5S6I7G8N9A0T1U2R3E4] và có tốc độ vừa phải. Thông qua âm thanh, bản nhạc này thể hiện [E1M2O3T4I5O6N7], truyền tải hiệu quả thông điệp dự định đến người nghe.")</f>
        <v>Việc sử dụng [[K01E12Y23]3 k4ey5] trong bản nhạc này tạo ra một bảng âm thanh phong phú và sống động, được nâng cao nhờ việc sử dụng [I1N2S3T4R5U6M7E8N9T0S1] trong phần trình diễn âm nhạc. [te0mp1o2] của bài hát ở mức vừa phải, tạo cảm giác dễ chịu khi nghe. Nhạc ở [T1I2M3E4_5S6I7G8N9A0T1U2R3E4] và có tốc độ vừa phải. Thông qua âm thanh, bản nhạc này thể hiện [E1M2O3T4I5O6N7], truyền tải hiệu quả thông điệp dự định đến người nghe.</v>
      </c>
    </row>
    <row r="3783">
      <c r="A3783" s="1" t="s">
        <v>2519</v>
      </c>
      <c r="B3783" s="1" t="s">
        <v>5738</v>
      </c>
      <c r="C3783" s="2" t="str">
        <f>IFERROR(__xludf.DUMMYFUNCTION("GoogleTranslate(B3783, ""en"", ""vi"")"),"Âm nhạc mà tôi đang mô tả chứa đầy [E1M2O3T4I5O6N7] và nó tỏa ra cảm giác này qua từng nốt nhạc. Điều làm cho bản nhạc này trở nên độc đáo hơn nữa là việc nó sử dụng [[K01E12Y23]3 k4ey5], truyền tải âm thanh cộng hưởng và khác biệt, làm tăng thêm tác động"&amp;" cảm xúc. Cấu trúc của bài hát được tạo thành từ [[N01U12M23_34B45A56R67S78]8 b9ar0s1], tạo thêm cảm giác nhất quán và cấu trúc cho bản nhạc. Nhìn chung, bản nhạc này tạo ra một trải nghiệm mạnh mẽ và khó quên cho bất cứ ai nghe nó.")</f>
        <v>Âm nhạc mà tôi đang mô tả chứa đầy [E1M2O3T4I5O6N7] và nó tỏa ra cảm giác này qua từng nốt nhạc. Điều làm cho bản nhạc này trở nên độc đáo hơn nữa là việc nó sử dụng [[K01E12Y23]3 k4ey5], truyền tải âm thanh cộng hưởng và khác biệt, làm tăng thêm tác động cảm xúc. Cấu trúc của bài hát được tạo thành từ [[N01U12M23_34B45A56R67S78]8 b9ar0s1], tạo thêm cảm giác nhất quán và cấu trúc cho bản nhạc. Nhìn chung, bản nhạc này tạo ra một trải nghiệm mạnh mẽ và khó quên cho bất cứ ai nghe nó.</v>
      </c>
    </row>
    <row r="3784">
      <c r="A3784" s="1" t="s">
        <v>5739</v>
      </c>
      <c r="B3784" s="1" t="s">
        <v>5740</v>
      </c>
      <c r="C3784" s="2" t="str">
        <f>IFERROR(__xludf.DUMMYFUNCTION("GoogleTranslate(B3784, ""en"", ""vi"")"),"Dải cao độ của [R1A2N3G4E5] [oc0ta1ve2s3] tạo thêm nét đặc sắc cho bản nhạc, nhấn mạnh chiều sâu cảm xúc của nó, trong khi thời lượng chạy của bài hát là [T1M213] giây. Bài hát này có nhịp điệu rất nhanh và sống động, kết hợp [I1N2S3T4R5U6M7E8N9T0S1] và d"&amp;"uy trì [te0mp1o2] vừa phải xuyên suốt. Nó đóng vai trò là ví dụ hoàn hảo về âm thanh [G1E2N3R4E5], trải dài trong [[N01U12M23_34B45A56R67S78]8 b9ar0s1].")</f>
        <v>Dải cao độ của [R1A2N3G4E5] [oc0ta1ve2s3] tạo thêm nét đặc sắc cho bản nhạc, nhấn mạnh chiều sâu cảm xúc của nó, trong khi thời lượng chạy của bài hát là [T1M213] giây. Bài hát này có nhịp điệu rất nhanh và sống động, kết hợp [I1N2S3T4R5U6M7E8N9T0S1] và duy trì [te0mp1o2] vừa phải xuyên suốt. Nó đóng vai trò là ví dụ hoàn hảo về âm thanh [G1E2N3R4E5], trải dài trong [[N01U12M23_34B45A56R67S78]8 b9ar0s1].</v>
      </c>
    </row>
    <row r="3785">
      <c r="A3785" s="1" t="s">
        <v>5741</v>
      </c>
      <c r="B3785" s="1" t="s">
        <v>5742</v>
      </c>
      <c r="C3785" s="2" t="str">
        <f>IFERROR(__xludf.DUMMYFUNCTION("GoogleTranslate(B3785, ""en"", ""vi"")"),"Dải cao độ của [R1A2N3G4E5] [oc0ta1ve2s3] góp phần tạo nên nét đặc sắc của bản nhạc và nhấn mạnh chiều sâu cảm xúc của nó, trong khi nhịp điệu trong bài hát này rất ru. Bài hát này có thời gian chạy là [T1M213] giây và không có tính năng [I1N2S3T4R5U6M7E8"&amp;"N9T0S1]. Xuyên suốt [[N01U12M23_34B45A56R67S78]8 b9ar0s1] của bài hát, âm nhạc thể hiện [E1M2O3T4I5O6N7].")</f>
        <v>Dải cao độ của [R1A2N3G4E5] [oc0ta1ve2s3] góp phần tạo nên nét đặc sắc của bản nhạc và nhấn mạnh chiều sâu cảm xúc của nó, trong khi nhịp điệu trong bài hát này rất ru. Bài hát này có thời gian chạy là [T1M213] giây và không có tính năng [I1N2S3T4R5U6M7E8N9T0S1]. Xuyên suốt [[N01U12M23_34B45A56R67S78]8 b9ar0s1] của bài hát, âm nhạc thể hiện [E1M2O3T4I5O6N7].</v>
      </c>
    </row>
    <row r="3786">
      <c r="A3786" s="1" t="s">
        <v>5743</v>
      </c>
      <c r="B3786" s="1" t="s">
        <v>5744</v>
      </c>
      <c r="C3786" s="2" t="str">
        <f>IFERROR(__xludf.DUMMYFUNCTION("GoogleTranslate(B3786, ""en"", ""vi"")"),"Loại nhạc này mang lại trải nghiệm nghe độc ​​đáo và đáng nhớ với dải cao độ [R1A2N3G4E5] [oc0ta1ve2s3]. [[K01E12Y23]3 k4ey5] thêm hương vị đặc biệt cho bài hát, có [te0mp1o2] vừa phải và thời lượng [T1M213] giây. Nó sử dụng [[T01I12M23E34_45S56I67G78N89A"&amp;"90T01U12R23E34]4 t5im6e 7si8gn9at0ur1e2] và có tốc độ [te0mp1o2], khiến nó trở nên hoàn hảo để thu hút mọi người trên sàn nhảy. Bài hát này không tuân theo các tiêu chuẩn thông thường của thể loại [G1E2N3R4E5], mang đến một sự khởi đầu mới mẻ và thú vị so"&amp;" với chuẩn mực.")</f>
        <v>Loại nhạc này mang lại trải nghiệm nghe độc ​​đáo và đáng nhớ với dải cao độ [R1A2N3G4E5] [oc0ta1ve2s3]. [[K01E12Y23]3 k4ey5] thêm hương vị đặc biệt cho bài hát, có [te0mp1o2] vừa phải và thời lượng [T1M213] giây. Nó sử dụng [[T01I12M23E34_45S56I67G78N89A90T01U12R23E34]4 t5im6e 7si8gn9at0ur1e2] và có tốc độ [te0mp1o2], khiến nó trở nên hoàn hảo để thu hút mọi người trên sàn nhảy. Bài hát này không tuân theo các tiêu chuẩn thông thường của thể loại [G1E2N3R4E5], mang đến một sự khởi đầu mới mẻ và thú vị so với chuẩn mực.</v>
      </c>
    </row>
    <row r="3787">
      <c r="A3787" s="1" t="s">
        <v>5745</v>
      </c>
      <c r="B3787" s="1" t="s">
        <v>5746</v>
      </c>
      <c r="C3787" s="2" t="str">
        <f>IFERROR(__xludf.DUMMYFUNCTION("GoogleTranslate(B3787, ""en"", ""vi"")"),"Nhịp độ của bài hát vừa phải, nhịp điệu rơi vào khoảng không quá nhanh và không quá chậm. Ngoài ra, bài hát này có [ti0me1 s2ig3na4tu5re6] khác thường.")</f>
        <v>Nhịp độ của bài hát vừa phải, nhịp điệu rơi vào khoảng không quá nhanh và không quá chậm. Ngoài ra, bài hát này có [ti0me1 s2ig3na4tu5re6] khác thường.</v>
      </c>
    </row>
    <row r="3788">
      <c r="A3788" s="1" t="s">
        <v>5613</v>
      </c>
      <c r="B3788" s="1" t="s">
        <v>5747</v>
      </c>
      <c r="C3788" s="2" t="str">
        <f>IFERROR(__xludf.DUMMYFUNCTION("GoogleTranslate(B3788, ""en"", ""vi"")"),"Bài hát với nhịp điệu vô cùng mạnh mẽ, được trình diễn nhanh và không mang nét đặc trưng của âm nhạc theo phong cách [G1E2N3R4E5].")</f>
        <v>Bài hát với nhịp điệu vô cùng mạnh mẽ, được trình diễn nhanh và không mang nét đặc trưng của âm nhạc theo phong cách [G1E2N3R4E5].</v>
      </c>
    </row>
    <row r="3789">
      <c r="A3789" s="1" t="s">
        <v>2485</v>
      </c>
      <c r="B3789" s="1" t="s">
        <v>5748</v>
      </c>
      <c r="C3789" s="2" t="str">
        <f>IFERROR(__xludf.DUMMYFUNCTION("GoogleTranslate(B3789, ""en"", ""vi"")"),"Bài hát [T1M213] giây là sự thể hiện mạnh mẽ của [E1M2O3T4I5O6N7], trong đó [I1N2S3T4R5U6M7E8N9T0S1] đóng vai trò quan trọng trong việc truyền tải thông điệp của nó. Thông qua sự tương tác giữa giai điệu, hòa âm và nhịp điệu, âm nhạc gợi lên nhiều cung bậ"&amp;"c cảm xúc và nắm bắt được bản chất ý đồ của nhà soạn nhạc. Cho dù thông qua tiếng kêu chói tai của đàn violin hay tiếng gầm như sấm của trống, mỗi nhạc cụ đều góp phần tạo nên hiệu ứng tổng thể, tăng thêm chiều sâu và kết cấu cho bối cảnh âm nhạc. Khi bài"&amp;" hát mở ra, nó đưa người nghe vào một cuộc hành trình của trái tim và tâm hồn, mời họ trải nghiệm sức mạnh và vẻ đẹp của âm nhạc trong tất cả vinh quang của nó.")</f>
        <v>Bài hát [T1M213] giây là sự thể hiện mạnh mẽ của [E1M2O3T4I5O6N7], trong đó [I1N2S3T4R5U6M7E8N9T0S1] đóng vai trò quan trọng trong việc truyền tải thông điệp của nó. Thông qua sự tương tác giữa giai điệu, hòa âm và nhịp điệu, âm nhạc gợi lên nhiều cung bậc cảm xúc và nắm bắt được bản chất ý đồ của nhà soạn nhạc. Cho dù thông qua tiếng kêu chói tai của đàn violin hay tiếng gầm như sấm của trống, mỗi nhạc cụ đều góp phần tạo nên hiệu ứng tổng thể, tăng thêm chiều sâu và kết cấu cho bối cảnh âm nhạc. Khi bài hát mở ra, nó đưa người nghe vào một cuộc hành trình của trái tim và tâm hồn, mời họ trải nghiệm sức mạnh và vẻ đẹp của âm nhạc trong tất cả vinh quang của nó.</v>
      </c>
    </row>
    <row r="3790">
      <c r="A3790" s="1" t="s">
        <v>5749</v>
      </c>
      <c r="B3790" s="1" t="s">
        <v>5750</v>
      </c>
      <c r="C3790" s="2" t="str">
        <f>IFERROR(__xludf.DUMMYFUNCTION("GoogleTranslate(B3790, ""en"", ""vi"")"),"Bài hát thoải mái này có thời lượng [T1M213] giây và bao gồm [[N01U12M23_34B45A56R67S78]8 b9ar0s1]. Việc sử dụng [I1N2S3T4R5U6M7E8N9T0S1] là rất quan trọng đối với âm nhạc phát ra [E1M2O3T4I5O6N7].")</f>
        <v>Bài hát thoải mái này có thời lượng [T1M213] giây và bao gồm [[N01U12M23_34B45A56R67S78]8 b9ar0s1]. Việc sử dụng [I1N2S3T4R5U6M7E8N9T0S1] là rất quan trọng đối với âm nhạc phát ra [E1M2O3T4I5O6N7].</v>
      </c>
    </row>
    <row r="3791">
      <c r="A3791" s="1" t="s">
        <v>5751</v>
      </c>
      <c r="B3791" s="1" t="s">
        <v>5752</v>
      </c>
      <c r="C3791" s="2" t="str">
        <f>IFERROR(__xludf.DUMMYFUNCTION("GoogleTranslate(B3791, ""en"", ""vi"")"),"Dải cao độ [R1A2N3G4E5]-[oc0ta1ve2] của màn trình diễn âm nhạc này mang lại âm thanh tập trung và có tác động mạnh mẽ, được bổ sung bằng cách sử dụng [[K01E12Y23]3 k4ey5] để tạo ra bảng âm thanh phong phú và sống động. Bài hát kéo dài [T1M213] giây, có nh"&amp;"ịp điệu cân bằng được nâng cao hơn nữa bằng cách sử dụng [I1N2S3T4R5U6M7E8N9T0S1]. Tổng cộng, bài hát bao gồm [[N01U12M23_34B45A56R67S78]8 b9ar0s1], góp phần tạo nên cấu trúc và thành phần tổng thể của nó.")</f>
        <v>Dải cao độ [R1A2N3G4E5]-[oc0ta1ve2] của màn trình diễn âm nhạc này mang lại âm thanh tập trung và có tác động mạnh mẽ, được bổ sung bằng cách sử dụng [[K01E12Y23]3 k4ey5] để tạo ra bảng âm thanh phong phú và sống động. Bài hát kéo dài [T1M213] giây, có nhịp điệu cân bằng được nâng cao hơn nữa bằng cách sử dụng [I1N2S3T4R5U6M7E8N9T0S1]. Tổng cộng, bài hát bao gồm [[N01U12M23_34B45A56R67S78]8 b9ar0s1], góp phần tạo nên cấu trúc và thành phần tổng thể của nó.</v>
      </c>
    </row>
    <row r="3792">
      <c r="A3792" s="1" t="s">
        <v>5753</v>
      </c>
      <c r="B3792" s="1" t="s">
        <v>5754</v>
      </c>
      <c r="C3792" s="2" t="str">
        <f>IFERROR(__xludf.DUMMYFUNCTION("GoogleTranslate(B3792, ""en"", ""vi"")"),"Phạm vi cao độ của bài hát nằm trong [R1A2N3G4E5] [oc0ta1ve2s3] và nhịp điệu của nó rất nhẹ nhàng và êm dịu. Ngoài ra, [ti0me1 s2ig3na4tu5re6] của bài hát này không điển hình, đặc trưng bởi [T1I2M3E4_5S6I7G8N9A0T1U2R3E4]. Mặc dù có [te0mp1o2] cao nhưng âm"&amp;" nhạc vẫn chiếu [E1M2O3T4I5O6N7] và cover [[N01U12M23_34B45A56R67S78]8 b9ar0s1].")</f>
        <v>Phạm vi cao độ của bài hát nằm trong [R1A2N3G4E5] [oc0ta1ve2s3] và nhịp điệu của nó rất nhẹ nhàng và êm dịu. Ngoài ra, [ti0me1 s2ig3na4tu5re6] của bài hát này không điển hình, đặc trưng bởi [T1I2M3E4_5S6I7G8N9A0T1U2R3E4]. Mặc dù có [te0mp1o2] cao nhưng âm nhạc vẫn chiếu [E1M2O3T4I5O6N7] và cover [[N01U12M23_34B45A56R67S78]8 b9ar0s1].</v>
      </c>
    </row>
    <row r="3793">
      <c r="A3793" s="1" t="s">
        <v>297</v>
      </c>
      <c r="B3793" s="1" t="s">
        <v>5755</v>
      </c>
      <c r="C3793" s="2" t="str">
        <f>IFERROR(__xludf.DUMMYFUNCTION("GoogleTranslate(B3793, ""en"", ""vi"")"),"Bài hát có thời gian phát là [T1M213] giây và [I1N2S3T4R5U6M7E8N9T0S1] được thêm vào phần sáng tác âm nhạc. Cùng nhau, họ tạo ra một bản nhạc gắn kết và hấp dẫn, thu hút sự chú ý của người nghe và gợi lên nhiều cung bậc cảm xúc. Độ dài của bài hát cho phé"&amp;"p khám phá đầy đủ các chủ đề âm nhạc của nó, đồng thời sự kết hợp của các nhạc cụ mang lại chiều sâu và độ phức tạp cho âm thanh tổng thể. Dù được nghe riêng lẻ hay nghe như một phần của tác phẩm lớn hơn, bài hát này vẫn là minh chứng cho sức mạnh của âm "&amp;"nhạc trong việc lay động và truyền cảm hứng cho chúng ta.")</f>
        <v>Bài hát có thời gian phát là [T1M213] giây và [I1N2S3T4R5U6M7E8N9T0S1] được thêm vào phần sáng tác âm nhạc. Cùng nhau, họ tạo ra một bản nhạc gắn kết và hấp dẫn, thu hút sự chú ý của người nghe và gợi lên nhiều cung bậc cảm xúc. Độ dài của bài hát cho phép khám phá đầy đủ các chủ đề âm nhạc của nó, đồng thời sự kết hợp của các nhạc cụ mang lại chiều sâu và độ phức tạp cho âm thanh tổng thể. Dù được nghe riêng lẻ hay nghe như một phần của tác phẩm lớn hơn, bài hát này vẫn là minh chứng cho sức mạnh của âm nhạc trong việc lay động và truyền cảm hứng cho chúng ta.</v>
      </c>
    </row>
    <row r="3794">
      <c r="A3794" s="1" t="s">
        <v>3116</v>
      </c>
      <c r="B3794" s="1" t="s">
        <v>5756</v>
      </c>
      <c r="C3794" s="2" t="str">
        <f>IFERROR(__xludf.DUMMYFUNCTION("GoogleTranslate(B3794, ""en"", ""vi"")"),"Việc sử dụng dải cao độ cụ thể [R1A2N3G4E5] [oc0ta1ve2s3] tạo ra âm thanh gắn kết và thống nhất xuyên suốt bản nhạc, trong khi [[K01E12Y23]3 k4ey5] mang đến cho bản nhạc này chất lượng cảm xúc đặc biệt. Bài hát [T1M213]-thứ hai này sở hữu nhịp điệu rất êm"&amp;" dịu và nhẹ nhàng, đồng hồ đo [T1I2M3E4_5S6I7G8N9A0T1U2R3E4], góp phần tạo nên cấu trúc âm nhạc tổng thể của nó. Nó tự phân biệt bằng cách không có [I1N2S3T4R5U6M7E8N9T0S1] và nó không gợi lên âm thanh [G1E2N3R4E5] cổ điển.")</f>
        <v>Việc sử dụng dải cao độ cụ thể [R1A2N3G4E5] [oc0ta1ve2s3] tạo ra âm thanh gắn kết và thống nhất xuyên suốt bản nhạc, trong khi [[K01E12Y23]3 k4ey5] mang đến cho bản nhạc này chất lượng cảm xúc đặc biệt. Bài hát [T1M213]-thứ hai này sở hữu nhịp điệu rất êm dịu và nhẹ nhàng, đồng hồ đo [T1I2M3E4_5S6I7G8N9A0T1U2R3E4], góp phần tạo nên cấu trúc âm nhạc tổng thể của nó. Nó tự phân biệt bằng cách không có [I1N2S3T4R5U6M7E8N9T0S1] và nó không gợi lên âm thanh [G1E2N3R4E5] cổ điển.</v>
      </c>
    </row>
    <row r="3795">
      <c r="A3795" s="1" t="s">
        <v>5757</v>
      </c>
      <c r="B3795" s="1" t="s">
        <v>5758</v>
      </c>
      <c r="C3795" s="2" t="str">
        <f>IFERROR(__xludf.DUMMYFUNCTION("GoogleTranslate(B3795, ""en"", ""vi"")"),"Đoạn nhạc mà tôi đang mô tả thể hiện phạm vi cao độ trong [R1A2N3G4E5] [oc0ta1ve2s3] và có nhịp điệu chậm. Nó có độ dài [T1M213] giây và được chia thành [[N01U12M23_34B45A56R67S78]8 b9ar0s1]. Điều thú vị là, [ti0me1 s2ig3na4tu5re6] được chọn cho bài hát n"&amp;"ày không hề bình thường, điều này càng làm tăng thêm nét độc đáo và âm thanh của nó.")</f>
        <v>Đoạn nhạc mà tôi đang mô tả thể hiện phạm vi cao độ trong [R1A2N3G4E5] [oc0ta1ve2s3] và có nhịp điệu chậm. Nó có độ dài [T1M213] giây và được chia thành [[N01U12M23_34B45A56R67S78]8 b9ar0s1]. Điều thú vị là, [ti0me1 s2ig3na4tu5re6] được chọn cho bài hát này không hề bình thường, điều này càng làm tăng thêm nét độc đáo và âm thanh của nó.</v>
      </c>
    </row>
    <row r="3796">
      <c r="A3796" s="1" t="s">
        <v>188</v>
      </c>
      <c r="B3796" s="1" t="s">
        <v>5759</v>
      </c>
      <c r="C3796" s="2" t="str">
        <f>IFERROR(__xludf.DUMMYFUNCTION("GoogleTranslate(B3796, ""en"", ""vi"")"),"Việc sử dụng dải cao độ cụ thể [R1A2N3G4E5] [oc0ta1ve2s3] tạo ra âm thanh gắn kết và thống nhất xuyên suốt bản nhạc, trong khi [[K01E12Y23]3 k4ey5] góp phần tạo nên bảng âm thanh phong phú và sống động. Với thời lượng [T1M213] giây, bài hát duy trì nhịp đ"&amp;"iệu ổn định và vừa phải, kèm theo sáng tác không bao gồm việc sử dụng [I1N2S3T4R5U6M7E8N9T0S1]. [[T01I12M23E34_45S56I67G78N89A90T01U12R23E34]4 t5im6e 7si8gn9at0ur1e2] thiết lập khuôn khổ cho âm nhạc, được phát ở tốc độ thoải mái, phát ra [E1M2O3T4I5O6N7].")</f>
        <v>Việc sử dụng dải cao độ cụ thể [R1A2N3G4E5] [oc0ta1ve2s3] tạo ra âm thanh gắn kết và thống nhất xuyên suốt bản nhạc, trong khi [[K01E12Y23]3 k4ey5] góp phần tạo nên bảng âm thanh phong phú và sống động. Với thời lượng [T1M213] giây, bài hát duy trì nhịp điệu ổn định và vừa phải, kèm theo sáng tác không bao gồm việc sử dụng [I1N2S3T4R5U6M7E8N9T0S1]. [[T01I12M23E34_45S56I67G78N89A90T01U12R23E34]4 t5im6e 7si8gn9at0ur1e2] thiết lập khuôn khổ cho âm nhạc, được phát ở tốc độ thoải mái, phát ra [E1M2O3T4I5O6N7].</v>
      </c>
    </row>
    <row r="3797">
      <c r="A3797" s="1" t="s">
        <v>110</v>
      </c>
      <c r="B3797" s="1" t="s">
        <v>5760</v>
      </c>
      <c r="C3797" s="2" t="str">
        <f>IFERROR(__xludf.DUMMYFUNCTION("GoogleTranslate(B3797, ""en"", ""vi"")"),"Dải cao độ của âm nhạc [R1A2N3G4E5] [oc0ta1ve2s3] mang đến trải nghiệm nghe đặc biệt và khó quên. Với dải nốt rộng này, âm nhạc tạo ra một khung cảnh âm thanh đa dạng và sống động, cho phép người nghe cảm nhận được sắc thái của giai điệu và hòa âm. Phạm v"&amp;"i cao độ của âm nhạc cũng cho phép khám phá các giai điệu cảm xúc khác nhau, tạo ra trải nghiệm âm nhạc phong phú và đa dạng. Nhìn chung, phạm vi cao độ của âm nhạc đóng một vai trò quan trọng trong việc biến nó thành một tác phẩm nghệ thuật khác biệt và "&amp;"đáng chú ý.")</f>
        <v>Dải cao độ của âm nhạc [R1A2N3G4E5] [oc0ta1ve2s3] mang đến trải nghiệm nghe đặc biệt và khó quên. Với dải nốt rộng này, âm nhạc tạo ra một khung cảnh âm thanh đa dạng và sống động, cho phép người nghe cảm nhận được sắc thái của giai điệu và hòa âm. Phạm vi cao độ của âm nhạc cũng cho phép khám phá các giai điệu cảm xúc khác nhau, tạo ra trải nghiệm âm nhạc phong phú và đa dạng. Nhìn chung, phạm vi cao độ của âm nhạc đóng một vai trò quan trọng trong việc biến nó thành một tác phẩm nghệ thuật khác biệt và đáng chú ý.</v>
      </c>
    </row>
    <row r="3798">
      <c r="A3798" s="1" t="s">
        <v>5761</v>
      </c>
      <c r="B3798" s="1" t="s">
        <v>5762</v>
      </c>
      <c r="C3798" s="2" t="str">
        <f>IFERROR(__xludf.DUMMYFUNCTION("GoogleTranslate(B3798, ""en"", ""vi"")"),"Dải cao độ của [R1A2N3G4E5] [oc0ta1ve2s3] tạo thêm nét đặc biệt cho âm nhạc, nhấn mạnh chiều sâu cảm xúc của nó, trong khi [[K01E12Y23]3 k4ey5] mang lại âm thanh mạnh mẽ và đáng nhớ. Với thời gian chạy [T1M213] giây, bài hát duy trì [te0mp1o2] vừa phải và"&amp;" được nâng cao hơn nữa bằng cách bổ sung [I1N2S3T4R5U6M7E8N9T0S1], làm phong phú thêm bản phối âm nhạc tổng thể. Đây là một bài hát có thể nhảy sẽ khiến bạn muốn nhún nhảy, nhưng nó bất chấp các quy ước của phong cách [G1E2N3R4E5], nổi bật với khoảng [[N0"&amp;"1U12M23_34B45A56R67S78]8 b9ar0s1] trong phần sáng tác.")</f>
        <v>Dải cao độ của [R1A2N3G4E5] [oc0ta1ve2s3] tạo thêm nét đặc biệt cho âm nhạc, nhấn mạnh chiều sâu cảm xúc của nó, trong khi [[K01E12Y23]3 k4ey5] mang lại âm thanh mạnh mẽ và đáng nhớ. Với thời gian chạy [T1M213] giây, bài hát duy trì [te0mp1o2] vừa phải và được nâng cao hơn nữa bằng cách bổ sung [I1N2S3T4R5U6M7E8N9T0S1], làm phong phú thêm bản phối âm nhạc tổng thể. Đây là một bài hát có thể nhảy sẽ khiến bạn muốn nhún nhảy, nhưng nó bất chấp các quy ước của phong cách [G1E2N3R4E5], nổi bật với khoảng [[N01U12M23_34B45A56R67S78]8 b9ar0s1] trong phần sáng tác.</v>
      </c>
    </row>
    <row r="3799">
      <c r="A3799" s="1" t="s">
        <v>592</v>
      </c>
      <c r="B3799" s="1" t="s">
        <v>5763</v>
      </c>
      <c r="C3799" s="2" t="str">
        <f>IFERROR(__xludf.DUMMYFUNCTION("GoogleTranslate(B3799, ""en"", ""vi"")"),"Phạm vi cao độ nhỏ gọn của [R1A2N3G4E5] [oc0ta1ve2s3] mang lại màn trình diễn âm nhạc tập trung và có tác động mạnh mẽ khi sử dụng [[K01E12Y23]3 k4ey5] tạo ra bầu không khí khác biệt. Nhịp điệu yên tĩnh và thanh bình của bài hát này, có độ dài [T1M213] gi"&amp;"ây, được tăng cường nhờ vai trò nổi bật của [I1N2S3T4R5U6M7E8N9T0S1]. Âm nhạc có nhịp [T1I2M3E4_5S6I7G8N9A0T1U2R3E4] và được phát ở mức [te0mp1o2] cao, đồng thời thoát khỏi các khuôn mẫu điển hình của thể loại [G1E2N3R4E5].")</f>
        <v>Phạm vi cao độ nhỏ gọn của [R1A2N3G4E5] [oc0ta1ve2s3] mang lại màn trình diễn âm nhạc tập trung và có tác động mạnh mẽ khi sử dụng [[K01E12Y23]3 k4ey5] tạo ra bầu không khí khác biệt. Nhịp điệu yên tĩnh và thanh bình của bài hát này, có độ dài [T1M213] giây, được tăng cường nhờ vai trò nổi bật của [I1N2S3T4R5U6M7E8N9T0S1]. Âm nhạc có nhịp [T1I2M3E4_5S6I7G8N9A0T1U2R3E4] và được phát ở mức [te0mp1o2] cao, đồng thời thoát khỏi các khuôn mẫu điển hình của thể loại [G1E2N3R4E5].</v>
      </c>
    </row>
    <row r="3800">
      <c r="A3800" s="1" t="s">
        <v>747</v>
      </c>
      <c r="B3800" s="1" t="s">
        <v>5764</v>
      </c>
      <c r="C3800" s="2" t="str">
        <f>IFERROR(__xludf.DUMMYFUNCTION("GoogleTranslate(B3800, ""en"", ""vi"")"),"Với dải cao độ trải dài [R1A2N3G4E5] [oc0ta1ve2s3], bản nhạc này mang đến trải nghiệm nghe đa dạng và sống động, đồng thời việc sử dụng [[K01E12Y23]3 k4ey5] truyền tải âm thanh cộng hưởng và độc đáo. Bài hát có thời lượng [T1M213] giây, có [te0mp1o2] vừa "&amp;"phải và bao gồm [I1N2S3T4R5U6M7E8N9T0S1] để có một bản phối âm nhạc hoàn chỉnh. Đồng hồ đo của nó là [T1I2M3E4_5S6I7G8N9A0T1U2R3E4] và nhịp độ của bài hát chậm, khiến âm nhạc gợi lên [E1M2O3T4I5O6N7]. Được chia thành [[N01U12M23_34B45A56R67S78]8 b9ar0s1],"&amp;" bài hát này gói gọn một hành trình âm nhạc đầy lôi cuốn.")</f>
        <v>Với dải cao độ trải dài [R1A2N3G4E5] [oc0ta1ve2s3], bản nhạc này mang đến trải nghiệm nghe đa dạng và sống động, đồng thời việc sử dụng [[K01E12Y23]3 k4ey5] truyền tải âm thanh cộng hưởng và độc đáo. Bài hát có thời lượng [T1M213] giây, có [te0mp1o2] vừa phải và bao gồm [I1N2S3T4R5U6M7E8N9T0S1] để có một bản phối âm nhạc hoàn chỉnh. Đồng hồ đo của nó là [T1I2M3E4_5S6I7G8N9A0T1U2R3E4] và nhịp độ của bài hát chậm, khiến âm nhạc gợi lên [E1M2O3T4I5O6N7]. Được chia thành [[N01U12M23_34B45A56R67S78]8 b9ar0s1], bài hát này gói gọn một hành trình âm nhạc đầy lôi cuốn.</v>
      </c>
    </row>
    <row r="3801">
      <c r="A3801" s="1" t="s">
        <v>273</v>
      </c>
      <c r="B3801" s="1" t="s">
        <v>5765</v>
      </c>
      <c r="C3801" s="2" t="str">
        <f>IFERROR(__xludf.DUMMYFUNCTION("GoogleTranslate(B3801, ""en"", ""vi"")"),"Đồng hồ đo của âm nhạc được biểu thị bằng [ti0me1 s2ig3na4tu5re6].")</f>
        <v>Đồng hồ đo của âm nhạc được biểu thị bằng [ti0me1 s2ig3na4tu5re6].</v>
      </c>
    </row>
    <row r="3802">
      <c r="A3802" s="1" t="s">
        <v>154</v>
      </c>
      <c r="B3802" s="1" t="s">
        <v>5766</v>
      </c>
      <c r="C3802" s="2" t="str">
        <f>IFERROR(__xludf.DUMMYFUNCTION("GoogleTranslate(B3802, ""en"", ""vi"")"),"Nhạc cụ rất quan trọng đối với việc sáng tạo và biểu diễn âm nhạc. Cho dù đó là guitar, piano, trống hay bất kỳ loại nhạc cụ nào khác, chúng đều là những công cụ thiết yếu cho phép các nhạc sĩ thể hiện bản thân và biến các sáng tác của họ trở nên sống độn"&amp;"g. Từ âm thanh thô của dây hoặc [ke0y1] đến nhịp điệu và giai điệu phức tạp có thể được tạo ra, nhạc cụ đóng một vai trò quan trọng trong việc định hình âm thanh và cảm nhận tổng thể của một bản nhạc. Nếu không có nhạc cụ, âm nhạc như chúng ta biết sẽ khô"&amp;"ng tồn tại, và tấm thảm phong phú về các thể loại và phong cách âm nhạc mà chúng ta yêu thích ngày nay sẽ bị giảm đi rất nhiều.")</f>
        <v>Nhạc cụ rất quan trọng đối với việc sáng tạo và biểu diễn âm nhạc. Cho dù đó là guitar, piano, trống hay bất kỳ loại nhạc cụ nào khác, chúng đều là những công cụ thiết yếu cho phép các nhạc sĩ thể hiện bản thân và biến các sáng tác của họ trở nên sống động. Từ âm thanh thô của dây hoặc [ke0y1] đến nhịp điệu và giai điệu phức tạp có thể được tạo ra, nhạc cụ đóng một vai trò quan trọng trong việc định hình âm thanh và cảm nhận tổng thể của một bản nhạc. Nếu không có nhạc cụ, âm nhạc như chúng ta biết sẽ không tồn tại, và tấm thảm phong phú về các thể loại và phong cách âm nhạc mà chúng ta yêu thích ngày nay sẽ bị giảm đi rất nhiều.</v>
      </c>
    </row>
    <row r="3803">
      <c r="A3803" s="1" t="s">
        <v>5767</v>
      </c>
      <c r="B3803" s="1" t="s">
        <v>5768</v>
      </c>
      <c r="C3803" s="2" t="str">
        <f>IFERROR(__xludf.DUMMYFUNCTION("GoogleTranslate(B3803, ""en"", ""vi"")"),"Bài hát, với [ti0me1 s2ig3na4tu5re6 o7f 8[T91I02M13E24_35S46I57G68N79A80T91U02R13E24]3] và bao gồm [[N01U12M23_34B45A56R67S78]8 b9ar0s1], có nhịp điệu rất thiền định, trong đó việc sử dụng [ I1N2S3T4R5U6M7E8N9T0S1] đóng một vai trò quan trọng trong việc đ"&amp;"ịnh hình âm nhạc.")</f>
        <v>Bài hát, với [ti0me1 s2ig3na4tu5re6 o7f 8[T91I02M13E24_35S46I57G68N79A80T91U02R13E24]3] và bao gồm [[N01U12M23_34B45A56R67S78]8 b9ar0s1], có nhịp điệu rất thiền định, trong đó việc sử dụng [ I1N2S3T4R5U6M7E8N9T0S1] đóng một vai trò quan trọng trong việc định hình âm nhạc.</v>
      </c>
    </row>
    <row r="3804">
      <c r="A3804" s="1" t="s">
        <v>797</v>
      </c>
      <c r="B3804" s="1" t="s">
        <v>5769</v>
      </c>
      <c r="C3804" s="2" t="str">
        <f>IFERROR(__xludf.DUMMYFUNCTION("GoogleTranslate(B3804, ""en"", ""vi"")"),"Trong bài hát này, có thể nghe thấy [[N01U12M23_34B45A56R67S78]8 b9ar0s1].")</f>
        <v>Trong bài hát này, có thể nghe thấy [[N01U12M23_34B45A56R67S78]8 b9ar0s1].</v>
      </c>
    </row>
    <row r="3805">
      <c r="A3805" s="1" t="s">
        <v>5770</v>
      </c>
      <c r="B3805" s="1" t="s">
        <v>5771</v>
      </c>
      <c r="C3805" s="2" t="str">
        <f>IFERROR(__xludf.DUMMYFUNCTION("GoogleTranslate(B3805, ""en"", ""vi"")"),"Bài hát này được sáng tác trong [[K01E12Y23]3 k4ey5] với nhịp điệu rất ru. Nhịp điệu của âm nhạc là [T1I2M3E4_5S6I7G8N9A0T1U2R3E4] và nổi bật là việc sử dụng [I1N2S3T4R5U6M7E8N9T0] trong bản nhạc giai điệu. Nó được thực hiện với tốc độ nhàn nhã và được ch"&amp;"ia thành [[N01U12M23_34B45A56R67S78]8 b9ar0s1].")</f>
        <v>Bài hát này được sáng tác trong [[K01E12Y23]3 k4ey5] với nhịp điệu rất ru. Nhịp điệu của âm nhạc là [T1I2M3E4_5S6I7G8N9A0T1U2R3E4] và nổi bật là việc sử dụng [I1N2S3T4R5U6M7E8N9T0] trong bản nhạc giai điệu. Nó được thực hiện với tốc độ nhàn nhã và được chia thành [[N01U12M23_34B45A56R67S78]8 b9ar0s1].</v>
      </c>
    </row>
    <row r="3806">
      <c r="A3806" s="1" t="s">
        <v>5772</v>
      </c>
      <c r="B3806" s="1" t="s">
        <v>5773</v>
      </c>
      <c r="C3806" s="2" t="str">
        <f>IFERROR(__xludf.DUMMYFUNCTION("GoogleTranslate(B3806, ""en"", ""vi"")"),"Phạm vi cao độ nhỏ gọn của [R1A2N3G4E5] [oc0ta1ve2s3] mang lại màn trình diễn âm nhạc tập trung và có tác động mạnh mẽ, được bổ sung bằng việc sử dụng [[K01E12Y23]3 k4ey5] của âm nhạc, tạo ra bảng âm thanh phong phú và sống động. Với độ dài [T1M213] giây,"&amp;" nhịp điệu mạnh mẽ của bài hát mang lại năng lượng cho nó, trong khi âm nhạc trở nên sống động thông qua việc sử dụng [I1N2S3T4R5U6M7E8N9T0S1]. Với [[T01I12M23E34_45S56I67G78N89A90T01U12R23E34]4 t5im6e 7si8gn9at0ur1e2] không điển hình, nhịp điệu của bài h"&amp;"át này quá chậm để nhảy, phù hợp với nhịp độ chậm của nó. Được xác định bởi ảnh hưởng của [G1E2N3R4E5], bài hát bao gồm tổng cộng [[N01U12M23_34B45A56R67S78]8 b9ar0s1], thể hiện phong cách độc đáo của nó.")</f>
        <v>Phạm vi cao độ nhỏ gọn của [R1A2N3G4E5] [oc0ta1ve2s3] mang lại màn trình diễn âm nhạc tập trung và có tác động mạnh mẽ, được bổ sung bằng việc sử dụng [[K01E12Y23]3 k4ey5] của âm nhạc, tạo ra bảng âm thanh phong phú và sống động. Với độ dài [T1M213] giây, nhịp điệu mạnh mẽ của bài hát mang lại năng lượng cho nó, trong khi âm nhạc trở nên sống động thông qua việc sử dụng [I1N2S3T4R5U6M7E8N9T0S1]. Với [[T01I12M23E34_45S56I67G78N89A90T01U12R23E34]4 t5im6e 7si8gn9at0ur1e2] không điển hình, nhịp điệu của bài hát này quá chậm để nhảy, phù hợp với nhịp độ chậm của nó. Được xác định bởi ảnh hưởng của [G1E2N3R4E5], bài hát bao gồm tổng cộng [[N01U12M23_34B45A56R67S78]8 b9ar0s1], thể hiện phong cách độc đáo của nó.</v>
      </c>
    </row>
    <row r="3807">
      <c r="A3807" s="1" t="s">
        <v>603</v>
      </c>
      <c r="B3807" s="1" t="s">
        <v>5774</v>
      </c>
      <c r="C3807" s="2" t="str">
        <f>IFERROR(__xludf.DUMMYFUNCTION("GoogleTranslate(B3807, ""en"", ""vi"")"),"Bài hát này phát trong [T1M213] giây và di chuyển với tốc độ cân bằng.")</f>
        <v>Bài hát này phát trong [T1M213] giây và di chuyển với tốc độ cân bằng.</v>
      </c>
    </row>
    <row r="3808">
      <c r="A3808" s="1" t="s">
        <v>154</v>
      </c>
      <c r="B3808" s="1" t="s">
        <v>5775</v>
      </c>
      <c r="C3808" s="2" t="str">
        <f>IFERROR(__xludf.DUMMYFUNCTION("GoogleTranslate(B3808, ""en"", ""vi"")"),"Khi tạo ra âm nhạc, điều quan trọng là phải bao gồm các nhạc cụ. Nhạc cụ là một phần thiết yếu của nhiều thể loại âm nhạc khác nhau và có thể tăng thêm chiều sâu và độ phức tạp cho một bản nhạc. Cho dù đó là một cây đàn guitar acoustic đơn giản hay một dà"&amp;"n nhạc đầy đủ, những nhạc cụ phù hợp thực sự có thể mang lại sức sống cho bài hát. Ngoài ra, các nhạc cụ khác nhau có thể được sử dụng để tạo ra những tâm trạng hoặc cảm xúc khác nhau trong một bản nhạc, mang lại cho nhạc sĩ nhiều lựa chọn để thể hiện bản"&amp;" thân. Nhìn chung, việc đưa các nhạc cụ vào âm nhạc là rất quan trọng để tạo ra trải nghiệm nghe đầy đủ và hấp dẫn.")</f>
        <v>Khi tạo ra âm nhạc, điều quan trọng là phải bao gồm các nhạc cụ. Nhạc cụ là một phần thiết yếu của nhiều thể loại âm nhạc khác nhau và có thể tăng thêm chiều sâu và độ phức tạp cho một bản nhạc. Cho dù đó là một cây đàn guitar acoustic đơn giản hay một dàn nhạc đầy đủ, những nhạc cụ phù hợp thực sự có thể mang lại sức sống cho bài hát. Ngoài ra, các nhạc cụ khác nhau có thể được sử dụng để tạo ra những tâm trạng hoặc cảm xúc khác nhau trong một bản nhạc, mang lại cho nhạc sĩ nhiều lựa chọn để thể hiện bản thân. Nhìn chung, việc đưa các nhạc cụ vào âm nhạc là rất quan trọng để tạo ra trải nghiệm nghe đầy đủ và hấp dẫn.</v>
      </c>
    </row>
    <row r="3809">
      <c r="A3809" s="1" t="s">
        <v>1644</v>
      </c>
      <c r="B3809" s="1" t="s">
        <v>5776</v>
      </c>
      <c r="C3809" s="2" t="str">
        <f>IFERROR(__xludf.DUMMYFUNCTION("GoogleTranslate(B3809, ""en"", ""vi"")"),"Phạm vi cao độ giới hạn của bản nhạc là [R1A2N3G4E5] [oc0ta1ve2s3] cho phép nhấn mạnh hơn vào các sắc thái của giai điệu và nhịp điệu, trong khi [[K01E12Y23]3 k4ey5] mang đến âm thanh mạnh mẽ và đáng nhớ trong bài hát kéo dài trong [T1M213] giây này . Với"&amp;" nhịp điệu yên tĩnh và thanh bình, việc sử dụng [I1N2S3T4R5U6M7E8N9T0S1] rất quan trọng đối với âm nhạc, dựa trên [[T01I12M23E34_45S56I67G78N89A90T01U12R23E34]4 t5im6e 7si8gn9at0ur1e2]. Bài hát chuyển động nhẹ nhàng theo thể loại [G1E2N3R4E5], bao gồm [[N"&amp;"01U12M23_34B45A56R67S78]8 b9ar0s1] trong phần sáng tác.")</f>
        <v>Phạm vi cao độ giới hạn của bản nhạc là [R1A2N3G4E5] [oc0ta1ve2s3] cho phép nhấn mạnh hơn vào các sắc thái của giai điệu và nhịp điệu, trong khi [[K01E12Y23]3 k4ey5] mang đến âm thanh mạnh mẽ và đáng nhớ trong bài hát kéo dài trong [T1M213] giây này . Với nhịp điệu yên tĩnh và thanh bình, việc sử dụng [I1N2S3T4R5U6M7E8N9T0S1] rất quan trọng đối với âm nhạc, dựa trên [[T01I12M23E34_45S56I67G78N89A90T01U12R23E34]4 t5im6e 7si8gn9at0ur1e2]. Bài hát chuyển động nhẹ nhàng theo thể loại [G1E2N3R4E5], bao gồm [[N01U12M23_34B45A56R67S78]8 b9ar0s1] trong phần sáng tác.</v>
      </c>
    </row>
    <row r="3810">
      <c r="A3810" s="1" t="s">
        <v>1331</v>
      </c>
      <c r="B3810" s="1" t="s">
        <v>5777</v>
      </c>
      <c r="C3810" s="2" t="str">
        <f>IFERROR(__xludf.DUMMYFUNCTION("GoogleTranslate(B3810, ""en"", ""vi"")"),"Dải cao độ của [R1A2N3G4E5] [oc0ta1ve2s3] tạo thêm nét đặc biệt cho bản nhạc, nhấn mạnh chiều sâu cảm xúc của bản nhạc, trong khi [[K01E12Y23]3 k4ey5] mang đến cho bản nhạc này chất lượng cảm xúc đặc biệt. Bài hát [T1M213]-thứ hai với nhịp điệu rất nhẹ nh"&amp;"àng và mượt mà này đã cố tình loại trừ [I1N2S3T4R5U6M7E8N9T0S1]. Nó cũng có [ti0me1 s2ig3na4tu5re6 o7f 8[T91I02M13E24_35S46I57G68N79A80T91U02R13E24]3], không được sử dụng phổ biến. Chơi ở mức trung bình [te0mp1o2], âm nhạc thấm đẫm [E1M2O3T4I5O6N7].")</f>
        <v>Dải cao độ của [R1A2N3G4E5] [oc0ta1ve2s3] tạo thêm nét đặc biệt cho bản nhạc, nhấn mạnh chiều sâu cảm xúc của bản nhạc, trong khi [[K01E12Y23]3 k4ey5] mang đến cho bản nhạc này chất lượng cảm xúc đặc biệt. Bài hát [T1M213]-thứ hai với nhịp điệu rất nhẹ nhàng và mượt mà này đã cố tình loại trừ [I1N2S3T4R5U6M7E8N9T0S1]. Nó cũng có [ti0me1 s2ig3na4tu5re6 o7f 8[T91I02M13E24_35S46I57G68N79A80T91U02R13E24]3], không được sử dụng phổ biến. Chơi ở mức trung bình [te0mp1o2], âm nhạc thấm đẫm [E1M2O3T4I5O6N7].</v>
      </c>
    </row>
    <row r="3811">
      <c r="A3811" s="1" t="s">
        <v>5778</v>
      </c>
      <c r="B3811" s="1" t="s">
        <v>5779</v>
      </c>
      <c r="C3811" s="2" t="str">
        <f>IFERROR(__xludf.DUMMYFUNCTION("GoogleTranslate(B3811, ""en"", ""vi"")"),"Sự lựa chọn âm nhạc [[K01E12Y23]3 k4ey5] tạo ra trải nghiệm quyến rũ và đáng nhớ cho người nghe khi nó chuyển động nhanh chóng trong [T1I2M3E4_5S6I7G8N9A0T1U2R3E4]. Sự kết hợp của những yếu tố này nâng cao tác động tổng thể của âm nhạc, khiến nó trở thành"&amp;" một bản nhạc thú vị và hấp dẫn để nghe. Cho dù đó là việc sử dụng [ma0jo1r2] hay [mi0no1r2] [ke0y1], [te0mp1o2] hay [ti0me1 s2ig3na4tu5re6], mỗi khía cạnh đều góp phần tạo nên tâm trạng và cảm nhận chung của âm nhạc, để lại ấn tượng lâu dài cho khán giả.")</f>
        <v>Sự lựa chọn âm nhạc [[K01E12Y23]3 k4ey5] tạo ra trải nghiệm quyến rũ và đáng nhớ cho người nghe khi nó chuyển động nhanh chóng trong [T1I2M3E4_5S6I7G8N9A0T1U2R3E4]. Sự kết hợp của những yếu tố này nâng cao tác động tổng thể của âm nhạc, khiến nó trở thành một bản nhạc thú vị và hấp dẫn để nghe. Cho dù đó là việc sử dụng [ma0jo1r2] hay [mi0no1r2] [ke0y1], [te0mp1o2] hay [ti0me1 s2ig3na4tu5re6], mỗi khía cạnh đều góp phần tạo nên tâm trạng và cảm nhận chung của âm nhạc, để lại ấn tượng lâu dài cho khán giả.</v>
      </c>
    </row>
    <row r="3812">
      <c r="A3812" s="1" t="s">
        <v>4851</v>
      </c>
      <c r="B3812" s="1" t="s">
        <v>5780</v>
      </c>
      <c r="C3812" s="2" t="str">
        <f>IFERROR(__xludf.DUMMYFUNCTION("GoogleTranslate(B3812, ""en"", ""vi"")"),"Bài hát được đề cập sẽ phát triển trong tổng số [[N01U12M23_34B45A56R67S78]8 b9ar0s1] và có thời lượng là [T1M213] giây. Một đặc điểm đáng chú ý của tác phẩm này là [te0mp1o2] rất mềm và mịn, điều này làm tăng thêm tác dụng xoa dịu và xoa dịu tổng thể của"&amp;" nó.")</f>
        <v>Bài hát được đề cập sẽ phát triển trong tổng số [[N01U12M23_34B45A56R67S78]8 b9ar0s1] và có thời lượng là [T1M213] giây. Một đặc điểm đáng chú ý của tác phẩm này là [te0mp1o2] rất mềm và mịn, điều này làm tăng thêm tác dụng xoa dịu và xoa dịu tổng thể của nó.</v>
      </c>
    </row>
    <row r="3813">
      <c r="A3813" s="1" t="s">
        <v>1146</v>
      </c>
      <c r="B3813" s="1" t="s">
        <v>5781</v>
      </c>
      <c r="C3813" s="2" t="str">
        <f>IFERROR(__xludf.DUMMYFUNCTION("GoogleTranslate(B3813, ""en"", ""vi"")"),"Bản nhạc này có thước đo [T1I2M3E4_5S6I7G8N9A0T1U2R3E4] và sử dụng [[K01E12Y23]3 k4ey5] để truyền tải âm thanh cộng hưởng và độc đáo. Điều thú vị là bạn sẽ không nghe thấy bất kỳ [I1N2S3T4R5U6M7E8N9T0S1] nào trong bài hát này.")</f>
        <v>Bản nhạc này có thước đo [T1I2M3E4_5S6I7G8N9A0T1U2R3E4] và sử dụng [[K01E12Y23]3 k4ey5] để truyền tải âm thanh cộng hưởng và độc đáo. Điều thú vị là bạn sẽ không nghe thấy bất kỳ [I1N2S3T4R5U6M7E8N9T0S1] nào trong bài hát này.</v>
      </c>
    </row>
    <row r="3814">
      <c r="A3814" s="1" t="s">
        <v>1023</v>
      </c>
      <c r="B3814" s="1" t="s">
        <v>5782</v>
      </c>
      <c r="C3814" s="2" t="str">
        <f>IFERROR(__xludf.DUMMYFUNCTION("GoogleTranslate(B3814, ""en"", ""vi"")"),"Bài hát này đã chọn không kết hợp nhạc cụ.")</f>
        <v>Bài hát này đã chọn không kết hợp nhạc cụ.</v>
      </c>
    </row>
    <row r="3815">
      <c r="A3815" s="1" t="s">
        <v>2312</v>
      </c>
      <c r="B3815" s="1" t="s">
        <v>5783</v>
      </c>
      <c r="C3815" s="2" t="str">
        <f>IFERROR(__xludf.DUMMYFUNCTION("GoogleTranslate(B3815, ""en"", ""vi"")"),"Bài hát [T1M213]-giây này có bản chất là [E1M2O3T4I5O6N7] và không có bất kỳ [I1N2S3T4R5U6M7E8N9T0S1] nào.")</f>
        <v>Bài hát [T1M213]-giây này có bản chất là [E1M2O3T4I5O6N7] và không có bất kỳ [I1N2S3T4R5U6M7E8N9T0S1] nào.</v>
      </c>
    </row>
    <row r="3816">
      <c r="A3816" s="1" t="s">
        <v>654</v>
      </c>
      <c r="B3816" s="1" t="s">
        <v>5784</v>
      </c>
      <c r="C3816" s="2" t="str">
        <f>IFERROR(__xludf.DUMMYFUNCTION("GoogleTranslate(B3816, ""en"", ""vi"")"),"Việc sử dụng [[K01E12Y23]3 k4ey5] trong bản nhạc này tạo ra một bầu không khí khác biệt, trong khi nhịp điệu vừa phải, thoải mái của bài hát càng làm tăng thêm sức hấp dẫn tổng thể của bài hát. Cùng với nhau, những yếu tố này kết hợp để tạo ra trải nghiệm"&amp;" nghe độc ​​đáo và đáng nhớ mà mọi người yêu âm nhạc có thể thưởng thức. Lựa chọn [ke0y1] giúp thiết lập tâm trạng và giai điệu của âm nhạc, trong khi nhịp điệu đều đặn giúp người nghe bị cuốn hút và đầu tư vào câu chuyện đang diễn ra của bài hát. Nhìn ch"&amp;"ung, âm nhạc này thể hiện sức mạnh của sự chú ý cẩn thận đến từng chi tiết trong cả sáng tác và trình diễn âm nhạc, khiến nó trở thành một ví dụ nổi bật về thể loại của nó.")</f>
        <v>Việc sử dụng [[K01E12Y23]3 k4ey5] trong bản nhạc này tạo ra một bầu không khí khác biệt, trong khi nhịp điệu vừa phải, thoải mái của bài hát càng làm tăng thêm sức hấp dẫn tổng thể của bài hát. Cùng với nhau, những yếu tố này kết hợp để tạo ra trải nghiệm nghe độc ​​đáo và đáng nhớ mà mọi người yêu âm nhạc có thể thưởng thức. Lựa chọn [ke0y1] giúp thiết lập tâm trạng và giai điệu của âm nhạc, trong khi nhịp điệu đều đặn giúp người nghe bị cuốn hút và đầu tư vào câu chuyện đang diễn ra của bài hát. Nhìn chung, âm nhạc này thể hiện sức mạnh của sự chú ý cẩn thận đến từng chi tiết trong cả sáng tác và trình diễn âm nhạc, khiến nó trở thành một ví dụ nổi bật về thể loại của nó.</v>
      </c>
    </row>
    <row r="3817">
      <c r="A3817" s="1" t="s">
        <v>452</v>
      </c>
      <c r="B3817" s="1" t="s">
        <v>5785</v>
      </c>
      <c r="C3817" s="2" t="str">
        <f>IFERROR(__xludf.DUMMYFUNCTION("GoogleTranslate(B3817, ""en"", ""vi"")"),"Bài hát được trình diễn chậm rãi.")</f>
        <v>Bài hát được trình diễn chậm rãi.</v>
      </c>
    </row>
    <row r="3818">
      <c r="A3818" s="1" t="s">
        <v>3196</v>
      </c>
      <c r="B3818" s="1" t="s">
        <v>5786</v>
      </c>
      <c r="C3818" s="2" t="str">
        <f>IFERROR(__xludf.DUMMYFUNCTION("GoogleTranslate(B3818, ""en"", ""vi"")"),"Bài hát tiến triển qua [[N01U12M23_34B45A56R67S78]8 b9ar0s1], với thời gian phát là [T1M213] giây.")</f>
        <v>Bài hát tiến triển qua [[N01U12M23_34B45A56R67S78]8 b9ar0s1], với thời gian phát là [T1M213] giây.</v>
      </c>
    </row>
    <row r="3819">
      <c r="A3819" s="1" t="s">
        <v>4351</v>
      </c>
      <c r="B3819" s="1" t="s">
        <v>5787</v>
      </c>
      <c r="C3819" s="2" t="str">
        <f>IFERROR(__xludf.DUMMYFUNCTION("GoogleTranslate(B3819, ""en"", ""vi"")"),"Với dải cao độ trải dài [R1A2N3G4E5] [oc0ta1ve2s3], bản nhạc này mang đến trải nghiệm nghe đa dạng và sống động. Được sáng tác trong [[K01E12Y23]3 k4ey5], bài hát kéo dài [T1M213] giây và có nhịp điệu nặng. Nó hiển thị [I1N2S3T4R5U6M7E8N9T0S1] và có [ti0m"&amp;"e1 s2ig3na4tu5re6 o7f 8[T91I02M13E24_35S46I57G68N79A80T91U02R13E24]3] khi được phát ở tốc độ vừa phải. Đặc trưng bởi [E1M2O3T4I5O6N7], âm nhạc bao gồm [[N01U12M23_34B45A56R67S78]8 b9ar0s1], tạo nên một bản sáng tác âm nhạc quyến rũ.")</f>
        <v>Với dải cao độ trải dài [R1A2N3G4E5] [oc0ta1ve2s3], bản nhạc này mang đến trải nghiệm nghe đa dạng và sống động. Được sáng tác trong [[K01E12Y23]3 k4ey5], bài hát kéo dài [T1M213] giây và có nhịp điệu nặng. Nó hiển thị [I1N2S3T4R5U6M7E8N9T0S1] và có [ti0me1 s2ig3na4tu5re6 o7f 8[T91I02M13E24_35S46I57G68N79A80T91U02R13E24]3] khi được phát ở tốc độ vừa phải. Đặc trưng bởi [E1M2O3T4I5O6N7], âm nhạc bao gồm [[N01U12M23_34B45A56R67S78]8 b9ar0s1], tạo nên một bản sáng tác âm nhạc quyến rũ.</v>
      </c>
    </row>
    <row r="3820">
      <c r="A3820" s="1" t="s">
        <v>1146</v>
      </c>
      <c r="B3820" s="1" t="s">
        <v>5788</v>
      </c>
      <c r="C3820" s="2" t="str">
        <f>IFERROR(__xludf.DUMMYFUNCTION("GoogleTranslate(B3820, ""en"", ""vi"")"),"Đoạn nhạc này có nhịp [T1I2M3E4_5S6I7G8N9A0T1U2R3E4], tạo ra cảm giác nhịp điệu cụ thể. [[K01E12Y23]3 k4ey5] nâng cao hơn nữa chất lượng cảm xúc của âm nhạc, góp phần tạo nên tác động tổng thể của nó. Điều thú vị là bài hát đặc biệt này độc đáo ở chỗ nó k"&amp;"hông có bất kỳ [I1N2S3T4R5U6M7E8N9T0S1] nào, khiến nó nổi bật so với các bài hát khác cùng thể loại. Dù không có nhạc cụ nhưng âm nhạc vẫn hấp dẫn và giàu sức gợi, thể hiện sức mạnh của giai điệu và nhịp điệu trong việc thu hút trí tưởng tượng của người n"&amp;"ghe.")</f>
        <v>Đoạn nhạc này có nhịp [T1I2M3E4_5S6I7G8N9A0T1U2R3E4], tạo ra cảm giác nhịp điệu cụ thể. [[K01E12Y23]3 k4ey5] nâng cao hơn nữa chất lượng cảm xúc của âm nhạc, góp phần tạo nên tác động tổng thể của nó. Điều thú vị là bài hát đặc biệt này độc đáo ở chỗ nó không có bất kỳ [I1N2S3T4R5U6M7E8N9T0S1] nào, khiến nó nổi bật so với các bài hát khác cùng thể loại. Dù không có nhạc cụ nhưng âm nhạc vẫn hấp dẫn và giàu sức gợi, thể hiện sức mạnh của giai điệu và nhịp điệu trong việc thu hút trí tưởng tượng của người nghe.</v>
      </c>
    </row>
    <row r="3821">
      <c r="A3821" s="1" t="s">
        <v>667</v>
      </c>
      <c r="B3821" s="1" t="s">
        <v>5789</v>
      </c>
      <c r="C3821" s="2" t="str">
        <f>IFERROR(__xludf.DUMMYFUNCTION("GoogleTranslate(B3821, ""en"", ""vi"")"),"Bài hát này có độ dài [T1M213] giây, thể hiện [E1M2O3T4I5O6N7] thông qua âm nhạc.")</f>
        <v>Bài hát này có độ dài [T1M213] giây, thể hiện [E1M2O3T4I5O6N7] thông qua âm nhạc.</v>
      </c>
    </row>
    <row r="3822">
      <c r="A3822" s="1" t="s">
        <v>1797</v>
      </c>
      <c r="B3822" s="1" t="s">
        <v>5790</v>
      </c>
      <c r="C3822" s="2" t="str">
        <f>IFERROR(__xludf.DUMMYFUNCTION("GoogleTranslate(B3822, ""en"", ""vi"")"),"Việc sử dụng dải cao độ cụ thể của [R1A2N3G4E5] [oc0ta1ve2s3] tạo ra âm thanh gắn kết và thống nhất xuyên suốt bản nhạc được sáng tác trong [[K01E12Y23]3 k4ey5]. Chạy trong [T1M213] giây, bản nhạc duy trì nhịp điệu vừa phải và nhất quán, kết hợp [I1N2S3T4"&amp;"R5U6M7E8N9T0S1] để nâng cao bố cục. Với [T1I2M3E4_5S6I7G8N9A0T1U2R3E4] là [ti0me1 s2ig3na4tu5re6], bài hát thể hiện nhịp điệu cân bằng, được xếp vào loại nhạc [G1E2N3R4E5].")</f>
        <v>Việc sử dụng dải cao độ cụ thể của [R1A2N3G4E5] [oc0ta1ve2s3] tạo ra âm thanh gắn kết và thống nhất xuyên suốt bản nhạc được sáng tác trong [[K01E12Y23]3 k4ey5]. Chạy trong [T1M213] giây, bản nhạc duy trì nhịp điệu vừa phải và nhất quán, kết hợp [I1N2S3T4R5U6M7E8N9T0S1] để nâng cao bố cục. Với [T1I2M3E4_5S6I7G8N9A0T1U2R3E4] là [ti0me1 s2ig3na4tu5re6], bài hát thể hiện nhịp điệu cân bằng, được xếp vào loại nhạc [G1E2N3R4E5].</v>
      </c>
    </row>
    <row r="3823">
      <c r="A3823" s="1" t="s">
        <v>5791</v>
      </c>
      <c r="B3823" s="1" t="s">
        <v>5792</v>
      </c>
      <c r="C3823" s="2" t="str">
        <f>IFERROR(__xludf.DUMMYFUNCTION("GoogleTranslate(B3823, ""en"", ""vi"")"),"Bầu không khí khác biệt của bản nhạc này được tạo ra bằng cách sử dụng [[K01E12Y23]3 k4ey5]. Mặc dù bài hát có thời lượng phát ngắn [T1M213] giây, nhịp độ nhanh [te0mp1o2] của nó làm tăng thêm cảm giác tràn đầy năng lượng tổng thể. Hơn nữa, [ti0me1 s2ig3n"&amp;"a4tu5re6] của bài hát rất khác thường, với [T1I2M3E4_5S6I7G8N9A0T1U2R3E4], góp phần tạo nên tính chất độc đáo và khó đoán của âm nhạc. Điều thú vị là việc cố tình loại bỏ một số nhạc cụ nhất định trong bài hát này đã làm tăng thêm chất lượng đặc biệt của "&amp;"bài hát, trong khi [te0mp1o2] vừa phải giúp cân bằng âm thanh tổng thể.")</f>
        <v>Bầu không khí khác biệt của bản nhạc này được tạo ra bằng cách sử dụng [[K01E12Y23]3 k4ey5]. Mặc dù bài hát có thời lượng phát ngắn [T1M213] giây, nhịp độ nhanh [te0mp1o2] của nó làm tăng thêm cảm giác tràn đầy năng lượng tổng thể. Hơn nữa, [ti0me1 s2ig3na4tu5re6] của bài hát rất khác thường, với [T1I2M3E4_5S6I7G8N9A0T1U2R3E4], góp phần tạo nên tính chất độc đáo và khó đoán của âm nhạc. Điều thú vị là việc cố tình loại bỏ một số nhạc cụ nhất định trong bài hát này đã làm tăng thêm chất lượng đặc biệt của bài hát, trong khi [te0mp1o2] vừa phải giúp cân bằng âm thanh tổng thể.</v>
      </c>
    </row>
    <row r="3824">
      <c r="A3824" s="1" t="s">
        <v>1973</v>
      </c>
      <c r="B3824" s="1" t="s">
        <v>5793</v>
      </c>
      <c r="C3824" s="2" t="str">
        <f>IFERROR(__xludf.DUMMYFUNCTION("GoogleTranslate(B3824, ""en"", ""vi"")"),"Việc sử dụng [[K01E12Y23]3 k4ey5] trong bài hát chịu ảnh hưởng của [G1E2N3R4E5] này tạo ra một bảng âm thanh phong phú và sống động. Bản nhạc dài [T1M213] giây, có phần nhạc cụ không bao gồm [I1N2S3T4R5U6M7E8N9T0S1]. Khi nghe, bạn có thể đếm [[N01U12M23_3"&amp;"4B45A56R67S78]8 b9ar0s1] trong cấu trúc của bài hát, góp phần tạo nên phong cách và dòng chảy tổng thể của bài hát.")</f>
        <v>Việc sử dụng [[K01E12Y23]3 k4ey5] trong bài hát chịu ảnh hưởng của [G1E2N3R4E5] này tạo ra một bảng âm thanh phong phú và sống động. Bản nhạc dài [T1M213] giây, có phần nhạc cụ không bao gồm [I1N2S3T4R5U6M7E8N9T0S1]. Khi nghe, bạn có thể đếm [[N01U12M23_34B45A56R67S78]8 b9ar0s1] trong cấu trúc của bài hát, góp phần tạo nên phong cách và dòng chảy tổng thể của bài hát.</v>
      </c>
    </row>
    <row r="3825">
      <c r="A3825" s="1" t="s">
        <v>223</v>
      </c>
      <c r="B3825" s="1" t="s">
        <v>5794</v>
      </c>
      <c r="C3825" s="2" t="str">
        <f>IFERROR(__xludf.DUMMYFUNCTION("GoogleTranslate(B3825, ""en"", ""vi"")"),"Phạm vi cao độ nhỏ gọn của [R1A2N3G4E5] [oc0ta1ve2s3] không chỉ cho phép nhạc sĩ thể hiện màn trình diễn âm nhạc tập trung và có tác động mạnh mẽ mà còn góp phần tạo nên tâm trạng chung của bản nhạc. Lấy ví dụ, bài hát này có nhịp điệu êm dịu và nhẹ nhàng"&amp;", được nâng cao hơn nữa nhờ phạm vi cao độ được sử dụng hạn chế. Bằng cách giữ phạm vi hẹp, bài hát tạo ra cảm giác gần gũi và ấm áp, thu hút người nghe và giúp mang lại cảm giác thư giãn, yên bình.")</f>
        <v>Phạm vi cao độ nhỏ gọn của [R1A2N3G4E5] [oc0ta1ve2s3] không chỉ cho phép nhạc sĩ thể hiện màn trình diễn âm nhạc tập trung và có tác động mạnh mẽ mà còn góp phần tạo nên tâm trạng chung của bản nhạc. Lấy ví dụ, bài hát này có nhịp điệu êm dịu và nhẹ nhàng, được nâng cao hơn nữa nhờ phạm vi cao độ được sử dụng hạn chế. Bằng cách giữ phạm vi hẹp, bài hát tạo ra cảm giác gần gũi và ấm áp, thu hút người nghe và giúp mang lại cảm giác thư giãn, yên bình.</v>
      </c>
    </row>
    <row r="3826">
      <c r="A3826" s="1" t="s">
        <v>4351</v>
      </c>
      <c r="B3826" s="1" t="s">
        <v>5795</v>
      </c>
      <c r="C3826" s="2" t="str">
        <f>IFERROR(__xludf.DUMMYFUNCTION("GoogleTranslate(B3826, ""en"", ""vi"")"),"Phạm vi cao độ của bản nhạc này nằm trong [R1A2N3G4E5] [oc0ta1ve2s3] và việc lựa chọn [[K01E12Y23]3 k4ey5] mang lại trải nghiệm quyến rũ và đáng nhớ. Đó là bài hát dài một giây [T1M213] với nhịp điệu cực kỳ mãnh liệt. [I1N2S3T4R5U6M7E8N9T0S1] thêm vào bản"&amp;" nhạc, nằm trong [T1I2M3E4_5S6I7G8N9A0T1U2R3E4] và được phát ở tốc độ vừa phải. Được lấp đầy bởi [E1M2O3T4I5O6N7], bài hát sẽ tiếp tục qua [[N01U12M23_34B45A56R67S78]8 b9ar0s1].")</f>
        <v>Phạm vi cao độ của bản nhạc này nằm trong [R1A2N3G4E5] [oc0ta1ve2s3] và việc lựa chọn [[K01E12Y23]3 k4ey5] mang lại trải nghiệm quyến rũ và đáng nhớ. Đó là bài hát dài một giây [T1M213] với nhịp điệu cực kỳ mãnh liệt. [I1N2S3T4R5U6M7E8N9T0S1] thêm vào bản nhạc, nằm trong [T1I2M3E4_5S6I7G8N9A0T1U2R3E4] và được phát ở tốc độ vừa phải. Được lấp đầy bởi [E1M2O3T4I5O6N7], bài hát sẽ tiếp tục qua [[N01U12M23_34B45A56R67S78]8 b9ar0s1].</v>
      </c>
    </row>
    <row r="3827">
      <c r="A3827" s="1" t="s">
        <v>1025</v>
      </c>
      <c r="B3827" s="1" t="s">
        <v>5796</v>
      </c>
      <c r="C3827" s="2" t="str">
        <f>IFERROR(__xludf.DUMMYFUNCTION("GoogleTranslate(B3827, ""en"", ""vi"")"),"Bài hát này có nhịp điệu rất mượt mà, thư giãn và có thời lượng phát là [T1M213] giây.")</f>
        <v>Bài hát này có nhịp điệu rất mượt mà, thư giãn và có thời lượng phát là [T1M213] giây.</v>
      </c>
    </row>
    <row r="3828">
      <c r="A3828" s="1" t="s">
        <v>271</v>
      </c>
      <c r="B3828" s="1" t="s">
        <v>5797</v>
      </c>
      <c r="C3828" s="2" t="str">
        <f>IFERROR(__xludf.DUMMYFUNCTION("GoogleTranslate(B3828, ""en"", ""vi"")"),"Âm nhạc này thể hiện phong cách [G1E2N3R4E5] với nhịp điệu rất êm dịu và trải nghiệm quyến rũ và đáng nhớ nhờ lựa chọn [[K01E12Y23]3 k4ey5]. Phạm vi cao độ của nó nằm trong [R1A2N3G4E5] [oc0ta1ve2s3] và nó có độ dài [T1M213] giây. Bài hát không có [I1N2S3"&amp;"T4R5U6M7E8N9T0S1] và [ti0me1 s2ig3na4tu5re6] của nó không bình thường, chuyển động chậm nhưng vẫn mang đến một ví dụ điển hình cho thể loại này.")</f>
        <v>Âm nhạc này thể hiện phong cách [G1E2N3R4E5] với nhịp điệu rất êm dịu và trải nghiệm quyến rũ và đáng nhớ nhờ lựa chọn [[K01E12Y23]3 k4ey5]. Phạm vi cao độ của nó nằm trong [R1A2N3G4E5] [oc0ta1ve2s3] và nó có độ dài [T1M213] giây. Bài hát không có [I1N2S3T4R5U6M7E8N9T0S1] và [ti0me1 s2ig3na4tu5re6] của nó không bình thường, chuyển động chậm nhưng vẫn mang đến một ví dụ điển hình cho thể loại này.</v>
      </c>
    </row>
    <row r="3829">
      <c r="A3829" s="1" t="s">
        <v>1204</v>
      </c>
      <c r="B3829" s="1" t="s">
        <v>5798</v>
      </c>
      <c r="C3829" s="2" t="str">
        <f>IFERROR(__xludf.DUMMYFUNCTION("GoogleTranslate(B3829, ""en"", ""vi"")"),"[te0mp1o2] trong bài hát này rất thoải mái và [ke0y1] tạo thêm hương vị độc đáo cho âm nhạc. Sự kết hợp giữa [te0mp1o2] thoải mái và âm sắc riêng biệt của [ke0y1] tạo ra âm thanh khác biệt và đáng nhớ. Phong cách âm nhạc này được đặc trưng bởi cảm giác mư"&amp;"ợt mà và êm dịu, được nâng cao nhờ lựa chọn [ke0y1]. Việc sử dụng [ke0y1] đặc biệt này sẽ tăng thêm chiều sâu và độ phức tạp cho giai điệu, mang lại trải nghiệm nghe phong phú và nhiều sắc thái cho khán giả. Nhìn chung, sự kết hợp giữa [te0mp1o2] thoải má"&amp;"i và [ke0y1] độc đáo tạo ra trải nghiệm âm nhạc thực sự đặc biệt và thú vị.")</f>
        <v>[te0mp1o2] trong bài hát này rất thoải mái và [ke0y1] tạo thêm hương vị độc đáo cho âm nhạc. Sự kết hợp giữa [te0mp1o2] thoải mái và âm sắc riêng biệt của [ke0y1] tạo ra âm thanh khác biệt và đáng nhớ. Phong cách âm nhạc này được đặc trưng bởi cảm giác mượt mà và êm dịu, được nâng cao nhờ lựa chọn [ke0y1]. Việc sử dụng [ke0y1] đặc biệt này sẽ tăng thêm chiều sâu và độ phức tạp cho giai điệu, mang lại trải nghiệm nghe phong phú và nhiều sắc thái cho khán giả. Nhìn chung, sự kết hợp giữa [te0mp1o2] thoải mái và [ke0y1] độc đáo tạo ra trải nghiệm âm nhạc thực sự đặc biệt và thú vị.</v>
      </c>
    </row>
    <row r="3830">
      <c r="A3830" s="1" t="s">
        <v>1352</v>
      </c>
      <c r="B3830" s="1" t="s">
        <v>5799</v>
      </c>
      <c r="C3830" s="2" t="str">
        <f>IFERROR(__xludf.DUMMYFUNCTION("GoogleTranslate(B3830, ""en"", ""vi"")"),"Phạm vi cao độ giới hạn của bản nhạc là [R1A2N3G4E5] [oc0ta1ve2s3] cho phép nhấn mạnh hơn vào các sắc thái của giai điệu và nhịp điệu, trong khi [[K01E12Y23]3 k4ey5] thêm hương vị độc đáo cho bản nhạc này. Nhịp điệu trong bài hát này rất êm dịu và thời lư"&amp;"ợng [T1M213] giây của nó mang lại nhiều thời gian để người nghe tiếp thu các sắc thái của nó. Màn biểu diễn âm nhạc sử dụng [I1N2S3T4R5U6M7E8N9T0S1] và [[T01I12M23E34_45S56I67G78N89A90T01U12R23E34]4 t5im6e 7si8gn9at0ur1e2] khác thường của nó góp phần tạo "&amp;"nên âm thanh đặc biệt. Mặc dù có nhịp độ nhanh nhưng bản nhạc này vẫn thể hiện [E1M2O3T4I5O6N7] và người nghe bị cuốn hút vào cách diễn giải tác phẩm của nghệ sĩ thông qua việc sử dụng khéo léo sự tương phản sống động và cách diễn đạt sắc thái.")</f>
        <v>Phạm vi cao độ giới hạn của bản nhạc là [R1A2N3G4E5] [oc0ta1ve2s3] cho phép nhấn mạnh hơn vào các sắc thái của giai điệu và nhịp điệu, trong khi [[K01E12Y23]3 k4ey5] thêm hương vị độc đáo cho bản nhạc này. Nhịp điệu trong bài hát này rất êm dịu và thời lượng [T1M213] giây của nó mang lại nhiều thời gian để người nghe tiếp thu các sắc thái của nó. Màn biểu diễn âm nhạc sử dụng [I1N2S3T4R5U6M7E8N9T0S1] và [[T01I12M23E34_45S56I67G78N89A90T01U12R23E34]4 t5im6e 7si8gn9at0ur1e2] khác thường của nó góp phần tạo nên âm thanh đặc biệt. Mặc dù có nhịp độ nhanh nhưng bản nhạc này vẫn thể hiện [E1M2O3T4I5O6N7] và người nghe bị cuốn hút vào cách diễn giải tác phẩm của nghệ sĩ thông qua việc sử dụng khéo léo sự tương phản sống động và cách diễn đạt sắc thái.</v>
      </c>
    </row>
    <row r="3831">
      <c r="A3831" s="1" t="s">
        <v>320</v>
      </c>
      <c r="B3831" s="1" t="s">
        <v>5800</v>
      </c>
      <c r="C3831" s="2" t="str">
        <f>IFERROR(__xludf.DUMMYFUNCTION("GoogleTranslate(B3831, ""en"", ""vi"")"),"Việc sử dụng [[K01E12Y23]3 k4ey5] trong âm nhạc tạo ra một bảng âm thanh phong phú và sống động, bao gồm [[N01U12M23_34B45A56R67S78]8 b9ar0s1].")</f>
        <v>Việc sử dụng [[K01E12Y23]3 k4ey5] trong âm nhạc tạo ra một bảng âm thanh phong phú và sống động, bao gồm [[N01U12M23_34B45A56R67S78]8 b9ar0s1].</v>
      </c>
    </row>
    <row r="3832">
      <c r="A3832" s="1" t="s">
        <v>5801</v>
      </c>
      <c r="B3832" s="1" t="s">
        <v>5802</v>
      </c>
      <c r="C3832" s="2" t="str">
        <f>IFERROR(__xludf.DUMMYFUNCTION("GoogleTranslate(B3832, ""en"", ""vi"")"),"Bản nhạc thể hiện phạm vi cao độ trong [R1A2N3G4E5] [oc0ta1ve2s3] và sử dụng [[K01E12Y23]3 k4ey5], tạo ra bảng âm thanh phong phú và sống động. Với thời lượng chạy là [T1M213] giây, bài hát có nhịp điệu mạnh mẽ và cố tình bỏ qua việc sử dụng [I1N2S3T4R5U6"&amp;"M7E8N9T0S1] trong cách sắp xếp của nó. [[T01I12M23E34_45S56I67G78N89A90T01U12R23E34]4 t5im6e 7si8gn9at0ur1e2] khác thường của nó càng làm tăng thêm nét đặc biệt của nó. Không thể nhầm lẫn về phong cách [G1E2N3R4E5], bài hát này bao gồm [[N01U12M23_34B45A5"&amp;"6R67S78]8 b9ar0s1].")</f>
        <v>Bản nhạc thể hiện phạm vi cao độ trong [R1A2N3G4E5] [oc0ta1ve2s3] và sử dụng [[K01E12Y23]3 k4ey5], tạo ra bảng âm thanh phong phú và sống động. Với thời lượng chạy là [T1M213] giây, bài hát có nhịp điệu mạnh mẽ và cố tình bỏ qua việc sử dụng [I1N2S3T4R5U6M7E8N9T0S1] trong cách sắp xếp của nó. [[T01I12M23E34_45S56I67G78N89A90T01U12R23E34]4 t5im6e 7si8gn9at0ur1e2] khác thường của nó càng làm tăng thêm nét đặc biệt của nó. Không thể nhầm lẫn về phong cách [G1E2N3R4E5], bài hát này bao gồm [[N01U12M23_34B45A56R67S78]8 b9ar0s1].</v>
      </c>
    </row>
    <row r="3833">
      <c r="A3833" s="1" t="s">
        <v>1055</v>
      </c>
      <c r="B3833" s="1" t="s">
        <v>5803</v>
      </c>
      <c r="C3833" s="2" t="str">
        <f>IFERROR(__xludf.DUMMYFUNCTION("GoogleTranslate(B3833, ""en"", ""vi"")"),"Bài hát này mang đến trải nghiệm nghe đa dạng và sống động với dải cao độ trải dài [R1A2N3G4E5] [oc0ta1ve2s3]. Nó có nhịp điệu cân bằng và [ti0me1 s2ig3na4tu5re6 o7f 8[T91I02M13E24_35S46I57G68N79A80T91U02R13E24]3]. Cùng với nhau, những yếu tố này tạo nên "&amp;"trải nghiệm âm nhạc độc đáo, thu hút các giác quan và cảm xúc của người nghe. Phạm vi cao độ tăng thêm chiều sâu và sự biến đổi cho âm thanh, trong khi nhịp điệu cân bằng giúp âm nhạc có nền tảng và dễ theo dõi. [ti0me1 s2ig3na4tu5re6] cung cấp khuôn khổ "&amp;"cho nhịp điệu và giúp tạo ra cảm giác về cấu trúc và sự mạch lạc xuyên suốt bài hát. Nhìn chung, bản nhạc này là sự pha trộn phong phú và hấp dẫn giữa giai điệu, nhịp điệu và cấu trúc sẽ làm say lòng bất kỳ người nghe nào.")</f>
        <v>Bài hát này mang đến trải nghiệm nghe đa dạng và sống động với dải cao độ trải dài [R1A2N3G4E5] [oc0ta1ve2s3]. Nó có nhịp điệu cân bằng và [ti0me1 s2ig3na4tu5re6 o7f 8[T91I02M13E24_35S46I57G68N79A80T91U02R13E24]3]. Cùng với nhau, những yếu tố này tạo nên trải nghiệm âm nhạc độc đáo, thu hút các giác quan và cảm xúc của người nghe. Phạm vi cao độ tăng thêm chiều sâu và sự biến đổi cho âm thanh, trong khi nhịp điệu cân bằng giúp âm nhạc có nền tảng và dễ theo dõi. [ti0me1 s2ig3na4tu5re6] cung cấp khuôn khổ cho nhịp điệu và giúp tạo ra cảm giác về cấu trúc và sự mạch lạc xuyên suốt bài hát. Nhìn chung, bản nhạc này là sự pha trộn phong phú và hấp dẫn giữa giai điệu, nhịp điệu và cấu trúc sẽ làm say lòng bất kỳ người nghe nào.</v>
      </c>
    </row>
    <row r="3834">
      <c r="A3834" s="1" t="s">
        <v>5804</v>
      </c>
      <c r="B3834" s="1" t="s">
        <v>5805</v>
      </c>
      <c r="C3834" s="2" t="str">
        <f>IFERROR(__xludf.DUMMYFUNCTION("GoogleTranslate(B3834, ""en"", ""vi"")"),"Âm thanh gắn kết và thống nhất xuyên suốt bản nhạc đạt được bằng cách sử dụng dải cao độ cụ thể là [R1A2N3G4E5] [oc0ta1ve2s3]. Âm nhạc chịu ảnh hưởng nặng nề từ phong cách [G1E2N3R4E5], chuyển động chậm và có [ti0me1 s2ig3na4tu5re6 o7f 8[T91I02M13E24_35S4"&amp;"6I57G68N79A80T91U02R13E24]3]. Bao gồm [[N01U12M23_34B45A56R67S78]8 b9ar0s1], bản nhạc này có thời lượng [T1M213] giây.")</f>
        <v>Âm thanh gắn kết và thống nhất xuyên suốt bản nhạc đạt được bằng cách sử dụng dải cao độ cụ thể là [R1A2N3G4E5] [oc0ta1ve2s3]. Âm nhạc chịu ảnh hưởng nặng nề từ phong cách [G1E2N3R4E5], chuyển động chậm và có [ti0me1 s2ig3na4tu5re6 o7f 8[T91I02M13E24_35S46I57G68N79A80T91U02R13E24]3]. Bao gồm [[N01U12M23_34B45A56R67S78]8 b9ar0s1], bản nhạc này có thời lượng [T1M213] giây.</v>
      </c>
    </row>
    <row r="3835">
      <c r="A3835" s="1" t="s">
        <v>5806</v>
      </c>
      <c r="B3835" s="1" t="s">
        <v>5807</v>
      </c>
      <c r="C3835" s="2" t="str">
        <f>IFERROR(__xludf.DUMMYFUNCTION("GoogleTranslate(B3835,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Ngoài ra, bài hát này có nhịp "&amp;"điệu rất mượt mà và thư giãn, đồng thời sử dụng [[T01I12M23E34_45S56I67G78N89A90T01U12R23E34]4 t5im6e 7si8gn9at0ur1e2]. Điều đáng chú ý là phần sáng tác của bài hát này không sử dụng [I1N2S3T4R5U6M7E8N9T0S1] và nó không tuân theo các tiêu chuẩn thông thườ"&amp;"ng của thể loại [G1E2N3R4E5].")</f>
        <v>Việc sử dụng dải cao độ cụ thể [R1A2N3G4E5] [oc0ta1ve2s3] tạo ra âm thanh gắn kết và thống nhất xuyên suốt bản nhạc, trong khi việc sử dụng [[K01E12Y23]3 k4ey5] của âm nhạc sẽ tạo ra một bảng âm thanh phong phú và sống động. Ngoài ra, bài hát này có nhịp điệu rất mượt mà và thư giãn, đồng thời sử dụng [[T01I12M23E34_45S56I67G78N89A90T01U12R23E34]4 t5im6e 7si8gn9at0ur1e2]. Điều đáng chú ý là phần sáng tác của bài hát này không sử dụng [I1N2S3T4R5U6M7E8N9T0S1] và nó không tuân theo các tiêu chuẩn thông thường của thể loại [G1E2N3R4E5].</v>
      </c>
    </row>
    <row r="3836">
      <c r="A3836" s="1" t="s">
        <v>1983</v>
      </c>
      <c r="B3836" s="1" t="s">
        <v>5808</v>
      </c>
      <c r="C3836" s="2" t="str">
        <f>IFERROR(__xludf.DUMMYFUNCTION("GoogleTranslate(B3836, ""en"", ""vi"")"),"[[K01E12Y23]3 k4ey5] mang đến cho bản nhạc này chất lượng cảm xúc đặc biệt được nâng cao hơn nữa nhờ cấu trúc của bài hát, theo sau [[N01U12M23_34B45A56R67S78]8 b9ar0s1]. Với độ dài [T1M213] giây, bản nhạc này là một bản nhạc hấp dẫn mang đến trải nghiệm "&amp;"nghe độc ​​đáo.")</f>
        <v>[[K01E12Y23]3 k4ey5] mang đến cho bản nhạc này chất lượng cảm xúc đặc biệt được nâng cao hơn nữa nhờ cấu trúc của bài hát, theo sau [[N01U12M23_34B45A56R67S78]8 b9ar0s1]. Với độ dài [T1M213] giây, bản nhạc này là một bản nhạc hấp dẫn mang đến trải nghiệm nghe độc ​​đáo.</v>
      </c>
    </row>
    <row r="3837">
      <c r="A3837" s="1" t="s">
        <v>5809</v>
      </c>
      <c r="B3837" s="1" t="s">
        <v>5810</v>
      </c>
      <c r="C3837" s="2" t="str">
        <f>IFERROR(__xludf.DUMMYFUNCTION("GoogleTranslate(B3837, ""en"", ""vi"")"),"Âm nhạc được mô tả ở đây có một số phẩm chất độc đáo góp phần tạo nên tác động về mặt cảm xúc. Phạm vi cao độ của nó trải dài [R1A2N3G4E5] [oc0ta1ve2s3], bổ sung thêm nét đặc biệt cho âm nhạc và nhấn mạnh chiều sâu cảm xúc của nó. Ngoài ra, việc sử dụng ["&amp;"[K01E12Y23]3 k4ey5] tạo ra bầu không khí khác biệt giúp nâng cao hơn nữa tác động cảm xúc của âm nhạc. Âm nhạc này chứa đầy [E1M2O3T4I5O6N7], được thể hiện qua nhịp điệu rất nhanh và sống động, mang đến cho bài hát cảm giác năng động và tràn đầy năng lượn"&amp;"g. Nhìn chung, sự kết hợp của những yếu tố này tạo nên trải nghiệm âm nhạc mạnh mẽ và quyến rũ.")</f>
        <v>Âm nhạc được mô tả ở đây có một số phẩm chất độc đáo góp phần tạo nên tác động về mặt cảm xúc. Phạm vi cao độ của nó trải dài [R1A2N3G4E5] [oc0ta1ve2s3], bổ sung thêm nét đặc biệt cho âm nhạc và nhấn mạnh chiều sâu cảm xúc của nó. Ngoài ra, việc sử dụng [[K01E12Y23]3 k4ey5] tạo ra bầu không khí khác biệt giúp nâng cao hơn nữa tác động cảm xúc của âm nhạc. Âm nhạc này chứa đầy [E1M2O3T4I5O6N7], được thể hiện qua nhịp điệu rất nhanh và sống động, mang đến cho bài hát cảm giác năng động và tràn đầy năng lượng. Nhìn chung, sự kết hợp của những yếu tố này tạo nên trải nghiệm âm nhạc mạnh mẽ và quyến rũ.</v>
      </c>
    </row>
    <row r="3838">
      <c r="A3838" s="1" t="s">
        <v>5811</v>
      </c>
      <c r="B3838" s="1" t="s">
        <v>5812</v>
      </c>
      <c r="C3838" s="2" t="str">
        <f>IFERROR(__xludf.DUMMYFUNCTION("GoogleTranslate(B3838, ""en"", ""vi"")"),"Loại nhạc này mang đến trải nghiệm nghe đa dạng và sống động với dải cao độ trải dài [R1A2N3G4E5] [oc0ta1ve2s3]. Lựa chọn [[K01E12Y23]3 k4ey5] mang lại trải nghiệm quyến rũ và đáng nhớ, đồng thời nhịp điệu mượt mà và thư giãn của bài hát tạo nên bầu không"&amp;" khí dễ chịu. Mặc dù không có [I1N2S3T4R5U6M7E8N9T0S1], [[T01I12M23E34_45S56I67G78N89A90T01U12R23E34]4 t5im6e 7si8gn9at0ur1e2] độc đáo và [te0mp1o2] tạo nên một bố cục thú vị. Ảnh hưởng của [G1E2N3R4E5] của bài hát xác định phong cách của bài hát và tổng "&amp;"thể [[N01U12M23_34B45A56R67S78]8 b9ar0s1] đảm bảo trải nghiệm âm nhạc trọn vẹn.")</f>
        <v>Loại nhạc này mang đến trải nghiệm nghe đa dạng và sống động với dải cao độ trải dài [R1A2N3G4E5] [oc0ta1ve2s3]. Lựa chọn [[K01E12Y23]3 k4ey5] mang lại trải nghiệm quyến rũ và đáng nhớ, đồng thời nhịp điệu mượt mà và thư giãn của bài hát tạo nên bầu không khí dễ chịu. Mặc dù không có [I1N2S3T4R5U6M7E8N9T0S1], [[T01I12M23E34_45S56I67G78N89A90T01U12R23E34]4 t5im6e 7si8gn9at0ur1e2] độc đáo và [te0mp1o2] tạo nên một bố cục thú vị. Ảnh hưởng của [G1E2N3R4E5] của bài hát xác định phong cách của bài hát và tổng thể [[N01U12M23_34B45A56R67S78]8 b9ar0s1] đảm bảo trải nghiệm âm nhạc trọn vẹn.</v>
      </c>
    </row>
    <row r="3839">
      <c r="A3839" s="1" t="s">
        <v>1979</v>
      </c>
      <c r="B3839" s="1" t="s">
        <v>5813</v>
      </c>
      <c r="C3839" s="2" t="str">
        <f>IFERROR(__xludf.DUMMYFUNCTION("GoogleTranslate(B3839, ""en"", ""vi"")"),"Bài hát được phát với tốc độ nhanh với dải cao độ nhỏ gọn [R1A2N3G4E5] [oc0ta1ve2s3], mang lại màn trình diễn âm nhạc tập trung và có tác động mạnh mẽ. Ngoài ra, [ti0me1 s2ig3na4tu5re6] của bài hát này không phải là điển hình, vì nó là [T1I2M3E4_5S6I7G8N9"&amp;"A0T1U2R3E4].")</f>
        <v>Bài hát được phát với tốc độ nhanh với dải cao độ nhỏ gọn [R1A2N3G4E5] [oc0ta1ve2s3], mang lại màn trình diễn âm nhạc tập trung và có tác động mạnh mẽ. Ngoài ra, [ti0me1 s2ig3na4tu5re6] của bài hát này không phải là điển hình, vì nó là [T1I2M3E4_5S6I7G8N9A0T1U2R3E4].</v>
      </c>
    </row>
    <row r="3840">
      <c r="A3840" s="1" t="s">
        <v>433</v>
      </c>
      <c r="B3840" s="1" t="s">
        <v>5814</v>
      </c>
      <c r="C3840" s="2" t="str">
        <f>IFERROR(__xludf.DUMMYFUNCTION("GoogleTranslate(B3840, ""en"", ""vi"")"),"Âm nhạc được đề cập sử dụng [[K01E12Y23]3 k4ey5], góp phần tạo nên bảng âm thanh phong phú và sống động. Ngoài ra, [te0mp1o2] của bài hát có nhịp nhanh, càng làm tăng thêm cảm giác tràn đầy năng lượng. Bản thân âm nhạc vốn đã là [E1M2O3T4I5O6N7], gợi lên "&amp;"những phản ứng cảm xúc đặc biệt từ người nghe. Hơn nữa, [[T01I12M23E34_45S56I67G78N89A90T01U12R23E34]4 t5im6e 7si8gn9at0ur1e2] được sử dụng xuyên suốt bố cục, bổ sung thêm nhịp điệu phức tạp độc đáo cho âm thanh tổng thể.")</f>
        <v>Âm nhạc được đề cập sử dụng [[K01E12Y23]3 k4ey5], góp phần tạo nên bảng âm thanh phong phú và sống động. Ngoài ra, [te0mp1o2] của bài hát có nhịp nhanh, càng làm tăng thêm cảm giác tràn đầy năng lượng. Bản thân âm nhạc vốn đã là [E1M2O3T4I5O6N7], gợi lên những phản ứng cảm xúc đặc biệt từ người nghe. Hơn nữa, [[T01I12M23E34_45S56I67G78N89A90T01U12R23E34]4 t5im6e 7si8gn9at0ur1e2] được sử dụng xuyên suốt bố cục, bổ sung thêm nhịp điệu phức tạp độc đáo cho âm thanh tổng thể.</v>
      </c>
    </row>
    <row r="3841">
      <c r="A3841" s="1" t="s">
        <v>2123</v>
      </c>
      <c r="B3841" s="1" t="s">
        <v>5815</v>
      </c>
      <c r="C3841" s="2" t="str">
        <f>IFERROR(__xludf.DUMMYFUNCTION("GoogleTranslate(B3841, ""en"", ""vi"")"),"Việc sử dụng phạm vi cao độ cụ thể của [R1A2N3G4E5] [oc0ta1ve2s3] và [[K01E12Y23]3 k4ey5] tạo ra âm thanh gắn kết và thống nhất xuyên suốt bản nhạc [T1M213]-giây. Nhịp điệu của bài hát thoải mái và vừa phải, với tiết tấu chậm rãi bám sát [[T01I12M23E34_45"&amp;"S56I67G78N89A90T01U12R23E34]4 t5im6e 7si8gn9at0ur1e2]. Bản nhạc này đã chọn không kết hợp [I1N2S3T4R5U6M7E8N9T0S1] nhưng được đặc trưng bởi [E1M2O3T4I5O6N7]. Với độ dài khoảng [[N01U12M23_34B45A56R67S78]8 b9ar0s1], âm nhạc có hương vị độc đáo làm tăng thê"&amp;"m sức hấp dẫn tổng thể của nó.")</f>
        <v>Việc sử dụng phạm vi cao độ cụ thể của [R1A2N3G4E5] [oc0ta1ve2s3] và [[K01E12Y23]3 k4ey5] tạo ra âm thanh gắn kết và thống nhất xuyên suốt bản nhạc [T1M213]-giây. Nhịp điệu của bài hát thoải mái và vừa phải, với tiết tấu chậm rãi bám sát [[T01I12M23E34_45S56I67G78N89A90T01U12R23E34]4 t5im6e 7si8gn9at0ur1e2]. Bản nhạc này đã chọn không kết hợp [I1N2S3T4R5U6M7E8N9T0S1] nhưng được đặc trưng bởi [E1M2O3T4I5O6N7]. Với độ dài khoảng [[N01U12M23_34B45A56R67S78]8 b9ar0s1], âm nhạc có hương vị độc đáo làm tăng thêm sức hấp dẫn tổng thể của nó.</v>
      </c>
    </row>
    <row r="3842">
      <c r="A3842" s="1" t="s">
        <v>5816</v>
      </c>
      <c r="B3842" s="1" t="s">
        <v>5817</v>
      </c>
      <c r="C3842" s="2" t="str">
        <f>IFERROR(__xludf.DUMMYFUNCTION("GoogleTranslate(B3842, ""en"", ""vi"")"),"[I1N2S3T4R5U6M7E8N9T0] là nhạc cụ chính được sử dụng cho bản nhạc giai điệu trong bản nhạc này, được sáng tác trong [[K01E12Y23]3 k4ey5] và chơi trong [T1I2M3E4_5S6I7G8N9A0T1U2R3E4]. Mặc dù phạm vi cao độ hạn chế là [R1A2N3G4E5] [oc0ta1ve2s3], bản nhạc nà"&amp;"y nhấn mạnh nhiều hơn vào các sắc thái của giai điệu và nhịp điệu.")</f>
        <v>[I1N2S3T4R5U6M7E8N9T0] là nhạc cụ chính được sử dụng cho bản nhạc giai điệu trong bản nhạc này, được sáng tác trong [[K01E12Y23]3 k4ey5] và chơi trong [T1I2M3E4_5S6I7G8N9A0T1U2R3E4]. Mặc dù phạm vi cao độ hạn chế là [R1A2N3G4E5] [oc0ta1ve2s3], bản nhạc này nhấn mạnh nhiều hơn vào các sắc thái của giai điệu và nhịp điệu.</v>
      </c>
    </row>
    <row r="3843">
      <c r="A3843" s="1" t="s">
        <v>5818</v>
      </c>
      <c r="B3843" s="1" t="s">
        <v>5819</v>
      </c>
      <c r="C3843" s="2" t="str">
        <f>IFERROR(__xludf.DUMMYFUNCTION("GoogleTranslate(B3843, ""en"", ""vi"")"),"Việc lựa chọn [[K01E12Y23]3 k4ey5] trong bản nhạc này tạo ra trải nghiệm quyến rũ và đáng nhớ, được nâng cao nhờ nhịp điệu cực kỳ mãnh liệt. Bài hát sử dụng [[T01I12M23E34_45S56I67G78N89A90T01U12R23E34]4 t5im6e 7si8gn9at0ur1e2], góp phần tạo nên nhịp điệu"&amp;" nhanh. Mặc dù không bám rễ chắc chắn vào truyền thống của thể loại [G1E2N3R4E5], âm nhạc này phát triển qua [[N01U12M23_34B45A56R67S78]8 b9ar0s1], thể hiện phong cách và cách sáng tác độc đáo.")</f>
        <v>Việc lựa chọn [[K01E12Y23]3 k4ey5] trong bản nhạc này tạo ra trải nghiệm quyến rũ và đáng nhớ, được nâng cao nhờ nhịp điệu cực kỳ mãnh liệt. Bài hát sử dụng [[T01I12M23E34_45S56I67G78N89A90T01U12R23E34]4 t5im6e 7si8gn9at0ur1e2], góp phần tạo nên nhịp điệu nhanh. Mặc dù không bám rễ chắc chắn vào truyền thống của thể loại [G1E2N3R4E5], âm nhạc này phát triển qua [[N01U12M23_34B45A56R67S78]8 b9ar0s1], thể hiện phong cách và cách sáng tác độc đáo.</v>
      </c>
    </row>
    <row r="3844">
      <c r="A3844" s="1" t="s">
        <v>3503</v>
      </c>
      <c r="B3844" s="1" t="s">
        <v>5820</v>
      </c>
      <c r="C3844" s="2" t="str">
        <f>IFERROR(__xludf.DUMMYFUNCTION("GoogleTranslate(B3844, ""en"", ""vi"")"),"[ti0me1 s2ig3na4tu5re6] của bản nhạc được biểu thị bằng [T1I2M3E4_5S6I7G8N9A0T1U2R3E4]. Độ dài của bài hát là [T1M213] giây và [I1N2S3T4R5U6M7E8N9T0S1] được sử dụng trong biểu diễn âm nhạc.")</f>
        <v>[ti0me1 s2ig3na4tu5re6] của bản nhạc được biểu thị bằng [T1I2M3E4_5S6I7G8N9A0T1U2R3E4]. Độ dài của bài hát là [T1M213] giây và [I1N2S3T4R5U6M7E8N9T0S1] được sử dụng trong biểu diễn âm nhạc.</v>
      </c>
    </row>
    <row r="3845">
      <c r="A3845" s="1" t="s">
        <v>2740</v>
      </c>
      <c r="B3845" s="1" t="s">
        <v>5821</v>
      </c>
      <c r="C3845" s="2" t="str">
        <f>IFERROR(__xludf.DUMMYFUNCTION("GoogleTranslate(B3845, ""en"", ""vi"")"),"Bài hát [T1M213]-giây này có [I1N2S3T4R5U6M7E8N9T0S1] mang đến trải nghiệm nghe độc ​​đáo và đáng nhớ với phạm vi âm nhạc [R1A2N3G4E5] [oc0ta1ve2s3] và [[N01U12M23_34B45A56R67S78]8 b9ar0s1] của âm nhạc. Cho dù bạn là người đam mê âm nhạc hay người nghe bì"&amp;"nh thường, bản sáng tác này chắc chắn sẽ để lại ấn tượng lâu dài với âm thanh và bố cục đặc biệt. Vì vậy, hãy ngồi lại, thư giãn và để âm nhạc đưa bạn vào cuộc hành trình của cảm xúc và cảm xúc.")</f>
        <v>Bài hát [T1M213]-giây này có [I1N2S3T4R5U6M7E8N9T0S1] mang đến trải nghiệm nghe độc ​​đáo và đáng nhớ với phạm vi âm nhạc [R1A2N3G4E5] [oc0ta1ve2s3] và [[N01U12M23_34B45A56R67S78]8 b9ar0s1] của âm nhạc. Cho dù bạn là người đam mê âm nhạc hay người nghe bình thường, bản sáng tác này chắc chắn sẽ để lại ấn tượng lâu dài với âm thanh và bố cục đặc biệt. Vì vậy, hãy ngồi lại, thư giãn và để âm nhạc đưa bạn vào cuộc hành trình của cảm xúc và cảm xúc.</v>
      </c>
    </row>
    <row r="3846">
      <c r="A3846" s="1" t="s">
        <v>5822</v>
      </c>
      <c r="B3846" s="1" t="s">
        <v>5823</v>
      </c>
      <c r="C3846" s="2" t="str">
        <f>IFERROR(__xludf.DUMMYFUNCTION("GoogleTranslate(B3846, ""en"", ""vi"")"),"Bài hát này phát trong TM1 giây và di chuyển nhanh với [te0mp1o2] vừa phải và thú vị. Âm nhạc thể hiện một cảm xúc nhất định, mặc dù không nói rõ đó là cảm xúc nào.")</f>
        <v>Bài hát này phát trong TM1 giây và di chuyển nhanh với [te0mp1o2] vừa phải và thú vị. Âm nhạc thể hiện một cảm xúc nhất định, mặc dù không nói rõ đó là cảm xúc nào.</v>
      </c>
    </row>
    <row r="3847">
      <c r="A3847" s="1" t="s">
        <v>53</v>
      </c>
      <c r="B3847" s="1" t="s">
        <v>5824</v>
      </c>
      <c r="C3847" s="2" t="str">
        <f>IFERROR(__xludf.DUMMYFUNCTION("GoogleTranslate(B3847, ""en"", ""vi"")"),"Phạm vi cao độ của [R1A2N3G4E5] [oc0ta1ve2s3] trong bản nhạc này, kết hợp với lựa chọn [[K01E12Y23]3 k4ey5], mang lại trải nghiệm nghe hấp dẫn và độc đáo, chắc chắn sẽ rất đáng nhớ. Phạm vi cao độ được sử dụng trong âm nhạc tạo ra âm thanh đặc biệt, trong"&amp;" khi việc lựa chọn [ke0y1] sẽ tạo thêm sự thú vị và lôi cuốn cho người nghe. Cùng với nhau, những yếu tố này tạo nên trải nghiệm âm nhạc nổi bật và đọng lại trong tâm trí rất lâu sau khi bản nhạc kết thúc.")</f>
        <v>Phạm vi cao độ của [R1A2N3G4E5] [oc0ta1ve2s3] trong bản nhạc này, kết hợp với lựa chọn [[K01E12Y23]3 k4ey5], mang lại trải nghiệm nghe hấp dẫn và độc đáo, chắc chắn sẽ rất đáng nhớ. Phạm vi cao độ được sử dụng trong âm nhạc tạo ra âm thanh đặc biệt, trong khi việc lựa chọn [ke0y1] sẽ tạo thêm sự thú vị và lôi cuốn cho người nghe. Cùng với nhau, những yếu tố này tạo nên trải nghiệm âm nhạc nổi bật và đọng lại trong tâm trí rất lâu sau khi bản nhạc kết thúc.</v>
      </c>
    </row>
    <row r="3848">
      <c r="A3848" s="1" t="s">
        <v>1156</v>
      </c>
      <c r="B3848" s="1" t="s">
        <v>5825</v>
      </c>
      <c r="C3848" s="2" t="str">
        <f>IFERROR(__xludf.DUMMYFUNCTION("GoogleTranslate(B3848, ""en"", ""vi"")"),"Loại nhạc này mang đến trải nghiệm nghe đa dạng và sống động, với dải cao độ trải dài [R1A2N3G4E5] [oc0ta1ve2s3]. Việc sử dụng [I1N2S3T4R5U6M7E8N9T0S1] rất quan trọng đối với âm nhạc và [[K01E12Y23]3 k4ey5] bổ sung thêm hương vị độc đáo cho âm thanh tổng "&amp;"thể. Mặc dù âm nhạc tuân theo nhịp [T1I2M3E4_5S6I7G8N9A0T1U2R3E4] và có thời gian chạy là [T1M213] giây, nhưng nó khá chậm ở [te0mp1o2]. Tuy nhịp độ chậm hơn nhưng bài hát lại có nhịp điệu rất êm dịu và nhẹ nhàng. Tuy nhiên, cần lưu ý rằng âm nhạc này khô"&amp;"ng phản ánh những quy ước âm nhạc thông thường của phong cách [G1E2N3R4E5].")</f>
        <v>Loại nhạc này mang đến trải nghiệm nghe đa dạng và sống động, với dải cao độ trải dài [R1A2N3G4E5] [oc0ta1ve2s3]. Việc sử dụng [I1N2S3T4R5U6M7E8N9T0S1] rất quan trọng đối với âm nhạc và [[K01E12Y23]3 k4ey5] bổ sung thêm hương vị độc đáo cho âm thanh tổng thể. Mặc dù âm nhạc tuân theo nhịp [T1I2M3E4_5S6I7G8N9A0T1U2R3E4] và có thời gian chạy là [T1M213] giây, nhưng nó khá chậm ở [te0mp1o2]. Tuy nhịp độ chậm hơn nhưng bài hát lại có nhịp điệu rất êm dịu và nhẹ nhàng. Tuy nhiên, cần lưu ý rằng âm nhạc này không phản ánh những quy ước âm nhạc thông thường của phong cách [G1E2N3R4E5].</v>
      </c>
    </row>
    <row r="3849">
      <c r="A3849" s="1" t="s">
        <v>435</v>
      </c>
      <c r="B3849" s="1" t="s">
        <v>5826</v>
      </c>
      <c r="C3849" s="2" t="str">
        <f>IFERROR(__xludf.DUMMYFUNCTION("GoogleTranslate(B3849, ""en"", ""vi"")"),"Bản nhạc được đặc trưng bởi phạm vi cao độ trải dài [R1A2N3G4E5] [oc0ta1ve2s3] và được đặt trong [T1I2M3E4_5S6I7G8N9A0T1U2R3E4]. Với dải cao độ đặc biệt và cấu trúc nhịp điệu, âm nhạc được thiết kế để thu hút người nghe và truyền tải một tâm trạng hoặc bầ"&amp;"u không khí cụ thể. Dù được biểu diễn trực tiếp hay thu âm, tác phẩm này thể hiện sự đóng góp đáng kể cho thế giới âm nhạc, thể hiện kỹ năng và sự sáng tạo của nhà soạn nhạc cũng như người biểu diễn.")</f>
        <v>Bản nhạc được đặc trưng bởi phạm vi cao độ trải dài [R1A2N3G4E5] [oc0ta1ve2s3] và được đặt trong [T1I2M3E4_5S6I7G8N9A0T1U2R3E4]. Với dải cao độ đặc biệt và cấu trúc nhịp điệu, âm nhạc được thiết kế để thu hút người nghe và truyền tải một tâm trạng hoặc bầu không khí cụ thể. Dù được biểu diễn trực tiếp hay thu âm, tác phẩm này thể hiện sự đóng góp đáng kể cho thế giới âm nhạc, thể hiện kỹ năng và sự sáng tạo của nhà soạn nhạc cũng như người biểu diễn.</v>
      </c>
    </row>
    <row r="3850">
      <c r="A3850" s="1" t="s">
        <v>5827</v>
      </c>
      <c r="B3850" s="1" t="s">
        <v>5828</v>
      </c>
      <c r="C3850" s="2" t="str">
        <f>IFERROR(__xludf.DUMMYFUNCTION("GoogleTranslate(B3850, ""en"", ""vi"")"),"Bản nhạc này chạy trong [T1M213] giây và có nhịp điệu rất rõ ràng, với việc sử dụng [I1N2S3T4R5U6M7E8N9T0S1] xuyên suốt. Nó được thực hiện với tốc độ nhanh và được chia thành [[N01U12M23_34B45A56R67S78]8 b9ar0s1].")</f>
        <v>Bản nhạc này chạy trong [T1M213] giây và có nhịp điệu rất rõ ràng, với việc sử dụng [I1N2S3T4R5U6M7E8N9T0S1] xuyên suốt. Nó được thực hiện với tốc độ nhanh và được chia thành [[N01U12M23_34B45A56R67S78]8 b9ar0s1].</v>
      </c>
    </row>
    <row r="3851">
      <c r="A3851" s="1" t="s">
        <v>5829</v>
      </c>
      <c r="B3851" s="1" t="s">
        <v>5830</v>
      </c>
      <c r="C3851" s="2" t="str">
        <f>IFERROR(__xludf.DUMMYFUNCTION("GoogleTranslate(B3851, ""en"", ""vi"")"),"Bài hát có thời lượng phát là [T1M213] giây, có [te0mp1o2] chậm và [te0mp1o2] rất nhanh, mang lại chất lượng cảm xúc đặc biệt trong [[K01E12Y23]3 k4ey5]. Phạm vi cao độ của nó nằm trong [R1A2N3G4E5] [oc0ta1ve2s3] và [ti0me1 s2ig3na4tu5re6] của âm nhạc là "&amp;"[T1I2M3E4_5S6I7G8N9A0T1U2R3E4].")</f>
        <v>Bài hát có thời lượng phát là [T1M213] giây, có [te0mp1o2] chậm và [te0mp1o2] rất nhanh, mang lại chất lượng cảm xúc đặc biệt trong [[K01E12Y23]3 k4ey5]. Phạm vi cao độ của nó nằm trong [R1A2N3G4E5] [oc0ta1ve2s3] và [ti0me1 s2ig3na4tu5re6] của âm nhạc là [T1I2M3E4_5S6I7G8N9A0T1U2R3E4].</v>
      </c>
    </row>
    <row r="3852">
      <c r="A3852" s="1" t="s">
        <v>5811</v>
      </c>
      <c r="B3852" s="1" t="s">
        <v>5831</v>
      </c>
      <c r="C3852" s="2" t="str">
        <f>IFERROR(__xludf.DUMMYFUNCTION("GoogleTranslate(B3852, ""en"", ""vi"")"),"Âm nhạc có phạm vi cao độ giới hạn là [R1A2N3G4E5] [oc0ta1ve2s3], cho phép nhấn mạnh hơn vào các sắc thái của giai điệu và nhịp điệu. Ngoài ra, [[K01E12Y23]3 k4ey5] còn bổ sung thêm hương vị độc đáo cho bản nhạc này. Mặc dù ngắn gọn nhưng bài hát vẫn dài "&amp;"trong [T1M213] giây và có nhịp điệu êm dịu. Điều thú vị là phần phối khí của bài hát đã bỏ qua việc sử dụng [I1N2S3T4R5U6M7E8N9T0S1] và [ti0me1 s2ig3na4tu5re6] ([T1I2M3E4_5S6I7G8N9A0T1U2R3E4]) của nó không được sử dụng phổ biến. Với [te0mp1o2] nhanh và âm"&amp;" thanh bị ảnh hưởng nặng nề bởi thể loại [G1E2N3R4E5], bài hát bao gồm [[N01U12M23_34B45A56R67S78]8 b9ar0s1].")</f>
        <v>Âm nhạc có phạm vi cao độ giới hạn là [R1A2N3G4E5] [oc0ta1ve2s3], cho phép nhấn mạnh hơn vào các sắc thái của giai điệu và nhịp điệu. Ngoài ra, [[K01E12Y23]3 k4ey5] còn bổ sung thêm hương vị độc đáo cho bản nhạc này. Mặc dù ngắn gọn nhưng bài hát vẫn dài trong [T1M213] giây và có nhịp điệu êm dịu. Điều thú vị là phần phối khí của bài hát đã bỏ qua việc sử dụng [I1N2S3T4R5U6M7E8N9T0S1] và [ti0me1 s2ig3na4tu5re6] ([T1I2M3E4_5S6I7G8N9A0T1U2R3E4]) của nó không được sử dụng phổ biến. Với [te0mp1o2] nhanh và âm thanh bị ảnh hưởng nặng nề bởi thể loại [G1E2N3R4E5], bài hát bao gồm [[N01U12M23_34B45A56R67S78]8 b9ar0s1].</v>
      </c>
    </row>
    <row r="3853">
      <c r="A3853" s="1" t="s">
        <v>5832</v>
      </c>
      <c r="B3853" s="1" t="s">
        <v>5833</v>
      </c>
      <c r="C3853" s="2" t="str">
        <f>IFERROR(__xludf.DUMMYFUNCTION("GoogleTranslate(B3853, ""en"", ""vi"")"),"Âm nhạc được đề cập có phạm vi cao độ [R1A2N3G4E5] [oc0ta1ve2s3], bổ sung thêm nét đặc biệt cho sáng tác, nhấn mạnh chiều sâu cảm xúc của nó. Với tổng [[N01U12M23_34B45A56R67S78]8 b9ar0s1], bài hát trôi chảy và tiết tấu rất dễ nghe. Để phát huy hết tiềm n"&amp;"ăng âm nhạc của tác phẩm, nên đưa [I1N2S3T4R5U6M7E8N9T0S1] vào bản phối khí.")</f>
        <v>Âm nhạc được đề cập có phạm vi cao độ [R1A2N3G4E5] [oc0ta1ve2s3], bổ sung thêm nét đặc biệt cho sáng tác, nhấn mạnh chiều sâu cảm xúc của nó. Với tổng [[N01U12M23_34B45A56R67S78]8 b9ar0s1], bài hát trôi chảy và tiết tấu rất dễ nghe. Để phát huy hết tiềm năng âm nhạc của tác phẩm, nên đưa [I1N2S3T4R5U6M7E8N9T0S1] vào bản phối khí.</v>
      </c>
    </row>
    <row r="3854">
      <c r="A3854" s="1" t="s">
        <v>110</v>
      </c>
      <c r="B3854" s="1" t="s">
        <v>5834</v>
      </c>
      <c r="C3854" s="2" t="str">
        <f>IFERROR(__xludf.DUMMYFUNCTION("GoogleTranslate(B3854, ""en"", ""vi"")"),"Trong âm nhạc, việc sử dụng phạm vi cao độ cụ thể trải dài trên [R1A2N3G4E5] [oc0ta1ve2s3] có thể giúp tạo ra âm thanh gắn kết và thống nhất xuyên suốt một bản nhạc. Bằng cách giới hạn phạm vi cao độ được sử dụng, nhà soạn nhạc có thể thiết lập một tâm tr"&amp;"ạng hoặc bầu không khí cụ thể và tạo ra cảm giác mạch lạc trong âm nhạc. Kỹ thuật này thường được sử dụng trong nhiều thể loại âm nhạc khác nhau, bao gồm nhạc cổ điển, nhạc jazz và nhạc đại chúng. Ngoài ra, việc sử dụng một phạm vi cao độ cụ thể cũng có t"&amp;"hể giúp làm nổi bật các nhạc cụ hoặc giọng nói cụ thể, tăng thêm chiều sâu và kết cấu cho bố cục.")</f>
        <v>Trong âm nhạc, việc sử dụng phạm vi cao độ cụ thể trải dài trên [R1A2N3G4E5] [oc0ta1ve2s3] có thể giúp tạo ra âm thanh gắn kết và thống nhất xuyên suốt một bản nhạc. Bằng cách giới hạn phạm vi cao độ được sử dụng, nhà soạn nhạc có thể thiết lập một tâm trạng hoặc bầu không khí cụ thể và tạo ra cảm giác mạch lạc trong âm nhạc. Kỹ thuật này thường được sử dụng trong nhiều thể loại âm nhạc khác nhau, bao gồm nhạc cổ điển, nhạc jazz và nhạc đại chúng. Ngoài ra, việc sử dụng một phạm vi cao độ cụ thể cũng có thể giúp làm nổi bật các nhạc cụ hoặc giọng nói cụ thể, tăng thêm chiều sâu và kết cấu cho bố cục.</v>
      </c>
    </row>
    <row r="3855">
      <c r="A3855" s="1" t="s">
        <v>5835</v>
      </c>
      <c r="B3855" s="1" t="s">
        <v>5836</v>
      </c>
      <c r="C3855" s="2" t="str">
        <f>IFERROR(__xludf.DUMMYFUNCTION("GoogleTranslate(B3855, ""en"", ""vi"")"),"Bài hát này có nhịp [te0mp1o2] nhanh và thời gian phát là [T1M213] giây. Âm thanh của nó bị ảnh hưởng nặng nề bởi thể loại [G1E2N3R4E5], với [ti0me1 s2ig3na4tu5re6 o7f 8[T91I02M13E24_35S46I57G68N79A80T91U02R13E24]3].")</f>
        <v>Bài hát này có nhịp [te0mp1o2] nhanh và thời gian phát là [T1M213] giây. Âm thanh của nó bị ảnh hưởng nặng nề bởi thể loại [G1E2N3R4E5], với [ti0me1 s2ig3na4tu5re6 o7f 8[T91I02M13E24_35S46I57G68N79A80T91U02R13E24]3].</v>
      </c>
    </row>
    <row r="3856">
      <c r="A3856" s="1" t="s">
        <v>142</v>
      </c>
      <c r="B3856" s="1" t="s">
        <v>5837</v>
      </c>
      <c r="C3856" s="2" t="str">
        <f>IFERROR(__xludf.DUMMYFUNCTION("GoogleTranslate(B3856, ""en"", ""vi"")"),"Đoạn nhạc mà tôi đang mô tả thể hiện một phạm vi cao độ trải dài [R1A2N3G4E5] [oc0ta1ve2s3] và nó trải dài khoảng [[N01U12M23_34B45A56R67S78]8 b9ar0s1]. Âm nhạc trở nên phong phú hơn nhờ sử dụng [I1N2S3T4R5U6M7E8N9T0S1], giúp tăng thêm chiều sâu và kết cấ"&amp;"u cho bố cục. Nhìn chung, bản nhạc này là một ví dụ điển hình về cách các yếu tố khác nhau của âm nhạc có thể kết hợp với nhau để tạo ra trải nghiệm nghe gắn kết và thú vị.")</f>
        <v>Đoạn nhạc mà tôi đang mô tả thể hiện một phạm vi cao độ trải dài [R1A2N3G4E5] [oc0ta1ve2s3] và nó trải dài khoảng [[N01U12M23_34B45A56R67S78]8 b9ar0s1]. Âm nhạc trở nên phong phú hơn nhờ sử dụng [I1N2S3T4R5U6M7E8N9T0S1], giúp tăng thêm chiều sâu và kết cấu cho bố cục. Nhìn chung, bản nhạc này là một ví dụ điển hình về cách các yếu tố khác nhau của âm nhạc có thể kết hợp với nhau để tạo ra trải nghiệm nghe gắn kết và thú vị.</v>
      </c>
    </row>
    <row r="3857">
      <c r="A3857" s="1" t="s">
        <v>301</v>
      </c>
      <c r="B3857" s="1" t="s">
        <v>5838</v>
      </c>
      <c r="C3857" s="2" t="str">
        <f>IFERROR(__xludf.DUMMYFUNCTION("GoogleTranslate(B3857, ""en"", ""vi"")"),"Loại nhạc này mang đến trải nghiệm nghe độc ​​đáo và đáng nhớ với dải cao độ [R1A2N3G4E5] [oc0ta1ve2s3] và âm thanh cộng hưởng được truyền tải thông qua việc sử dụng [[K01E12Y23]3 k4ey5]. Nó có thời gian chạy [T1M213] giây và [te0mp1o2] chậm, thư giãn. Âm"&amp;" nhạc phải có [I1N2S3T4R5U6M7E8N9T0S1] và có [ti0me1 s2ig3na4tu5re6 o7f 8[T91I02M13E24_35S46I57G68N79A80T91U02R13E24]3]. Mặc dù [te0mp1o2] chậm nhưng bài hát này là một ví dụ điển hình cho phong cách [G1E2N3R4E5] nhịp độ nhanh.")</f>
        <v>Loại nhạc này mang đến trải nghiệm nghe độc ​​đáo và đáng nhớ với dải cao độ [R1A2N3G4E5] [oc0ta1ve2s3] và âm thanh cộng hưởng được truyền tải thông qua việc sử dụng [[K01E12Y23]3 k4ey5]. Nó có thời gian chạy [T1M213] giây và [te0mp1o2] chậm, thư giãn. Âm nhạc phải có [I1N2S3T4R5U6M7E8N9T0S1] và có [ti0me1 s2ig3na4tu5re6 o7f 8[T91I02M13E24_35S46I57G68N79A80T91U02R13E24]3]. Mặc dù [te0mp1o2] chậm nhưng bài hát này là một ví dụ điển hình cho phong cách [G1E2N3R4E5] nhịp độ nhanh.</v>
      </c>
    </row>
    <row r="3858">
      <c r="A3858" s="1" t="s">
        <v>3909</v>
      </c>
      <c r="B3858" s="1" t="s">
        <v>5839</v>
      </c>
      <c r="C3858" s="2" t="str">
        <f>IFERROR(__xludf.DUMMYFUNCTION("GoogleTranslate(B3858, ""en"", ""vi"")"),"Loại nhạc này mang đến trải nghiệm nghe đa dạng và sống động với dải cao độ trải dài [R1A2N3G4E5] [oc0ta1ve2s3]. [[K01E12Y23]3 k4ey5] thêm hương vị độc đáo cho bài hát, có độ dài [T1M213] giây và [[T01I12M23E34_45S56I67G78N89A90T01U12R23E34]4 t5im6e 7si8g"&amp;"n9at0ur1e2 không quá bình thường. [I1N2S3T4R5U6M7E8N9T0S1] không nằm trong phần nhạc cụ trong bài hát có tốc độ vừa phải này và phát triển đến [[N01U12M23_34B45A56R67S78]8 b9ar0s1]. Nhìn chung, bản nhạc này thể hiện âm thanh đặc biệt và hấp dẫn với dải ca"&amp;"o độ rộng và [ti0me1 s2ig3na4tu5re6] khác thường.")</f>
        <v>Loại nhạc này mang đến trải nghiệm nghe đa dạng và sống động với dải cao độ trải dài [R1A2N3G4E5] [oc0ta1ve2s3]. [[K01E12Y23]3 k4ey5] thêm hương vị độc đáo cho bài hát, có độ dài [T1M213] giây và [[T01I12M23E34_45S56I67G78N89A90T01U12R23E34]4 t5im6e 7si8gn9at0ur1e2 không quá bình thường. [I1N2S3T4R5U6M7E8N9T0S1] không nằm trong phần nhạc cụ trong bài hát có tốc độ vừa phải này và phát triển đến [[N01U12M23_34B45A56R67S78]8 b9ar0s1]. Nhìn chung, bản nhạc này thể hiện âm thanh đặc biệt và hấp dẫn với dải cao độ rộng và [ti0me1 s2ig3na4tu5re6] khác thường.</v>
      </c>
    </row>
    <row r="3859">
      <c r="A3859" s="1" t="s">
        <v>754</v>
      </c>
      <c r="B3859" s="1" t="s">
        <v>5840</v>
      </c>
      <c r="C3859" s="2" t="str">
        <f>IFERROR(__xludf.DUMMYFUNCTION("GoogleTranslate(B3859, ""en"", ""vi"")"),"Bản nhạc [T1M213] giây này mang đến trải nghiệm nghe độc ​​đáo và đáng nhớ với dải cao độ [R1A2N3G4E5] [oc0ta1ve2s3] và lựa chọn quyến rũ [[K01E12Y23]3 k4ey5]. Bài hát có nhịp điệu thoải mái và tuân theo nhịp [T1I2M3E4_5S6I7G8N9A0T1U2R3E4], trong khi sự v"&amp;"ắng mặt của [I1N2S3T4R5U6M7E8N9T0S1] trong phần nhạc cụ càng làm tăng thêm chất lượng đặc biệt của bài hát. Âm nhạc được đặc trưng bởi [te0mp1o2] tốc độ cao và gợi lên cảm giác [E1M2O3T4I5O6N7], khiến nó trở thành một trải nghiệm âm nhạc thực sự khó quên.")</f>
        <v>Bản nhạc [T1M213] giây này mang đến trải nghiệm nghe độc ​​đáo và đáng nhớ với dải cao độ [R1A2N3G4E5] [oc0ta1ve2s3] và lựa chọn quyến rũ [[K01E12Y23]3 k4ey5]. Bài hát có nhịp điệu thoải mái và tuân theo nhịp [T1I2M3E4_5S6I7G8N9A0T1U2R3E4], trong khi sự vắng mặt của [I1N2S3T4R5U6M7E8N9T0S1] trong phần nhạc cụ càng làm tăng thêm chất lượng đặc biệt của bài hát. Âm nhạc được đặc trưng bởi [te0mp1o2] tốc độ cao và gợi lên cảm giác [E1M2O3T4I5O6N7], khiến nó trở thành một trải nghiệm âm nhạc thực sự khó quên.</v>
      </c>
    </row>
    <row r="3860">
      <c r="A3860" s="1" t="s">
        <v>2266</v>
      </c>
      <c r="B3860" s="1" t="s">
        <v>5841</v>
      </c>
      <c r="C3860" s="2" t="str">
        <f>IFERROR(__xludf.DUMMYFUNCTION("GoogleTranslate(B3860, ""en"", ""vi"")"),"Trải nghiệm lôi cuốn và đáng nhớ của bài hát có được nhờ sự kết hợp của nhiều yếu tố. Đầu tiên, bài hát được phát với tốc độ nhanh, góp phần tạo cảm giác tràn đầy năng lượng và sống động. Ngoài ra, phạm vi cao độ giới hạn của âm nhạc là [R1A2N3G4E5] [oc0t"&amp;"a1ve2s3] cho phép nhấn mạnh hơn vào các sắc thái của giai điệu và nhịp điệu, mang lại âm thanh tinh tế và bóng bẩy hơn. Cuối cùng, lựa chọn âm nhạc [[K01E12Y23]3 k4ey5] nâng cao hơn nữa trải nghiệm tổng thể, bổ sung thêm nét đặc sắc và hương vị riêng biệt"&amp;". Thời lượng [T1M213] giây của bài hát cho phép có đủ thời gian để đánh giá và tận hưởng trọn vẹn tất cả những yếu tố này.")</f>
        <v>Trải nghiệm lôi cuốn và đáng nhớ của bài hát có được nhờ sự kết hợp của nhiều yếu tố. Đầu tiên, bài hát được phát với tốc độ nhanh, góp phần tạo cảm giác tràn đầy năng lượng và sống động. Ngoài ra, phạm vi cao độ giới hạn của âm nhạc là [R1A2N3G4E5] [oc0ta1ve2s3] cho phép nhấn mạnh hơn vào các sắc thái của giai điệu và nhịp điệu, mang lại âm thanh tinh tế và bóng bẩy hơn. Cuối cùng, lựa chọn âm nhạc [[K01E12Y23]3 k4ey5] nâng cao hơn nữa trải nghiệm tổng thể, bổ sung thêm nét đặc sắc và hương vị riêng biệt. Thời lượng [T1M213] giây của bài hát cho phép có đủ thời gian để đánh giá và tận hưởng trọn vẹn tất cả những yếu tố này.</v>
      </c>
    </row>
    <row r="3861">
      <c r="A3861" s="1" t="s">
        <v>1983</v>
      </c>
      <c r="B3861" s="1" t="s">
        <v>5842</v>
      </c>
      <c r="C3861" s="2" t="str">
        <f>IFERROR(__xludf.DUMMYFUNCTION("GoogleTranslate(B3861, ""en"", ""vi"")"),"Trải nghiệm quyến rũ và đáng nhớ mà âm nhạc này mang lại có thể là do nó đã lựa chọn [[K01E12Y23]3 k4ey5]. Bản nhạc bao gồm [[N01U12M23_34B45A56R67S78]8 b9ar0s1] và có thời lượng [T1M213] giây, cho phép người nghe hoàn toàn đắm mình trong âm thanh của nó.")</f>
        <v>Trải nghiệm quyến rũ và đáng nhớ mà âm nhạc này mang lại có thể là do nó đã lựa chọn [[K01E12Y23]3 k4ey5]. Bản nhạc bao gồm [[N01U12M23_34B45A56R67S78]8 b9ar0s1] và có thời lượng [T1M213] giây, cho phép người nghe hoàn toàn đắm mình trong âm thanh của nó.</v>
      </c>
    </row>
    <row r="3862">
      <c r="A3862" s="1" t="s">
        <v>5843</v>
      </c>
      <c r="B3862" s="1" t="s">
        <v>5844</v>
      </c>
      <c r="C3862" s="2" t="str">
        <f>IFERROR(__xludf.DUMMYFUNCTION("GoogleTranslate(B3862, ""en"", ""vi"")"),"Bài hát [G1E2N3R4E5] này nổi bật bởi âm thanh mạnh mẽ và đáng nhớ, được cung cấp bởi [[K01E12Y23]3 k4ey5]. Nó có [te0mp1o2] chậm và không có [I1N2S3T4R5U6M7E8N9T0S1]. Thời lượng chạy của bài hát là [T1M213] giây, đồng hồ đo của bản nhạc là [T1I2M3E4_5S6I7"&amp;"G8N9A0T1U2R3E4]. Nhìn chung, bản nhạc này nổi bật nhờ sự kết hợp độc đáo giữa các yếu tố, bao gồm âm thanh riêng biệt, [te0mp1o2] và nhạc cụ.")</f>
        <v>Bài hát [G1E2N3R4E5] này nổi bật bởi âm thanh mạnh mẽ và đáng nhớ, được cung cấp bởi [[K01E12Y23]3 k4ey5]. Nó có [te0mp1o2] chậm và không có [I1N2S3T4R5U6M7E8N9T0S1]. Thời lượng chạy của bài hát là [T1M213] giây, đồng hồ đo của bản nhạc là [T1I2M3E4_5S6I7G8N9A0T1U2R3E4]. Nhìn chung, bản nhạc này nổi bật nhờ sự kết hợp độc đáo giữa các yếu tố, bao gồm âm thanh riêng biệt, [te0mp1o2] và nhạc cụ.</v>
      </c>
    </row>
    <row r="3863">
      <c r="A3863" s="1" t="s">
        <v>188</v>
      </c>
      <c r="B3863" s="1" t="s">
        <v>5845</v>
      </c>
      <c r="C3863" s="2" t="str">
        <f>IFERROR(__xludf.DUMMYFUNCTION("GoogleTranslate(B3863, ""en"", ""vi"")"),"Dải cao độ của [R1A2N3G4E5] [oc0ta1ve2s3] tạo thêm nét đặc biệt cho âm nhạc, nhấn mạnh chiều sâu cảm xúc của nó, đồng thời việc sử dụng [[K01E12Y23]3 k4ey5] truyền tải âm thanh vang và độc đáo. Bài hát này có thời lượng [T1M213] giây và di chuyển với tốc "&amp;"độ chậm với [te0mp1o2] vừa phải và thú vị. Cố tình loại trừ [I1N2S3T4R5U6M7E8N9T0S1], âm nhạc được đánh dấu bằng [[T01I12M23E34_45S56I67G78N89A90T01U12R23E34]4 t5im6e 7si8gn9at0ur1e2], chiếu [E1M2O3T4I5O6N7].")</f>
        <v>Dải cao độ của [R1A2N3G4E5] [oc0ta1ve2s3] tạo thêm nét đặc biệt cho âm nhạc, nhấn mạnh chiều sâu cảm xúc của nó, đồng thời việc sử dụng [[K01E12Y23]3 k4ey5] truyền tải âm thanh vang và độc đáo. Bài hát này có thời lượng [T1M213] giây và di chuyển với tốc độ chậm với [te0mp1o2] vừa phải và thú vị. Cố tình loại trừ [I1N2S3T4R5U6M7E8N9T0S1], âm nhạc được đánh dấu bằng [[T01I12M23E34_45S56I67G78N89A90T01U12R23E34]4 t5im6e 7si8gn9at0ur1e2], chiếu [E1M2O3T4I5O6N7].</v>
      </c>
    </row>
    <row r="3864">
      <c r="A3864" s="1" t="s">
        <v>5846</v>
      </c>
      <c r="B3864" s="1" t="s">
        <v>5847</v>
      </c>
      <c r="C3864" s="2" t="str">
        <f>IFERROR(__xludf.DUMMYFUNCTION("GoogleTranslate(B3864, ""en"", ""vi"")"),"Trong bản nhạc này, dải cao độ cụ thể [R1A2N3G4E5] [oc0ta1ve2s3] được sử dụng để tạo ra âm thanh gắn kết và thống nhất kéo dài trong [T1M213] giây. [te0mp1o2] của bài hát có tiết tấu nhanh, trong khi bản nhạc lại tiến triển vừa phải qua [[N01U12M23_34B45A"&amp;"56R67S78]8 b9ar0s1]. Cảm xúc tổng thể mà âm nhạc thể hiện là [E1M2O3T4I5O6N7], được nâng cao hơn nữa nhờ sử dụng dải cao độ này và cấu trúc được xây dựng cẩn thận của bài hát. Bằng cách kết hợp các yếu tố này, bản nhạc thu được sẽ tạo ra trải nghiệm nghe "&amp;"mạnh mẽ và hấp dẫn cho khán giả.")</f>
        <v>Trong bản nhạc này, dải cao độ cụ thể [R1A2N3G4E5] [oc0ta1ve2s3] được sử dụng để tạo ra âm thanh gắn kết và thống nhất kéo dài trong [T1M213] giây. [te0mp1o2] của bài hát có tiết tấu nhanh, trong khi bản nhạc lại tiến triển vừa phải qua [[N01U12M23_34B45A56R67S78]8 b9ar0s1]. Cảm xúc tổng thể mà âm nhạc thể hiện là [E1M2O3T4I5O6N7], được nâng cao hơn nữa nhờ sử dụng dải cao độ này và cấu trúc được xây dựng cẩn thận của bài hát. Bằng cách kết hợp các yếu tố này, bản nhạc thu được sẽ tạo ra trải nghiệm nghe mạnh mẽ và hấp dẫn cho khán giả.</v>
      </c>
    </row>
    <row r="3865">
      <c r="A3865" s="1" t="s">
        <v>5848</v>
      </c>
      <c r="B3865" s="1" t="s">
        <v>5849</v>
      </c>
      <c r="C3865" s="2" t="str">
        <f>IFERROR(__xludf.DUMMYFUNCTION("GoogleTranslate(B3865, ""en"", ""vi"")"),"Âm nhạc được đề cập tuân theo đồng hồ đo [T1I2M3E4_5S6I7G8N9A0T1U2R3E4] và được phát ở [[K01E12Y23]3 k4ey5], mang lại chất lượng cảm xúc khác biệt. Nó di chuyển với tốc độ nhanh, nhưng bất chấp điều này, bài hát đã chọn không kết hợp [I1N2S3T4R5U6M7E8N9T0"&amp;"S1], có lẽ cho thấy sự lựa chọn có chủ ý để tạo ra âm thanh hoặc tâm trạng cụ thể.")</f>
        <v>Âm nhạc được đề cập tuân theo đồng hồ đo [T1I2M3E4_5S6I7G8N9A0T1U2R3E4] và được phát ở [[K01E12Y23]3 k4ey5], mang lại chất lượng cảm xúc khác biệt. Nó di chuyển với tốc độ nhanh, nhưng bất chấp điều này, bài hát đã chọn không kết hợp [I1N2S3T4R5U6M7E8N9T0S1], có lẽ cho thấy sự lựa chọn có chủ ý để tạo ra âm thanh hoặc tâm trạng cụ thể.</v>
      </c>
    </row>
    <row r="3866">
      <c r="A3866" s="1" t="s">
        <v>5850</v>
      </c>
      <c r="B3866" s="1" t="s">
        <v>5851</v>
      </c>
      <c r="C3866" s="2" t="str">
        <f>IFERROR(__xludf.DUMMYFUNCTION("GoogleTranslate(B3866, ""en"", ""vi"")"),"Giai điệu của bài hát này chủ yếu dựa vào việc sử dụng [I1N2S3T4R5U6M7E8N9T0], trong khi [te0mp1o2] ở mức vừa phải. Tuy nhiên, bạn sẽ không nghe thấy bất kỳ [I1N2S3T4R5U6M7E8N9T0S1] nào trong bài hát này vì trọng tâm vẫn là nhạc cụ chính điều khiển giai đ"&amp;"iệu.")</f>
        <v>Giai điệu của bài hát này chủ yếu dựa vào việc sử dụng [I1N2S3T4R5U6M7E8N9T0], trong khi [te0mp1o2] ở mức vừa phải. Tuy nhiên, bạn sẽ không nghe thấy bất kỳ [I1N2S3T4R5U6M7E8N9T0S1] nào trong bài hát này vì trọng tâm vẫn là nhạc cụ chính điều khiển giai điệu.</v>
      </c>
    </row>
    <row r="3867">
      <c r="A3867" s="1" t="s">
        <v>2027</v>
      </c>
      <c r="B3867" s="1" t="s">
        <v>5852</v>
      </c>
      <c r="C3867" s="2" t="str">
        <f>IFERROR(__xludf.DUMMYFUNCTION("GoogleTranslate(B3867, ""en"", ""vi"")"),"Âm nhạc được đề cập có một số đặc điểm riêng biệt khiến nó nổi bật. Phạm vi cao độ của nó trải dài [R1A2N3G4E5] [oc0ta1ve2s3], góp phần tạo nên chiều sâu cảm xúc. Ngoài ra, nó còn được sáng tác trong [K1E2Y3], bổ sung thêm hương vị độc đáo cho âm thanh tổ"&amp;"ng thể. Với độ dài [T1M213] giây, bài hát tương đối ngắn nhưng mãnh liệt, một phần nhờ vào tốc độ [te0mp1o2] nhanh. Buổi biểu diễn âm nhạc có nhiều [I1N2S3T4R5U6M7E8N9T0S1], bổ sung thêm kết cấu và độ phức tạp cho âm thanh. [ti0me1 s2ig3na4tu5re6] của bài"&amp;" hát không điển hình, càng khiến nó trở nên khác biệt so với các ví dụ khác về âm nhạc [G1E2N3R4E5]. Mặc dù vậy, nó vẫn tuân theo cấu trúc truyền thống, bao gồm [[N01U12M23_34B45A56R67S78]8 b9ar0s1]. Kết hợp lại với nhau, những yếu tố này làm cho bài hát "&amp;"trở thành một đại diện kinh điển của thể loại này, thể hiện sức hấp dẫn lâu dài của nó đối với người nghe.")</f>
        <v>Âm nhạc được đề cập có một số đặc điểm riêng biệt khiến nó nổi bật. Phạm vi cao độ của nó trải dài [R1A2N3G4E5] [oc0ta1ve2s3], góp phần tạo nên chiều sâu cảm xúc. Ngoài ra, nó còn được sáng tác trong [K1E2Y3], bổ sung thêm hương vị độc đáo cho âm thanh tổng thể. Với độ dài [T1M213] giây, bài hát tương đối ngắn nhưng mãnh liệt, một phần nhờ vào tốc độ [te0mp1o2] nhanh. Buổi biểu diễn âm nhạc có nhiều [I1N2S3T4R5U6M7E8N9T0S1], bổ sung thêm kết cấu và độ phức tạp cho âm thanh. [ti0me1 s2ig3na4tu5re6] của bài hát không điển hình, càng khiến nó trở nên khác biệt so với các ví dụ khác về âm nhạc [G1E2N3R4E5]. Mặc dù vậy, nó vẫn tuân theo cấu trúc truyền thống, bao gồm [[N01U12M23_34B45A56R67S78]8 b9ar0s1]. Kết hợp lại với nhau, những yếu tố này làm cho bài hát trở thành một đại diện kinh điển của thể loại này, thể hiện sức hấp dẫn lâu dài của nó đối với người nghe.</v>
      </c>
    </row>
    <row r="3868">
      <c r="A3868" s="1" t="s">
        <v>3810</v>
      </c>
      <c r="B3868" s="1" t="s">
        <v>5853</v>
      </c>
      <c r="C3868" s="2" t="str">
        <f>IFERROR(__xludf.DUMMYFUNCTION("GoogleTranslate(B3868, ""en"", ""vi"")"),"Âm nhạc [G1E2N3R4E5] có đặc điểm riêng biệt được nhấn mạnh bởi dải cao độ [R1A2N3G4E5] [oc0ta1ve2s3], tăng thêm chiều sâu cảm xúc cho âm thanh. Bản nhạc này là một ví dụ hoàn hảo về thể loại này và nó sử dụng [[T01I12M23E34_45S56I67G78N89A90T01U12R23E34]4"&amp;" t5im6e 7si8gn9at0ur1e2], góp phần tạo nên phong cách và nhịp điệu độc đáo. Việc sử dụng [[T01I12M23E34_45S56I67G78N89A90T01U12R23E34]4 t5im6e 7si8gn9at0ur1e2], cùng với dải cao độ, tạo ra âm thanh vừa dễ nhận biết vừa quyến rũ đối với người hâm mộ thể lo"&amp;"ại này.")</f>
        <v>Âm nhạc [G1E2N3R4E5] có đặc điểm riêng biệt được nhấn mạnh bởi dải cao độ [R1A2N3G4E5] [oc0ta1ve2s3], tăng thêm chiều sâu cảm xúc cho âm thanh. Bản nhạc này là một ví dụ hoàn hảo về thể loại này và nó sử dụng [[T01I12M23E34_45S56I67G78N89A90T01U12R23E34]4 t5im6e 7si8gn9at0ur1e2], góp phần tạo nên phong cách và nhịp điệu độc đáo. Việc sử dụng [[T01I12M23E34_45S56I67G78N89A90T01U12R23E34]4 t5im6e 7si8gn9at0ur1e2], cùng với dải cao độ, tạo ra âm thanh vừa dễ nhận biết vừa quyến rũ đối với người hâm mộ thể loại này.</v>
      </c>
    </row>
    <row r="3869">
      <c r="A3869" s="1" t="s">
        <v>5854</v>
      </c>
      <c r="B3869" s="1" t="s">
        <v>5855</v>
      </c>
      <c r="C3869" s="2" t="str">
        <f>IFERROR(__xludf.DUMMYFUNCTION("GoogleTranslate(B3869, ""en"", ""vi"")"),"Bài hát này dài [T1M213] giây với tổng số [[N01U12M23_34B45A56R67S78]8 b9ar0s1]. Nhịp điệu của bài hát vừa phải và nhất quán. Đáng chú ý, [I1N2S3T4R5U6M7E8N9T0S1] vắng mặt trong đường đua.")</f>
        <v>Bài hát này dài [T1M213] giây với tổng số [[N01U12M23_34B45A56R67S78]8 b9ar0s1]. Nhịp điệu của bài hát vừa phải và nhất quán. Đáng chú ý, [I1N2S3T4R5U6M7E8N9T0S1] vắng mặt trong đường đua.</v>
      </c>
    </row>
    <row r="3870">
      <c r="A3870" s="1" t="s">
        <v>469</v>
      </c>
      <c r="B3870" s="1" t="s">
        <v>5856</v>
      </c>
      <c r="C3870" s="2" t="str">
        <f>IFERROR(__xludf.DUMMYFUNCTION("GoogleTranslate(B3870, ""en"", ""vi"")"),"Dải cao độ của [R1A2N3G4E5] [oc0ta1ve2s3] tạo thêm nét đặc biệt cho âm nhạc, nhấn mạnh chiều sâu cảm xúc của nó, được sáng tác trong [[K01E12Y23]3 k4ey5] và phát trong [T1M213] giây. Với [te0mp1o2] thư giãn, bài hát này cố tình tránh kết hợp [I1N2S3T4R5U6"&amp;"M7E8N9T0S1], đồng thời chọn một [[T01I12M23E34_45S56I67G78N89A90T01U12R23E34]4 t5im6e 7si8gn9at0ur1e2 ít phổ biến hơn. Mặc dù nhịp điệu nhanh nhưng âm nhạc vẫn gợi lên cảm giác [E1M2O3T4I5O6N7].")</f>
        <v>Dải cao độ của [R1A2N3G4E5] [oc0ta1ve2s3] tạo thêm nét đặc biệt cho âm nhạc, nhấn mạnh chiều sâu cảm xúc của nó, được sáng tác trong [[K01E12Y23]3 k4ey5] và phát trong [T1M213] giây. Với [te0mp1o2] thư giãn, bài hát này cố tình tránh kết hợp [I1N2S3T4R5U6M7E8N9T0S1], đồng thời chọn một [[T01I12M23E34_45S56I67G78N89A90T01U12R23E34]4 t5im6e 7si8gn9at0ur1e2 ít phổ biến hơn. Mặc dù nhịp điệu nhanh nhưng âm nhạc vẫn gợi lên cảm giác [E1M2O3T4I5O6N7].</v>
      </c>
    </row>
    <row r="3871">
      <c r="A3871" s="1" t="s">
        <v>3626</v>
      </c>
      <c r="B3871" s="1" t="s">
        <v>5857</v>
      </c>
      <c r="C3871" s="2" t="str">
        <f>IFERROR(__xludf.DUMMYFUNCTION("GoogleTranslate(B3871, ""en"", ""vi"")"),"Âm nhạc được đề cập sở hữu nhiều đặc điểm đáng chú ý góp phần tạo nên nét đặc biệt của nó. Thứ nhất, phạm vi cao độ trải dài [R1A2N3G4E5] [oc0ta1ve2s3], tăng thêm chiều sâu và cường độ cảm xúc cho bố cục. Ngoài ra, việc sử dụng [[K01E12Y23]3 k4ey5] mang l"&amp;"ại hương vị độc đáo và khác biệt. Nhịp điệu mạnh mẽ của âm nhạc là một yếu tố nổi bật khác, thúc đẩy nhịp điệu tiến về phía trước và nâng cao tác động tổng thể của bản nhạc. Hiệu suất âm nhạc đạt được thông qua việc sử dụng [I1N2S3T4R5U6M7E8N9T0S1], giúp "&amp;"tạo ra âm thanh phong phú và đa dạng. Hơn nữa, [ti0me1 s2ig3na4tu5re6] của bài hát không chuẩn, tạo thêm một lớp phức tạp cho bố cục. Âm nhạc cũng đi chệch khỏi đặc điểm điển hình của [G1E2N3R4E5], thể hiện một phong cách độc đáo và độc đáo. Cuối cùng, bà"&amp;"i hát có độ dài [[N01U12M23_34B45A56R67S78]8 b9ar0s1], với thời gian chạy là [T1M213] giây.")</f>
        <v>Âm nhạc được đề cập sở hữu nhiều đặc điểm đáng chú ý góp phần tạo nên nét đặc biệt của nó. Thứ nhất, phạm vi cao độ trải dài [R1A2N3G4E5] [oc0ta1ve2s3], tăng thêm chiều sâu và cường độ cảm xúc cho bố cục. Ngoài ra, việc sử dụng [[K01E12Y23]3 k4ey5] mang lại hương vị độc đáo và khác biệt. Nhịp điệu mạnh mẽ của âm nhạc là một yếu tố nổi bật khác, thúc đẩy nhịp điệu tiến về phía trước và nâng cao tác động tổng thể của bản nhạc. Hiệu suất âm nhạc đạt được thông qua việc sử dụng [I1N2S3T4R5U6M7E8N9T0S1], giúp tạo ra âm thanh phong phú và đa dạng. Hơn nữa, [ti0me1 s2ig3na4tu5re6] của bài hát không chuẩn, tạo thêm một lớp phức tạp cho bố cục. Âm nhạc cũng đi chệch khỏi đặc điểm điển hình của [G1E2N3R4E5], thể hiện một phong cách độc đáo và độc đáo. Cuối cùng, bài hát có độ dài [[N01U12M23_34B45A56R67S78]8 b9ar0s1], với thời gian chạy là [T1M213] giây.</v>
      </c>
    </row>
    <row r="3872">
      <c r="A3872" s="1" t="s">
        <v>5858</v>
      </c>
      <c r="B3872" s="1" t="s">
        <v>5859</v>
      </c>
      <c r="C3872" s="2" t="str">
        <f>IFERROR(__xludf.DUMMYFUNCTION("GoogleTranslate(B3872, ""en"", ""vi"")"),"Bài hát này phát trong [T1M213] giây ở tốc độ vừa phải với [te0mp1o2] vừa phải. Tuy nhiên, [ti0me1 s2ig3na4tu5re6] của nó không phải là thông thường và [I1N2S3T4R5U6M7E8N9T0S1] đặc biệt vắng mặt trong tác phẩm. Bất chấp những khía cạnh độc đáo này, bài há"&amp;"t vẫn thu hút được người nghe.")</f>
        <v>Bài hát này phát trong [T1M213] giây ở tốc độ vừa phải với [te0mp1o2] vừa phải. Tuy nhiên, [ti0me1 s2ig3na4tu5re6] của nó không phải là thông thường và [I1N2S3T4R5U6M7E8N9T0S1] đặc biệt vắng mặt trong tác phẩm. Bất chấp những khía cạnh độc đáo này, bài hát vẫn thu hút được người nghe.</v>
      </c>
    </row>
    <row r="3873">
      <c r="A3873" s="1" t="s">
        <v>5860</v>
      </c>
      <c r="B3873" s="1" t="s">
        <v>5861</v>
      </c>
      <c r="C3873" s="2" t="str">
        <f>IFERROR(__xludf.DUMMYFUNCTION("GoogleTranslate(B3873, ""en"", ""vi"")"),"Bản nhạc này có độ dài [T1M213] giây, nổi bật với âm nhạc có phạm vi cao độ giới hạn là [R1A2N3G4E5] [oc0ta1ve2s3], cho phép nhấn mạnh hơn vào các sắc thái của giai điệu và nhịp điệu. Việc sử dụng [[K01E12Y23]3 k4ey5] tạo thêm hương vị độc đáo cho âm nhạc"&amp;", trong khi nhịp điệu nhẹ nhàng và nhịp độ chậm [te0mp1o2] tạo ra bầu không khí thư giãn. Âm nhạc được viết bằng [[T01I12M23E34_45S56I67G78N89A90T01U12R23E34]4 t5im6e 7si8gn9at0ur1e2], làm tăng thêm phong cách và nét đặc trưng của nó. Nhìn chung, bài hát "&amp;"này mang đến sự pha trộn tuyệt vời giữa các yếu tố hài hòa tạo nên trải nghiệm nghe êm dịu và thú vị.")</f>
        <v>Bản nhạc này có độ dài [T1M213] giây, nổi bật với âm nhạc có phạm vi cao độ giới hạn là [R1A2N3G4E5] [oc0ta1ve2s3], cho phép nhấn mạnh hơn vào các sắc thái của giai điệu và nhịp điệu. Việc sử dụng [[K01E12Y23]3 k4ey5] tạo thêm hương vị độc đáo cho âm nhạc, trong khi nhịp điệu nhẹ nhàng và nhịp độ chậm [te0mp1o2] tạo ra bầu không khí thư giãn. Âm nhạc được viết bằng [[T01I12M23E34_45S56I67G78N89A90T01U12R23E34]4 t5im6e 7si8gn9at0ur1e2], làm tăng thêm phong cách và nét đặc trưng của nó. Nhìn chung, bài hát này mang đến sự pha trộn tuyệt vời giữa các yếu tố hài hòa tạo nên trải nghiệm nghe êm dịu và thú vị.</v>
      </c>
    </row>
    <row r="3874">
      <c r="A3874" s="1" t="s">
        <v>1431</v>
      </c>
      <c r="B3874" s="1" t="s">
        <v>5862</v>
      </c>
      <c r="C3874" s="2" t="str">
        <f>IFERROR(__xludf.DUMMYFUNCTION("GoogleTranslate(B3874, ""en"", ""vi"")"),"Bản nhạc mà tôi muốn đề xuất thể hiện phạm vi cao độ trong [R1A2N3G4E5] [oc0ta1ve2s3] và được chơi ở tốc độ vừa phải. Để phát huy hết tiềm năng của sáng tác, tôi thực sự khuyên bạn nên đưa [I1N2S3T4R5U6M7E8N9T0S1] vào nhạc. Sự pha trộn hài hòa và âm sắc đ"&amp;"ộc đáo của chúng có thể tạo ra trải nghiệm nghe tinh tế, vừa năng động vừa quyến rũ. Lưu ý đến những yếu tố này, sự sắp xếp âm nhạc đạt được chắc chắn sẽ làm khán giả thích thú và say mê bằng giai điệu, nhịp điệu và âm sắc của nó.")</f>
        <v>Bản nhạc mà tôi muốn đề xuất thể hiện phạm vi cao độ trong [R1A2N3G4E5] [oc0ta1ve2s3] và được chơi ở tốc độ vừa phải. Để phát huy hết tiềm năng của sáng tác, tôi thực sự khuyên bạn nên đưa [I1N2S3T4R5U6M7E8N9T0S1] vào nhạc. Sự pha trộn hài hòa và âm sắc độc đáo của chúng có thể tạo ra trải nghiệm nghe tinh tế, vừa năng động vừa quyến rũ. Lưu ý đến những yếu tố này, sự sắp xếp âm nhạc đạt được chắc chắn sẽ làm khán giả thích thú và say mê bằng giai điệu, nhịp điệu và âm sắc của nó.</v>
      </c>
    </row>
    <row r="3875">
      <c r="A3875" s="1" t="s">
        <v>504</v>
      </c>
      <c r="B3875" s="1" t="s">
        <v>5863</v>
      </c>
      <c r="C3875" s="2" t="str">
        <f>IFERROR(__xludf.DUMMYFUNCTION("GoogleTranslate(B3875, ""en"", ""vi"")"),"Bản nhạc là một sáng tác độc đáo thể hiện dải cao độ trải dài [R1A2N3G4E5] [oc0ta1ve2s3]. Sự lựa chọn [[K01E12Y23]3 k4ey5] mang đến cho bản nhạc này một chất cảm xúc đặc biệt và thực sự quyến rũ. Đây là bài hát kéo dài [T1M213] giây, đặc trưng bởi nhịp đi"&amp;"ệu nhẹ nhàng, thanh bình giúp xoa dịu tâm hồn. [ti0me1 s2ig3na4tu5re6] của bài hát này khá độc đáo, thêm yếu tố bất ngờ vào bố cục với [[T01I12M23E34_45S56I67G78N89A90T01U12R23E34]4 t5im6e 7si8gn9at0ur1e2]. Điều thú vị là bài hát đã chọn không kết hợp [I1"&amp;"N2S3T4R5U6M7E8N9T0S1], điều này chỉ làm tăng thêm tính chất độc đáo của nó. Nó không tuân theo các mẫu âm thanh [G1E2N3R4E5] thông thường, khiến nó trở thành một bản nhạc thực sự đặc biệt, nổi bật giữa đám đông.")</f>
        <v>Bản nhạc là một sáng tác độc đáo thể hiện dải cao độ trải dài [R1A2N3G4E5] [oc0ta1ve2s3]. Sự lựa chọn [[K01E12Y23]3 k4ey5] mang đến cho bản nhạc này một chất cảm xúc đặc biệt và thực sự quyến rũ. Đây là bài hát kéo dài [T1M213] giây, đặc trưng bởi nhịp điệu nhẹ nhàng, thanh bình giúp xoa dịu tâm hồn. [ti0me1 s2ig3na4tu5re6] của bài hát này khá độc đáo, thêm yếu tố bất ngờ vào bố cục với [[T01I12M23E34_45S56I67G78N89A90T01U12R23E34]4 t5im6e 7si8gn9at0ur1e2]. Điều thú vị là bài hát đã chọn không kết hợp [I1N2S3T4R5U6M7E8N9T0S1], điều này chỉ làm tăng thêm tính chất độc đáo của nó. Nó không tuân theo các mẫu âm thanh [G1E2N3R4E5] thông thường, khiến nó trở thành một bản nhạc thực sự đặc biệt, nổi bật giữa đám đông.</v>
      </c>
    </row>
    <row r="3876">
      <c r="A3876" s="1" t="s">
        <v>5864</v>
      </c>
      <c r="B3876" s="1" t="s">
        <v>5865</v>
      </c>
      <c r="C3876" s="2" t="str">
        <f>IFERROR(__xludf.DUMMYFUNCTION("GoogleTranslate(B3876, ""en"", ""vi"")"),"Bản nhạc mà tôi đang mô tả thể hiện phạm vi cao độ trải dài [R1A2N3G4E5] [oc0ta1ve2s3] và tuân theo cấu trúc bao gồm [[N01U12M23_34B45A56R67S78]8 b9ar0s1]. Nhịp điệu của bài hát vừa phải và nhất quán xuyên suốt, nhưng nó không có bất kỳ nhạc cụ nào có thể"&amp;" nhận dạng được. Mặc dù không có nhạc cụ nhưng bài hát này vẫn thu hút được người nghe nhờ nhiều cao độ và bố cục có cấu trúc tốt.")</f>
        <v>Bản nhạc mà tôi đang mô tả thể hiện phạm vi cao độ trải dài [R1A2N3G4E5] [oc0ta1ve2s3] và tuân theo cấu trúc bao gồm [[N01U12M23_34B45A56R67S78]8 b9ar0s1]. Nhịp điệu của bài hát vừa phải và nhất quán xuyên suốt, nhưng nó không có bất kỳ nhạc cụ nào có thể nhận dạng được. Mặc dù không có nhạc cụ nhưng bài hát này vẫn thu hút được người nghe nhờ nhiều cao độ và bố cục có cấu trúc tốt.</v>
      </c>
    </row>
    <row r="3877">
      <c r="A3877" s="1" t="s">
        <v>797</v>
      </c>
      <c r="B3877" s="1" t="s">
        <v>5866</v>
      </c>
      <c r="C3877" s="2" t="str">
        <f>IFERROR(__xludf.DUMMYFUNCTION("GoogleTranslate(B3877, ""en"", ""vi"")"),"""Bạn có thể đếm [[N01U12M23_34B45A56R67S78]8 b9ar0s1] trong bài hát này."" 
Tuyên bố đơn giản này chỉ ra rằng bài hát đang được nhắc đến có một số ô nhịp cụ thể. Mặc dù bối cảnh xung quanh câu nói có thể không rõ ràng nhưng nó gợi ý rằng người nói đang "&amp;"thảo luận về các khía cạnh kỹ thuật của bài hát hoặc chỉ đơn giản là tò mò về cấu trúc của nó. Tùy thuộc vào thể loại và phong cách âm nhạc, số lượng ô nhịp trong một bài hát có thể khác nhau rất nhiều và có thể tác động đến cảm nhận và nhịp điệu tổng thể"&amp;" của bản nhạc. Bằng cách tuyên bố rằng có [[N01U12M23_34B45A56R67S78]8 b9ar0s1] trong bài hát, người nói đang đưa ra một thông tin cụ thể có thể hữu ích cho bất kỳ ai phân tích hoặc thảo luận về bài hát đang được đề cập.")</f>
        <v>"Bạn có thể đếm [[N01U12M23_34B45A56R67S78]8 b9ar0s1] trong bài hát này." 
Tuyên bố đơn giản này chỉ ra rằng bài hát đang được nhắc đến có một số ô nhịp cụ thể. Mặc dù bối cảnh xung quanh câu nói có thể không rõ ràng nhưng nó gợi ý rằng người nói đang thảo luận về các khía cạnh kỹ thuật của bài hát hoặc chỉ đơn giản là tò mò về cấu trúc của nó. Tùy thuộc vào thể loại và phong cách âm nhạc, số lượng ô nhịp trong một bài hát có thể khác nhau rất nhiều và có thể tác động đến cảm nhận và nhịp điệu tổng thể của bản nhạc. Bằng cách tuyên bố rằng có [[N01U12M23_34B45A56R67S78]8 b9ar0s1] trong bài hát, người nói đang đưa ra một thông tin cụ thể có thể hữu ích cho bất kỳ ai phân tích hoặc thảo luận về bài hát đang được đề cập.</v>
      </c>
    </row>
    <row r="3878">
      <c r="A3878" s="1" t="s">
        <v>27</v>
      </c>
      <c r="B3878" s="1" t="s">
        <v>5867</v>
      </c>
      <c r="C3878" s="2" t="str">
        <f>IFERROR(__xludf.DUMMYFUNCTION("GoogleTranslate(B3878, ""en"", ""vi"")"),"Đồng hồ đo của âm nhạc được biểu thị bằng [ti0me1 s2ig3na4tu5re6]. Âm nhạc có phạm vi cao độ giới hạn là [R1A2N3G4E5] [oc0ta1ve2s3], cho phép nhấn mạnh hơn vào các sắc thái của giai điệu và nhịp điệu. Để biểu diễn âm nhạc như dự định, nó phải có tính năng"&amp;" [I1N2S3T4R5U6M7E8N9T0S1].")</f>
        <v>Đồng hồ đo của âm nhạc được biểu thị bằng [ti0me1 s2ig3na4tu5re6]. Âm nhạc có phạm vi cao độ giới hạn là [R1A2N3G4E5] [oc0ta1ve2s3], cho phép nhấn mạnh hơn vào các sắc thái của giai điệu và nhịp điệu. Để biểu diễn âm nhạc như dự định, nó phải có tính năng [I1N2S3T4R5U6M7E8N9T0S1].</v>
      </c>
    </row>
    <row r="3879">
      <c r="A3879" s="1" t="s">
        <v>5868</v>
      </c>
      <c r="B3879" s="1" t="s">
        <v>5869</v>
      </c>
      <c r="C3879" s="2" t="str">
        <f>IFERROR(__xludf.DUMMYFUNCTION("GoogleTranslate(B3879, ""en"", ""vi"")"),"Âm nhạc có đặc điểm riêng biệt được nhấn mạnh bởi dải cao độ [R1A2N3G4E5] [oc0ta1ve2s3], giúp tăng thêm chiều sâu cảm xúc cho sáng tác. Ngoài ra, việc sử dụng [[K01E12Y23]3 k4ey5] mang lại hương vị độc đáo cho âm nhạc. Nhịp điệu dễ nhảy của bài hát có tiế"&amp;"t tấu nhanh, tiết tấu vừa phải thoải mái giúp bạn dễ dàng di chuyển theo. Điều thú vị là bài hát này chọn không kết hợp [I1N2S3T4R5U6M7E8N9T0S1], tạo ra âm thanh độc đáo và nổi bật. Âm nhạc thấm đẫm [E1M2O3T4I5O6N7], càng làm tăng thêm sức hấp dẫn của nó "&amp;"và khiến nó trở thành một sản phẩm không thể bỏ qua đối với những người hâm mộ thể loại này.")</f>
        <v>Âm nhạc có đặc điểm riêng biệt được nhấn mạnh bởi dải cao độ [R1A2N3G4E5] [oc0ta1ve2s3], giúp tăng thêm chiều sâu cảm xúc cho sáng tác. Ngoài ra, việc sử dụng [[K01E12Y23]3 k4ey5] mang lại hương vị độc đáo cho âm nhạc. Nhịp điệu dễ nhảy của bài hát có tiết tấu nhanh, tiết tấu vừa phải thoải mái giúp bạn dễ dàng di chuyển theo. Điều thú vị là bài hát này chọn không kết hợp [I1N2S3T4R5U6M7E8N9T0S1], tạo ra âm thanh độc đáo và nổi bật. Âm nhạc thấm đẫm [E1M2O3T4I5O6N7], càng làm tăng thêm sức hấp dẫn của nó và khiến nó trở thành một sản phẩm không thể bỏ qua đối với những người hâm mộ thể loại này.</v>
      </c>
    </row>
    <row r="3880">
      <c r="A3880" s="1" t="s">
        <v>108</v>
      </c>
      <c r="B3880" s="1" t="s">
        <v>5870</v>
      </c>
      <c r="C3880" s="2" t="str">
        <f>IFERROR(__xludf.DUMMYFUNCTION("GoogleTranslate(B3880, ""en"", ""vi"")"),"Phạm vi cao độ giới hạn của bản nhạc này là [R1A2N3G4E5] [oc0ta1ve2s3] cho phép nhấn mạnh hơn vào các sắc thái của giai điệu và nhịp điệu, mang lại trải nghiệm quyến rũ và đáng nhớ trong [ke0y1] của [K1E2Y3]. Nhịp điệu trong bài hát này thực sự rất hấp dẫ"&amp;"n, mặc dù không có [I1N2S3T4R5U6M7E8N9T0S1]. [ti0me1 s2ig3na4tu5re6 o7f 8[T91I02M13E24_35S46I57G68N79A80T91U02R13E24]3] không điển hình của nó góp phần tạo nên sự chuyển động nhanh chóng, trong khi bản chất [E1M2O3T4I5O6N7] của âm nhạc góp phần tăng thêm "&amp;"tác động tổng thể của nó. Hơn nữa, thời gian chạy [T1M213] giây của bài hát cho phép tập trung biểu đạt âm nhạc phấn khích và độc đáo này.")</f>
        <v>Phạm vi cao độ giới hạn của bản nhạc này là [R1A2N3G4E5] [oc0ta1ve2s3] cho phép nhấn mạnh hơn vào các sắc thái của giai điệu và nhịp điệu, mang lại trải nghiệm quyến rũ và đáng nhớ trong [ke0y1] của [K1E2Y3]. Nhịp điệu trong bài hát này thực sự rất hấp dẫn, mặc dù không có [I1N2S3T4R5U6M7E8N9T0S1]. [ti0me1 s2ig3na4tu5re6 o7f 8[T91I02M13E24_35S46I57G68N79A80T91U02R13E24]3] không điển hình của nó góp phần tạo nên sự chuyển động nhanh chóng, trong khi bản chất [E1M2O3T4I5O6N7] của âm nhạc góp phần tăng thêm tác động tổng thể của nó. Hơn nữa, thời gian chạy [T1M213] giây của bài hát cho phép tập trung biểu đạt âm nhạc phấn khích và độc đáo này.</v>
      </c>
    </row>
    <row r="3881">
      <c r="A3881" s="1" t="s">
        <v>633</v>
      </c>
      <c r="B3881" s="1" t="s">
        <v>5871</v>
      </c>
      <c r="C3881" s="2" t="str">
        <f>IFERROR(__xludf.DUMMYFUNCTION("GoogleTranslate(B3881, ""en"", ""vi"")"),"Trong bản nhạc này, việc sử dụng dải cao độ cụ thể [R1A2N3G4E5] [oc0ta1ve2s3] tạo ra âm thanh gắn kết và thống nhất xuyên suốt toàn bộ tác phẩm. Thêm vào âm thanh độc đáo này là [[K01E12Y23]3 k4ey5], mang đến hương vị riêng biệt cho âm nhạc. Mảnh này có t"&amp;"hời lượng [T1M213] giây và tuân theo mét [T1I2M3E4_5S6I7G8N9A0T1U2R3E4]. Nhìn chung, các yếu tố âm nhạc này phối hợp với nhau để tạo ra một bản nhạc hoàn chỉnh và lôi cuốn.")</f>
        <v>Trong bản nhạc này, việc sử dụng dải cao độ cụ thể [R1A2N3G4E5] [oc0ta1ve2s3] tạo ra âm thanh gắn kết và thống nhất xuyên suốt toàn bộ tác phẩm. Thêm vào âm thanh độc đáo này là [[K01E12Y23]3 k4ey5], mang đến hương vị riêng biệt cho âm nhạc. Mảnh này có thời lượng [T1M213] giây và tuân theo mét [T1I2M3E4_5S6I7G8N9A0T1U2R3E4]. Nhìn chung, các yếu tố âm nhạc này phối hợp với nhau để tạo ra một bản nhạc hoàn chỉnh và lôi cuốn.</v>
      </c>
    </row>
    <row r="3882">
      <c r="A3882" s="1" t="s">
        <v>577</v>
      </c>
      <c r="B3882" s="1" t="s">
        <v>5872</v>
      </c>
      <c r="C3882" s="2" t="str">
        <f>IFERROR(__xludf.DUMMYFUNCTION("GoogleTranslate(B3882, ""en"", ""vi"")"),"Với dải cao độ trải dài [R1A2N3G4E5] [oc0ta1ve2s3], bản nhạc này mang đến trải nghiệm nghe đa dạng và sống động. Bài hát có [te0mp1o2] vừa phải và có [[N01U12M23_34B45A56R67S78]8 b9ar0s1] trong phần sáng tác. Ngoài ra, bài hát có thời lượng [T1M213] giây,"&amp;" mang đến cho người nghe một hành trình âm nhạc sống động, thể hiện toàn bộ tài năng của người nghệ sĩ. Cho dù bạn là người yêu thích những giai điệu cao vút hay những hòa âm phức tạp, bài hát này đều có thứ gì đó mang đến cho mọi người yêu âm nhạc, khiến"&amp;" nó trở thành một bài hát không thể bỏ qua đối với bất kỳ ai muốn mở rộng tầm nhìn âm nhạc của mình.")</f>
        <v>Với dải cao độ trải dài [R1A2N3G4E5] [oc0ta1ve2s3], bản nhạc này mang đến trải nghiệm nghe đa dạng và sống động. Bài hát có [te0mp1o2] vừa phải và có [[N01U12M23_34B45A56R67S78]8 b9ar0s1] trong phần sáng tác. Ngoài ra, bài hát có thời lượng [T1M213] giây, mang đến cho người nghe một hành trình âm nhạc sống động, thể hiện toàn bộ tài năng của người nghệ sĩ. Cho dù bạn là người yêu thích những giai điệu cao vút hay những hòa âm phức tạp, bài hát này đều có thứ gì đó mang đến cho mọi người yêu âm nhạc, khiến nó trở thành một bài hát không thể bỏ qua đối với bất kỳ ai muốn mở rộng tầm nhìn âm nhạc của mình.</v>
      </c>
    </row>
    <row r="3883">
      <c r="A3883" s="1" t="s">
        <v>1343</v>
      </c>
      <c r="B3883" s="1" t="s">
        <v>5873</v>
      </c>
      <c r="C3883" s="2" t="str">
        <f>IFERROR(__xludf.DUMMYFUNCTION("GoogleTranslate(B3883, ""en"", ""vi"")"),"Phạm vi cao độ nhỏ gọn của [R1A2N3G4E5] [oc0ta1ve2s3] mang lại hiệu suất âm nhạc tập trung và ấn tượng, trong khi [[K01E12Y23]3 k4ey5] mang lại âm thanh mạnh mẽ và đáng nhớ. Kéo dài [T1M213] giây, bài hát này mang nhịp điệu vừa phải và được làm phong phú "&amp;"thêm bởi [I1N2S3T4R5U6M7E8N9T0S1]. [ti0me1 s2ig3na4tu5re6] của nó không đều đặn, nhưng âm nhạc di chuyển với tốc độ nhanh. Thuộc thể loại [G1E2N3R4E5], bài hát này thu hút sự chú ý nhờ sự kết hợp các yếu tố độc đáo.")</f>
        <v>Phạm vi cao độ nhỏ gọn của [R1A2N3G4E5] [oc0ta1ve2s3] mang lại hiệu suất âm nhạc tập trung và ấn tượng, trong khi [[K01E12Y23]3 k4ey5] mang lại âm thanh mạnh mẽ và đáng nhớ. Kéo dài [T1M213] giây, bài hát này mang nhịp điệu vừa phải và được làm phong phú thêm bởi [I1N2S3T4R5U6M7E8N9T0S1]. [ti0me1 s2ig3na4tu5re6] của nó không đều đặn, nhưng âm nhạc di chuyển với tốc độ nhanh. Thuộc thể loại [G1E2N3R4E5], bài hát này thu hút sự chú ý nhờ sự kết hợp các yếu tố độc đáo.</v>
      </c>
    </row>
    <row r="3884">
      <c r="A3884" s="1" t="s">
        <v>563</v>
      </c>
      <c r="B3884" s="1" t="s">
        <v>5874</v>
      </c>
      <c r="C3884" s="2" t="str">
        <f>IFERROR(__xludf.DUMMYFUNCTION("GoogleTranslate(B3884, ""en"", ""vi"")"),"Việc sử dụng dải cao độ cụ thể [R1A2N3G4E5] [oc0ta1ve2s3] tạo ra âm thanh gắn kết và thống nhất xuyên suốt bản nhạc, có thời gian chạy là [T1M213] giây. Ngoài ra, sáng tác của bài hát này không liên quan đến việc sử dụng [I1N2S3T4R5U6M7E8N9T0S1].")</f>
        <v>Việc sử dụng dải cao độ cụ thể [R1A2N3G4E5] [oc0ta1ve2s3] tạo ra âm thanh gắn kết và thống nhất xuyên suốt bản nhạc, có thời gian chạy là [T1M213] giây. Ngoài ra, sáng tác của bài hát này không liên quan đến việc sử dụng [I1N2S3T4R5U6M7E8N9T0S1].</v>
      </c>
    </row>
    <row r="3885">
      <c r="A3885" s="1" t="s">
        <v>5875</v>
      </c>
      <c r="B3885" s="1" t="s">
        <v>5876</v>
      </c>
      <c r="C3885" s="2" t="str">
        <f>IFERROR(__xludf.DUMMYFUNCTION("GoogleTranslate(B3885, ""en"", ""vi"")"),"Bài hát bắt nguồn từ quy ước của âm nhạc [G1E2N3R4E5], có nhịp [T1I2M3E4_5S6I7G8N9A0T1U2R3E4] và được phát ở tốc độ vừa phải. Phạm vi cao độ của nó nằm trong [R1A2N3G4E5] [oc0ta1ve2s3] và [[K01E12Y23]3 k4ey5] mang đến cho bản nhạc này chất lượng cảm xúc đ"&amp;"ặc biệt. Với thời lượng phát [T1M213] giây, bài hát quyến rũ với nhịp điệu nhẹ nhàng. Điều thú vị là bố cục này không có [I1N2S3T4R5U6M7E8N9T0S1] và bạn có thể đếm [[N01U12M23_34B45A56R67S78]8 b9ar0s1] trong đó.")</f>
        <v>Bài hát bắt nguồn từ quy ước của âm nhạc [G1E2N3R4E5], có nhịp [T1I2M3E4_5S6I7G8N9A0T1U2R3E4] và được phát ở tốc độ vừa phải. Phạm vi cao độ của nó nằm trong [R1A2N3G4E5] [oc0ta1ve2s3] và [[K01E12Y23]3 k4ey5] mang đến cho bản nhạc này chất lượng cảm xúc đặc biệt. Với thời lượng phát [T1M213] giây, bài hát quyến rũ với nhịp điệu nhẹ nhàng. Điều thú vị là bố cục này không có [I1N2S3T4R5U6M7E8N9T0S1] và bạn có thể đếm [[N01U12M23_34B45A56R67S78]8 b9ar0s1] trong đó.</v>
      </c>
    </row>
    <row r="3886">
      <c r="A3886" s="1" t="s">
        <v>271</v>
      </c>
      <c r="B3886" s="1" t="s">
        <v>5877</v>
      </c>
      <c r="C3886" s="2" t="str">
        <f>IFERROR(__xludf.DUMMYFUNCTION("GoogleTranslate(B3886, ""en"", ""vi"")"),"Phạm vi cao độ của bài hát nằm trong [R1A2N3G4E5] [oc0ta1ve2s3] và [[K01E12Y23]3 k4ey5] của nó góp phần tạo nên chất lượng cảm xúc đặc biệt. Nó phát trong [T1M213] giây với [te0mp1o2] chậm và sử dụng [[T01I12M23E34_45S56I67G78N89A90T01U12R23E34]4 t5im6e 7"&amp;"si8gn9at0ur1e2] không phổ biến. Mặc dù thiếu vắng [I1N2S3T4R5U6M7E8N9T0S1], nhịp điệu trong bài hát [G1E2N3R4E5] này rất hài hòa, khiến nó trở thành một ví dụ điển hình về âm thanh của thể loại này.")</f>
        <v>Phạm vi cao độ của bài hát nằm trong [R1A2N3G4E5] [oc0ta1ve2s3] và [[K01E12Y23]3 k4ey5] của nó góp phần tạo nên chất lượng cảm xúc đặc biệt. Nó phát trong [T1M213] giây với [te0mp1o2] chậm và sử dụng [[T01I12M23E34_45S56I67G78N89A90T01U12R23E34]4 t5im6e 7si8gn9at0ur1e2] không phổ biến. Mặc dù thiếu vắng [I1N2S3T4R5U6M7E8N9T0S1], nhịp điệu trong bài hát [G1E2N3R4E5] này rất hài hòa, khiến nó trở thành một ví dụ điển hình về âm thanh của thể loại này.</v>
      </c>
    </row>
    <row r="3887">
      <c r="A3887" s="1" t="s">
        <v>5878</v>
      </c>
      <c r="B3887" s="1" t="s">
        <v>5879</v>
      </c>
      <c r="C3887" s="2" t="str">
        <f>IFERROR(__xludf.DUMMYFUNCTION("GoogleTranslate(B3887, ""en"", ""vi"")"),"Bài hát này là một ví dụ cổ điển về phong cách [G1E2N3R4E5], được chơi ở tốc độ vừa phải và kéo dài [T1M213] giây. Nhịp điệu trong bài hát này rất êm tai, mang lại cảm giác êm dịu cho người nghe. Nhìn chung, bài hát này thể hiện đặc điểm [ke0y1] trong thể"&amp;" loại của nó, thể hiện giai điệu và nhịp điệu dễ chịu khiến nó trở thành một tác phẩm nổi bật trong phong cách của nó.")</f>
        <v>Bài hát này là một ví dụ cổ điển về phong cách [G1E2N3R4E5], được chơi ở tốc độ vừa phải và kéo dài [T1M213] giây. Nhịp điệu trong bài hát này rất êm tai, mang lại cảm giác êm dịu cho người nghe. Nhìn chung, bài hát này thể hiện đặc điểm [ke0y1] trong thể loại của nó, thể hiện giai điệu và nhịp điệu dễ chịu khiến nó trở thành một tác phẩm nổi bật trong phong cách của nó.</v>
      </c>
    </row>
    <row r="3888">
      <c r="A3888" s="1" t="s">
        <v>5880</v>
      </c>
      <c r="B3888" s="1" t="s">
        <v>5881</v>
      </c>
      <c r="C3888" s="2" t="str">
        <f>IFERROR(__xludf.DUMMYFUNCTION("GoogleTranslate(B3888, ""en"", ""vi"")"),"Bản nhạc này gợi lên cảm giác [E1M2O3T4I5O6N7] mạnh mẽ và mang lại trải nghiệm nghe độc ​​đáo và đáng nhớ với dải cao độ [R1A2N3G4E5] [oc0ta1ve2s3]. Bài hát trải dài trong khoảng [[N01U12M23_34B45A56R67S78]8 b9ar0s1] và đặc biệt vắng mặt [I1N2S3T4R5U6M7E8"&amp;"N9T0S1].")</f>
        <v>Bản nhạc này gợi lên cảm giác [E1M2O3T4I5O6N7] mạnh mẽ và mang lại trải nghiệm nghe độc ​​đáo và đáng nhớ với dải cao độ [R1A2N3G4E5] [oc0ta1ve2s3]. Bài hát trải dài trong khoảng [[N01U12M23_34B45A56R67S78]8 b9ar0s1] và đặc biệt vắng mặt [I1N2S3T4R5U6M7E8N9T0S1].</v>
      </c>
    </row>
    <row r="3889">
      <c r="A3889" s="1" t="s">
        <v>5882</v>
      </c>
      <c r="B3889" s="1" t="s">
        <v>5883</v>
      </c>
      <c r="C3889" s="2" t="str">
        <f>IFERROR(__xludf.DUMMYFUNCTION("GoogleTranslate(B3889, ""en"", ""vi"")"),"Âm thanh của bài hát mang đậm phong cách [G1E2N3R4E5] thông thường, nhưng [ti0me1 s2ig3na4tu5re6] của nó lại không điển hình. Mặc dù tuân thủ âm thanh truyền thống của thể loại này, bạn sẽ không nghe thấy bất kỳ [I1N2S3T4R5U6M7E8N9T0S1] nào trong bài hát "&amp;"này.")</f>
        <v>Âm thanh của bài hát mang đậm phong cách [G1E2N3R4E5] thông thường, nhưng [ti0me1 s2ig3na4tu5re6] của nó lại không điển hình. Mặc dù tuân thủ âm thanh truyền thống của thể loại này, bạn sẽ không nghe thấy bất kỳ [I1N2S3T4R5U6M7E8N9T0S1] nào trong bài hát này.</v>
      </c>
    </row>
    <row r="3890">
      <c r="A3890" s="1" t="s">
        <v>5884</v>
      </c>
      <c r="B3890" s="1" t="s">
        <v>5885</v>
      </c>
      <c r="C3890" s="2" t="str">
        <f>IFERROR(__xludf.DUMMYFUNCTION("GoogleTranslate(B3890, ""en"", ""vi"")"),"Bài hát này sử dụng [[K01E12Y23]3 k4ey5] tạo ra một bầu không khí khác biệt. Ngoài ra, nó có [ti0me1 s2ig3na4tu5re6 o7f 8[T91I02M13E24_35S46I57G68N79A80T91U02R13E24]3] không điển hình và chạy trong [T1M213] giây. Thành phần của bài hát độc đáo ở chỗ nó kh"&amp;"ông liên quan đến việc sử dụng [I1N2S3T4R5U6M7E8N9T0S1] và được trình diễn nhanh chóng. Tất cả những yếu tố này kết hợp với nhau để tạo nên một trải nghiệm âm nhạc có một không hai.")</f>
        <v>Bài hát này sử dụng [[K01E12Y23]3 k4ey5] tạo ra một bầu không khí khác biệt. Ngoài ra, nó có [ti0me1 s2ig3na4tu5re6 o7f 8[T91I02M13E24_35S46I57G68N79A80T91U02R13E24]3] không điển hình và chạy trong [T1M213] giây. Thành phần của bài hát độc đáo ở chỗ nó không liên quan đến việc sử dụng [I1N2S3T4R5U6M7E8N9T0S1] và được trình diễn nhanh chóng. Tất cả những yếu tố này kết hợp với nhau để tạo nên một trải nghiệm âm nhạc có một không hai.</v>
      </c>
    </row>
    <row r="3891">
      <c r="A3891" s="1" t="s">
        <v>5886</v>
      </c>
      <c r="B3891" s="1" t="s">
        <v>5887</v>
      </c>
      <c r="C3891" s="2" t="str">
        <f>IFERROR(__xludf.DUMMYFUNCTION("GoogleTranslate(B3891, ""en"", ""vi"")"),"[ti0me1 s2ig3na4tu5re6] độc đáo trong bài hát này tạo ra nhịp điệu rất rõ ràng và di chuyển với tốc độ cân bằng. Để nắm bắt được trọn vẹn bản chất của ví dụ điển hình về phong cách [G1E2N3R4E5] này, [I1N2S3T4R5U6M7E8N9T0S1] nên được đưa vào âm nhạc. Với ["&amp;"[N01U12M23_34B45A56R67S78]8 b9ar0s1] xuyên suốt bài hát, người nghe như được đưa vào một hành trình cân bằng hoàn hảo giữa [ti0me1 s2ig3na4tu5re6] độc đáo với âm thanh tổng thể của bản nhạc.")</f>
        <v>[ti0me1 s2ig3na4tu5re6] độc đáo trong bài hát này tạo ra nhịp điệu rất rõ ràng và di chuyển với tốc độ cân bằng. Để nắm bắt được trọn vẹn bản chất của ví dụ điển hình về phong cách [G1E2N3R4E5] này, [I1N2S3T4R5U6M7E8N9T0S1] nên được đưa vào âm nhạc. Với [[N01U12M23_34B45A56R67S78]8 b9ar0s1] xuyên suốt bài hát, người nghe như được đưa vào một hành trình cân bằng hoàn hảo giữa [ti0me1 s2ig3na4tu5re6] độc đáo với âm thanh tổng thể của bản nhạc.</v>
      </c>
    </row>
    <row r="3892">
      <c r="A3892" s="1" t="s">
        <v>5888</v>
      </c>
      <c r="B3892" s="1" t="s">
        <v>5889</v>
      </c>
      <c r="C3892" s="2" t="str">
        <f>IFERROR(__xludf.DUMMYFUNCTION("GoogleTranslate(B3892, ""en"", ""vi"")"),"Bản nhạc thể hiện âm thanh cộng hưởng và độc đáo bằng cách sử dụng [[K01E12Y23]3 k4ey5] và thể hiện phạm vi cao độ trong [R1A2N3G4E5] [oc0ta1ve2s3]. Nó có [te0mp1o2] vừa phải và dựa trên [[T01I12M23E34_45S56I67G78N89A90T01U12R23E34]4 t5im6e 7si8gn9at0ur1e"&amp;"2]. Mặc dù không bao gồm [I1N2S3T4R5U6M7E8N9T0S1] trong phần nhạc cụ, bài hát vẫn truyền tải năng lượng mãnh liệt trong suốt thời gian chạy thứ hai [T1M213] của nó. Nhìn chung, bản nhạc này thể hiện sự kết hợp hấp dẫn của các yếu tố tạo nên trải nghiệm ng"&amp;"he năng động và đáng nhớ.")</f>
        <v>Bản nhạc thể hiện âm thanh cộng hưởng và độc đáo bằng cách sử dụng [[K01E12Y23]3 k4ey5] và thể hiện phạm vi cao độ trong [R1A2N3G4E5] [oc0ta1ve2s3]. Nó có [te0mp1o2] vừa phải và dựa trên [[T01I12M23E34_45S56I67G78N89A90T01U12R23E34]4 t5im6e 7si8gn9at0ur1e2]. Mặc dù không bao gồm [I1N2S3T4R5U6M7E8N9T0S1] trong phần nhạc cụ, bài hát vẫn truyền tải năng lượng mãnh liệt trong suốt thời gian chạy thứ hai [T1M213] của nó. Nhìn chung, bản nhạc này thể hiện sự kết hợp hấp dẫn của các yếu tố tạo nên trải nghiệm nghe năng động và đáng nhớ.</v>
      </c>
    </row>
    <row r="3893">
      <c r="A3893" s="1" t="s">
        <v>5890</v>
      </c>
      <c r="B3893" s="1" t="s">
        <v>5891</v>
      </c>
      <c r="C3893" s="2" t="str">
        <f>IFERROR(__xludf.DUMMYFUNCTION("GoogleTranslate(B3893, ""en"", ""vi"")"),"Âm thanh chính nghe được trong bản giai điệu là [I1N2S3T4R5U6M7E8N9T0]. Phạm vi cao độ giới hạn của âm nhạc là [R1A2N3G4E5] [oc0ta1ve2s3] cho phép nhấn mạnh hơn vào các sắc thái của giai điệu và phân nhịp. Sáng tác của bài hát này không liên quan đến việc"&amp;" sử dụng [I1N2S3T4R5U6M7E8N9T0S1]. Nhạc có tổng cộng [[N01U12M23_34B45A56R67S78]8 b9ar0s1].")</f>
        <v>Âm thanh chính nghe được trong bản giai điệu là [I1N2S3T4R5U6M7E8N9T0]. Phạm vi cao độ giới hạn của âm nhạc là [R1A2N3G4E5] [oc0ta1ve2s3] cho phép nhấn mạnh hơn vào các sắc thái của giai điệu và phân nhịp. Sáng tác của bài hát này không liên quan đến việc sử dụng [I1N2S3T4R5U6M7E8N9T0S1]. Nhạc có tổng cộng [[N01U12M23_34B45A56R67S78]8 b9ar0s1].</v>
      </c>
    </row>
    <row r="3894">
      <c r="A3894" s="1" t="s">
        <v>5892</v>
      </c>
      <c r="B3894" s="1" t="s">
        <v>5893</v>
      </c>
      <c r="C3894" s="2" t="str">
        <f>IFERROR(__xludf.DUMMYFUNCTION("GoogleTranslate(B3894, ""en"", ""vi"")"),"Độ dài của bản nhạc là [T1M213] giây và được phát ở tốc độ vừa phải với [te0mp1o2] vừa thú vị vừa vừa phải. Âm nhạc gợi lên cảm giác [E1M2O3T4I5O6N7] khi bài hát tiến triển qua [[N01U12M23_34B45A56R67S78]8 b9ar0s1].")</f>
        <v>Độ dài của bản nhạc là [T1M213] giây và được phát ở tốc độ vừa phải với [te0mp1o2] vừa thú vị vừa vừa phải. Âm nhạc gợi lên cảm giác [E1M2O3T4I5O6N7] khi bài hát tiến triển qua [[N01U12M23_34B45A56R67S78]8 b9ar0s1].</v>
      </c>
    </row>
    <row r="3895">
      <c r="A3895" s="1" t="s">
        <v>416</v>
      </c>
      <c r="B3895" s="1" t="s">
        <v>5894</v>
      </c>
      <c r="C3895" s="2" t="str">
        <f>IFERROR(__xludf.DUMMYFUNCTION("GoogleTranslate(B3895, ""en"", ""vi"")"),"Phạm vi cao độ nhỏ gọn của [R1A2N3G4E5] [oc0ta1ve2s3] mang lại màn trình diễn âm nhạc tập trung và có tác động mạnh mẽ, trong khi [[K01E12Y23]3 k4ey5] thêm hương vị độc đáo cho loại nhạc này. Thời lượng của bài hát là [T1M213] giây và nhịp điệu của nó rất"&amp;" mạnh mẽ, góp phần tạo nên tính chất tiết tấu nhanh. Sáng tác này không liên quan đến việc sử dụng [I1N2S3T4R5U6M7E8N9T0S1] và âm nhạc nằm trong [T1I2M3E4_5S6I7G8N9A0T1U2R3E4]. Nhìn chung, beat của bài hát kết hợp với tính chất [E1M2O3T4I5O6N7] tạo nên mộ"&amp;"t trải nghiệm âm nhạc tràn đầy năng lượng và hấp dẫn.")</f>
        <v>Phạm vi cao độ nhỏ gọn của [R1A2N3G4E5] [oc0ta1ve2s3] mang lại màn trình diễn âm nhạc tập trung và có tác động mạnh mẽ, trong khi [[K01E12Y23]3 k4ey5] thêm hương vị độc đáo cho loại nhạc này. Thời lượng của bài hát là [T1M213] giây và nhịp điệu của nó rất mạnh mẽ, góp phần tạo nên tính chất tiết tấu nhanh. Sáng tác này không liên quan đến việc sử dụng [I1N2S3T4R5U6M7E8N9T0S1] và âm nhạc nằm trong [T1I2M3E4_5S6I7G8N9A0T1U2R3E4]. Nhìn chung, beat của bài hát kết hợp với tính chất [E1M2O3T4I5O6N7] tạo nên một trải nghiệm âm nhạc tràn đầy năng lượng và hấp dẫn.</v>
      </c>
    </row>
    <row r="3896">
      <c r="A3896" s="1" t="s">
        <v>889</v>
      </c>
      <c r="B3896" s="1" t="s">
        <v>5895</v>
      </c>
      <c r="C3896" s="2" t="str">
        <f>IFERROR(__xludf.DUMMYFUNCTION("GoogleTranslate(B3896, ""en"", ""vi"")"),"[te0mp1o2] là điều đúng đắn để khiến mọi người nhảy múa mà không khiến họ choáng ngợp với tốc độ điên cuồng hoặc khiến họ nhàm chán với tốc độ chậm chạp. Sự cân bằng của nhịp điệu giúp bạn dễ dàng di chuyển và tạo nên tâm trạng vui vẻ, lạc quan, hoàn hảo "&amp;"cho một buổi tối đi chơi cùng bạn bè hoặc một bữa tiệc khiêu vũ solo tại nhà. Nhìn chung, [te0mp1o2] của bài hát này rất lý tưởng để tạo ra bầu không khí sôi động và thú vị.")</f>
        <v>[te0mp1o2] là điều đúng đắn để khiến mọi người nhảy múa mà không khiến họ choáng ngợp với tốc độ điên cuồng hoặc khiến họ nhàm chán với tốc độ chậm chạp. Sự cân bằng của nhịp điệu giúp bạn dễ dàng di chuyển và tạo nên tâm trạng vui vẻ, lạc quan, hoàn hảo cho một buổi tối đi chơi cùng bạn bè hoặc một bữa tiệc khiêu vũ solo tại nhà. Nhìn chung, [te0mp1o2] của bài hát này rất lý tưởng để tạo ra bầu không khí sôi động và thú vị.</v>
      </c>
    </row>
    <row r="3897">
      <c r="A3897" s="1" t="s">
        <v>5896</v>
      </c>
      <c r="B3897" s="1" t="s">
        <v>5897</v>
      </c>
      <c r="C3897" s="2" t="str">
        <f>IFERROR(__xludf.DUMMYFUNCTION("GoogleTranslate(B3897, ""en"", ""vi"")"),"Bài hát quyến rũ này có phạm vi cao độ giới hạn là [R1A2N3G4E5] [oc0ta1ve2s3], cho phép nhấn mạnh hơn vào các sắc thái của giai điệu và ngữ điệu. Lựa chọn âm nhạc [[K01E12Y23]3 k4ey5] tạo ra trải nghiệm đáng nhớ và quyến rũ, được bổ sung bởi nhịp điệu êm "&amp;"dịu và nhẹ nhàng. Bản nhạc này không kết hợp [I1N2S3T4R5U6M7E8N9T0S1] nhưng được chơi với [ti0me1 s2ig3na4tu5re6 o7f 8[T91I02M13E24_35S46I57G68N79A80T91U02R13E24]3] và [te0mp1o2] vừa phải. Âm nhạc khác với các quy ước thông thường của phong cách [G1E2N3R4"&amp;"E5], bao gồm [[N01U12M23_34B45A56R67S78]8 b9ar0s1] trong [T1M213] giây thời gian phát.")</f>
        <v>Bài hát quyến rũ này có phạm vi cao độ giới hạn là [R1A2N3G4E5] [oc0ta1ve2s3], cho phép nhấn mạnh hơn vào các sắc thái của giai điệu và ngữ điệu. Lựa chọn âm nhạc [[K01E12Y23]3 k4ey5] tạo ra trải nghiệm đáng nhớ và quyến rũ, được bổ sung bởi nhịp điệu êm dịu và nhẹ nhàng. Bản nhạc này không kết hợp [I1N2S3T4R5U6M7E8N9T0S1] nhưng được chơi với [ti0me1 s2ig3na4tu5re6 o7f 8[T91I02M13E24_35S46I57G68N79A80T91U02R13E24]3] và [te0mp1o2] vừa phải. Âm nhạc khác với các quy ước thông thường của phong cách [G1E2N3R4E5], bao gồm [[N01U12M23_34B45A56R67S78]8 b9ar0s1] trong [T1M213] giây thời gian phát.</v>
      </c>
    </row>
    <row r="3898">
      <c r="A3898" s="1" t="s">
        <v>381</v>
      </c>
      <c r="B3898" s="1" t="s">
        <v>5898</v>
      </c>
      <c r="C3898" s="2" t="str">
        <f>IFERROR(__xludf.DUMMYFUNCTION("GoogleTranslate(B3898, ""en"", ""vi"")"),"Dải cao độ của [R1A2N3G4E5] [oc0ta1ve2s3] tạo thêm nét đặc biệt cho âm nhạc, nhấn mạnh chiều sâu cảm xúc của nó, trong khi [I1N2S3T4R5U6M7E8N9T0S1] nâng cao hơn nữa bố cục âm nhạc. Sự kết hợp của những yếu tố này tạo nên một khung cảnh âm thanh độc đáo, n"&amp;"ắm bắt được bản chất của âm nhạc và gợi lên những cảm xúc mạnh mẽ cho người nghe. Cho dù đó là giai điệu cao vút của đàn violin hay âm trầm sấm sét của bộ tổng hợp, sự tương tác giữa dải cao độ và nhạc cụ đóng một vai trò quan trọng trong việc định hình t"&amp;"âm trạng và bầu không khí của một bản nhạc. Bằng cách lựa chọn cẩn thận âm vực và nhạc cụ phù hợp, các nhà soạn nhạc có thể tạo ra thứ âm nhạc thực sự khó quên, gây được tiếng vang với khán giả rất lâu sau khi nốt cuối cùng được chơi.")</f>
        <v>Dải cao độ của [R1A2N3G4E5] [oc0ta1ve2s3] tạo thêm nét đặc biệt cho âm nhạc, nhấn mạnh chiều sâu cảm xúc của nó, trong khi [I1N2S3T4R5U6M7E8N9T0S1] nâng cao hơn nữa bố cục âm nhạc. Sự kết hợp của những yếu tố này tạo nên một khung cảnh âm thanh độc đáo, nắm bắt được bản chất của âm nhạc và gợi lên những cảm xúc mạnh mẽ cho người nghe. Cho dù đó là giai điệu cao vút của đàn violin hay âm trầm sấm sét của bộ tổng hợp, sự tương tác giữa dải cao độ và nhạc cụ đóng một vai trò quan trọng trong việc định hình tâm trạng và bầu không khí của một bản nhạc. Bằng cách lựa chọn cẩn thận âm vực và nhạc cụ phù hợp, các nhà soạn nhạc có thể tạo ra thứ âm nhạc thực sự khó quên, gây được tiếng vang với khán giả rất lâu sau khi nốt cuối cùng được chơi.</v>
      </c>
    </row>
    <row r="3899">
      <c r="A3899" s="1" t="s">
        <v>5899</v>
      </c>
      <c r="B3899" s="1" t="s">
        <v>5900</v>
      </c>
      <c r="C3899" s="2" t="str">
        <f>IFERROR(__xludf.DUMMYFUNCTION("GoogleTranslate(B3899, ""en"", ""vi"")"),"Bài hát này, không phải là sự thể hiện điển hình của âm thanh [G1E2N3R4E5] cổ điển, được chơi với tốc độ nhàn nhã và được chia thành [[N01U12M23_34B45A56R67S78]8 b9ar0s1]. Phạm vi cao độ của nó nằm trong khoảng [R1A2N3G4E5] [oc0ta1ve2s3] và thời gian chạy"&amp;" của bài hát là [T1M213] giây. [I1N2S3T4R5U6M7E8N9T0S1] thêm vào tác phẩm âm nhạc.")</f>
        <v>Bài hát này, không phải là sự thể hiện điển hình của âm thanh [G1E2N3R4E5] cổ điển, được chơi với tốc độ nhàn nhã và được chia thành [[N01U12M23_34B45A56R67S78]8 b9ar0s1]. Phạm vi cao độ của nó nằm trong khoảng [R1A2N3G4E5] [oc0ta1ve2s3] và thời gian chạy của bài hát là [T1M213] giây. [I1N2S3T4R5U6M7E8N9T0S1] thêm vào tác phẩm âm nhạc.</v>
      </c>
    </row>
    <row r="3900">
      <c r="A3900" s="1" t="s">
        <v>5901</v>
      </c>
      <c r="B3900" s="1" t="s">
        <v>5902</v>
      </c>
      <c r="C3900" s="2" t="str">
        <f>IFERROR(__xludf.DUMMYFUNCTION("GoogleTranslate(B3900, ""en"", ""vi"")"),"Phong cách của bài hát không phản ánh thương hiệu âm nhạc điển hình của [A1R2T3I4S5T6], nhưng nó tạo ra bầu không khí khác biệt thông qua việc sử dụng [[K01E12Y23]3 k4ey5].")</f>
        <v>Phong cách của bài hát không phản ánh thương hiệu âm nhạc điển hình của [A1R2T3I4S5T6], nhưng nó tạo ra bầu không khí khác biệt thông qua việc sử dụng [[K01E12Y23]3 k4ey5].</v>
      </c>
    </row>
    <row r="3901">
      <c r="A3901" s="1" t="s">
        <v>618</v>
      </c>
      <c r="B3901" s="1" t="s">
        <v>5903</v>
      </c>
      <c r="C3901" s="2" t="str">
        <f>IFERROR(__xludf.DUMMYFUNCTION("GoogleTranslate(B3901, ""en"", ""vi"")"),"Giai điệu trôi chảy một cách dễ dàng, tạo ra bầu không khí thanh bình cuốn hút người nghe. Nhạc cụ nhẹ nhàng và giọng hát nhẹ nhàng phối hợp với nhau để nâng cao hiệu ứng êm dịu của âm nhạc. Nhìn chung, bài hát mang đến một lối thoát yên bình khỏi những c"&amp;"ăng thẳng của cuộc sống hàng ngày và khuyến khích cảm giác bình yên.")</f>
        <v>Giai điệu trôi chảy một cách dễ dàng, tạo ra bầu không khí thanh bình cuốn hút người nghe. Nhạc cụ nhẹ nhàng và giọng hát nhẹ nhàng phối hợp với nhau để nâng cao hiệu ứng êm dịu của âm nhạc. Nhìn chung, bài hát mang đến một lối thoát yên bình khỏi những căng thẳng của cuộc sống hàng ngày và khuyến khích cảm giác bình yên.</v>
      </c>
    </row>
    <row r="3902">
      <c r="A3902" s="1" t="s">
        <v>3234</v>
      </c>
      <c r="B3902" s="1" t="s">
        <v>5904</v>
      </c>
      <c r="C3902" s="2" t="str">
        <f>IFERROR(__xludf.DUMMYFUNCTION("GoogleTranslate(B3902, ""en"", ""vi"")"),"Âm nhạc trong bài hát này mang phong cách [G1E2N3R4E5] không thể nhầm lẫn và phạm vi cao độ của nó nằm trong [R1A2N3G4E5] [oc0ta1ve2s3]. [[K01E12Y23]3 k4ey5] mang đến âm thanh mạnh mẽ và đáng nhớ, trong khi thời lượng của bài hát là [T1M213] giây. Nhịp đi"&amp;"ệu rất sống động và nhạc cụ không bao gồm [I1N2S3T4R5U6M7E8N9T0S1]. Ngoài ra, [ti0me1 s2ig3na4tu5re6] của bài hát này không điển hình, được đánh dấu bằng [T1I2M3E4_5S6I7G8N9A0T1U2R3E4] và được phát ở tốc độ vừa phải.")</f>
        <v>Âm nhạc trong bài hát này mang phong cách [G1E2N3R4E5] không thể nhầm lẫn và phạm vi cao độ của nó nằm trong [R1A2N3G4E5] [oc0ta1ve2s3]. [[K01E12Y23]3 k4ey5] mang đến âm thanh mạnh mẽ và đáng nhớ, trong khi thời lượng của bài hát là [T1M213] giây. Nhịp điệu rất sống động và nhạc cụ không bao gồm [I1N2S3T4R5U6M7E8N9T0S1]. Ngoài ra, [ti0me1 s2ig3na4tu5re6] của bài hát này không điển hình, được đánh dấu bằng [T1I2M3E4_5S6I7G8N9A0T1U2R3E4] và được phát ở tốc độ vừa phải.</v>
      </c>
    </row>
    <row r="3903">
      <c r="A3903" s="1" t="s">
        <v>59</v>
      </c>
      <c r="B3903" s="1" t="s">
        <v>5905</v>
      </c>
      <c r="C3903" s="2" t="str">
        <f>IFERROR(__xludf.DUMMYFUNCTION("GoogleTranslate(B3903, ""en"", ""vi"")"),"Âm nhạc trong bài hát này có đặc điểm là dải cao độ đặc biệt [R1A2N3G4E5] [oc0ta1ve2s3], điều này làm tăng thêm chiều sâu cảm xúc. Âm thanh mạnh mẽ và đáng nhớ của [[K01E12Y23]3 k4ey5] càng nâng cao tầm ảnh hưởng của nó. Với thời lượng [T1M213] giây, bài "&amp;"hát duy trì nhịp điệu vừa phải và nhất quán, trong khi sự vắng mặt đáng chú ý của [I1N2S3T4R5U6M7E8N9T0S1] tạo ra một bầu không khí độc đáo. [ti0me1 s2ig3na4tu5re6] [T1I2M3E4_5S6I7G8N9A0T1U2R3E4] không đều làm tăng thêm chất lượng nhẹ nhàng, cảm động của "&amp;"bài hát và góp phần tạo nên cảm giác tổng thể của [E1M2O3T4I5O6N7].")</f>
        <v>Âm nhạc trong bài hát này có đặc điểm là dải cao độ đặc biệt [R1A2N3G4E5] [oc0ta1ve2s3], điều này làm tăng thêm chiều sâu cảm xúc. Âm thanh mạnh mẽ và đáng nhớ của [[K01E12Y23]3 k4ey5] càng nâng cao tầm ảnh hưởng của nó. Với thời lượng [T1M213] giây, bài hát duy trì nhịp điệu vừa phải và nhất quán, trong khi sự vắng mặt đáng chú ý của [I1N2S3T4R5U6M7E8N9T0S1] tạo ra một bầu không khí độc đáo. [ti0me1 s2ig3na4tu5re6] [T1I2M3E4_5S6I7G8N9A0T1U2R3E4] không đều làm tăng thêm chất lượng nhẹ nhàng, cảm động của bài hát và góp phần tạo nên cảm giác tổng thể của [E1M2O3T4I5O6N7].</v>
      </c>
    </row>
    <row r="3904">
      <c r="A3904" s="1" t="s">
        <v>198</v>
      </c>
      <c r="B3904" s="1" t="s">
        <v>5906</v>
      </c>
      <c r="C3904" s="2" t="str">
        <f>IFERROR(__xludf.DUMMYFUNCTION("GoogleTranslate(B3904, ""en"", ""vi"")"),"Loại nhạc này mang lại trải nghiệm nghe độc ​​đáo và đáng nhớ với dải cao độ [R1A2N3G4E5] [oc0ta1ve2s3]. [[K01E12Y23]3 k4ey5] của nó bổ sung chất lượng cảm xúc đặc biệt cho bố cục. Với thời lượng [T1M213] giây, bài hát duy trì nhịp điệu cân bằng xuyên suố"&amp;"t. Việc sử dụng chiến lược [I1N2S3T4R5U6M7E8N9T0S1] rất quan trọng đối với âm thanh và cảm nhận tổng thể của âm nhạc. Nó tuân theo [[T01I12M23E34_45S56I67G78N89A90T01U12R23E34]4 t5im6e 7si8gn9at0ur1e2], nâng cao cấu trúc âm nhạc của nó. Hơn nữa, tính chất"&amp;" cao [te0mp1o2] của âm nhạc còn tạo nên bầu không khí tràn đầy năng lượng. Mặc dù nó không thể hiện những đặc điểm nổi bật của phong cách [G1E2N3R4E5] nhưng bố cục này nổi bật theo cách đặc biệt của nó.")</f>
        <v>Loại nhạc này mang lại trải nghiệm nghe độc ​​đáo và đáng nhớ với dải cao độ [R1A2N3G4E5] [oc0ta1ve2s3]. [[K01E12Y23]3 k4ey5] của nó bổ sung chất lượng cảm xúc đặc biệt cho bố cục. Với thời lượng [T1M213] giây, bài hát duy trì nhịp điệu cân bằng xuyên suốt. Việc sử dụng chiến lược [I1N2S3T4R5U6M7E8N9T0S1] rất quan trọng đối với âm thanh và cảm nhận tổng thể của âm nhạc. Nó tuân theo [[T01I12M23E34_45S56I67G78N89A90T01U12R23E34]4 t5im6e 7si8gn9at0ur1e2], nâng cao cấu trúc âm nhạc của nó. Hơn nữa, tính chất cao [te0mp1o2] của âm nhạc còn tạo nên bầu không khí tràn đầy năng lượng. Mặc dù nó không thể hiện những đặc điểm nổi bật của phong cách [G1E2N3R4E5] nhưng bố cục này nổi bật theo cách đặc biệt của nó.</v>
      </c>
    </row>
    <row r="3905">
      <c r="A3905" s="1" t="s">
        <v>180</v>
      </c>
      <c r="B3905" s="1" t="s">
        <v>5907</v>
      </c>
      <c r="C3905" s="2" t="str">
        <f>IFERROR(__xludf.DUMMYFUNCTION("GoogleTranslate(B3905, ""en"", ""vi"")"),"Bản nhạc này được sáng tác trong [[K01E12Y23]3 k4ey5] và có dải cao độ trong [R1A2N3G4E5] [oc0ta1ve2s3]. Nó phát trong [T1M213] giây và có nhịp điệu sống động, nhưng [I1N2S3T4R5U6M7E8N9T0S1] không có trong phần nhạc cụ của nó. [ti0me1 s2ig3na4tu5re6] của "&amp;"bài hát không điển hình, được đánh dấu bằng [T1I2M3E4_5S6I7G8N9A0T1U2R3E4] và được trình diễn với tốc độ nhanh. Hơn nữa, bài hát còn đi chệch khỏi âm thanh đặc trưng của [G1E2N3R4E5].")</f>
        <v>Bản nhạc này được sáng tác trong [[K01E12Y23]3 k4ey5] và có dải cao độ trong [R1A2N3G4E5] [oc0ta1ve2s3]. Nó phát trong [T1M213] giây và có nhịp điệu sống động, nhưng [I1N2S3T4R5U6M7E8N9T0S1] không có trong phần nhạc cụ của nó. [ti0me1 s2ig3na4tu5re6] của bài hát không điển hình, được đánh dấu bằng [T1I2M3E4_5S6I7G8N9A0T1U2R3E4] và được trình diễn với tốc độ nhanh. Hơn nữa, bài hát còn đi chệch khỏi âm thanh đặc trưng của [G1E2N3R4E5].</v>
      </c>
    </row>
    <row r="3906">
      <c r="A3906" s="1" t="s">
        <v>5908</v>
      </c>
      <c r="B3906" s="1" t="s">
        <v>5909</v>
      </c>
      <c r="C3906" s="2" t="str">
        <f>IFERROR(__xludf.DUMMYFUNCTION("GoogleTranslate(B3906, ""en"", ""vi"")"),"Dải cao độ nhỏ gọn của [R1A2N3G4E5] [oc0ta1ve2s3] mang đến màn trình diễn âm nhạc tập trung và có tác động mạnh mẽ, được bổ sung bởi [te0mp1o2] không quá nhanh cũng không quá chậm. Phong cách của bài hát này được đặc trưng bởi ảnh hưởng [G1E2N3R4E5], góp "&amp;"phần tạo nên âm thanh và tâm trạng tổng thể của bài hát. Cùng với nhau, những yếu tố này tạo ra trải nghiệm âm nhạc gắn kết thể hiện điểm mạnh của người biểu diễn và bản thân bài hát.")</f>
        <v>Dải cao độ nhỏ gọn của [R1A2N3G4E5] [oc0ta1ve2s3] mang đến màn trình diễn âm nhạc tập trung và có tác động mạnh mẽ, được bổ sung bởi [te0mp1o2] không quá nhanh cũng không quá chậm. Phong cách của bài hát này được đặc trưng bởi ảnh hưởng [G1E2N3R4E5], góp phần tạo nên âm thanh và tâm trạng tổng thể của bài hát. Cùng với nhau, những yếu tố này tạo ra trải nghiệm âm nhạc gắn kết thể hiện điểm mạnh của người biểu diễn và bản thân bài hát.</v>
      </c>
    </row>
    <row r="3907">
      <c r="A3907" s="1" t="s">
        <v>112</v>
      </c>
      <c r="B3907" s="1" t="s">
        <v>5910</v>
      </c>
      <c r="C3907" s="2" t="str">
        <f>IFERROR(__xludf.DUMMYFUNCTION("GoogleTranslate(B3907, ""en"", ""vi"")"),"Để tạo ra một tác phẩm âm nhạc sống động, điều quan trọng là phải kết hợp các nhạc cụ vào bài hát, đặc biệt khi bài hát chuyển động với nhịp độ nhanh. Việc bổ sung nhạc cụ không chỉ tạo thêm chiều sâu và độ phức tạp cho bản nhạc mà còn giúp duy trì năng l"&amp;"ượng và động lượng cho bài hát. Do đó, khi tạo ra âm nhạc chuyển động nhanh, điều cần thiết là phải xem xét việc đưa vào các nhạc cụ để nâng cao âm thanh tổng thể và tác động của tác phẩm.")</f>
        <v>Để tạo ra một tác phẩm âm nhạc sống động, điều quan trọng là phải kết hợp các nhạc cụ vào bài hát, đặc biệt khi bài hát chuyển động với nhịp độ nhanh. Việc bổ sung nhạc cụ không chỉ tạo thêm chiều sâu và độ phức tạp cho bản nhạc mà còn giúp duy trì năng lượng và động lượng cho bài hát. Do đó, khi tạo ra âm nhạc chuyển động nhanh, điều cần thiết là phải xem xét việc đưa vào các nhạc cụ để nâng cao âm thanh tổng thể và tác động của tác phẩm.</v>
      </c>
    </row>
    <row r="3908">
      <c r="A3908" s="1" t="s">
        <v>1126</v>
      </c>
      <c r="B3908" s="1" t="s">
        <v>5911</v>
      </c>
      <c r="C3908" s="2" t="str">
        <f>IFERROR(__xludf.DUMMYFUNCTION("GoogleTranslate(B3908, ""en"", ""vi"")"),"Phạm vi cao độ của âm nhạc [R1A2N3G4E5] [oc0ta1ve2s3] và lựa chọn [[K01E12Y23]3 k4ey5] kết hợp với nhau để tạo ra trải nghiệm nghe độc ​​đáo và quyến rũ. Kết hợp với phần beat vừa phải, ca khúc này mang đến một hành trình âm nhạc đáng nhớ, cuốn hút người "&amp;"nghe từ đầu đến cuối. Cho dù bạn là người đam mê âm nhạc hay chỉ đơn giản là thưởng thức âm nhạc hay, sự kết hợp giữa cao độ, [ke0y1] và nhịp điệu của bài hát này chắc chắn sẽ để lại ấn tượng lâu dài.")</f>
        <v>Phạm vi cao độ của âm nhạc [R1A2N3G4E5] [oc0ta1ve2s3] và lựa chọn [[K01E12Y23]3 k4ey5] kết hợp với nhau để tạo ra trải nghiệm nghe độc ​​đáo và quyến rũ. Kết hợp với phần beat vừa phải, ca khúc này mang đến một hành trình âm nhạc đáng nhớ, cuốn hút người nghe từ đầu đến cuối. Cho dù bạn là người đam mê âm nhạc hay chỉ đơn giản là thưởng thức âm nhạc hay, sự kết hợp giữa cao độ, [ke0y1] và nhịp điệu của bài hát này chắc chắn sẽ để lại ấn tượng lâu dài.</v>
      </c>
    </row>
    <row r="3909">
      <c r="A3909" s="1" t="s">
        <v>188</v>
      </c>
      <c r="B3909" s="1" t="s">
        <v>5912</v>
      </c>
      <c r="C3909" s="2" t="str">
        <f>IFERROR(__xludf.DUMMYFUNCTION("GoogleTranslate(B3909, ""en"", ""vi"")"),"Âm nhạc trong bài hát này được xác định bằng chất lượng cảm xúc riêng biệt, được nhấn mạnh bởi dải cao độ [R1A2N3G4E5] [oc0ta1ve2s3]. Sự lựa chọn [[K01E12Y23]3 k4ey5] làm tăng thêm trải nghiệm hấp dẫn và đáng nhớ của tác phẩm. Với thời lượng chạy [T1M213]"&amp;" giây và [te0mp1o2] vừa phải, bài hát chuyển động nhẹ nhàng và tạo cảm giác yên bình. Mặc dù không có [I1N2S3T4R5U6M7E8N9T0S1], âm nhạc trong tác phẩm này vẫn có thể truyền tải được chiều sâu và vẻ đẹp cảm xúc của nó. Lấy bối cảnh [T1I2M3E4_5S6I7G8N9A0T1U"&amp;"2R3E4], chuyển động nhẹ nhàng và sự cộng hưởng cảm xúc của âm nhạc khiến nó trở thành một tác phẩm nghệ thuật mạnh mẽ.")</f>
        <v>Âm nhạc trong bài hát này được xác định bằng chất lượng cảm xúc riêng biệt, được nhấn mạnh bởi dải cao độ [R1A2N3G4E5] [oc0ta1ve2s3]. Sự lựa chọn [[K01E12Y23]3 k4ey5] làm tăng thêm trải nghiệm hấp dẫn và đáng nhớ của tác phẩm. Với thời lượng chạy [T1M213] giây và [te0mp1o2] vừa phải, bài hát chuyển động nhẹ nhàng và tạo cảm giác yên bình. Mặc dù không có [I1N2S3T4R5U6M7E8N9T0S1], âm nhạc trong tác phẩm này vẫn có thể truyền tải được chiều sâu và vẻ đẹp cảm xúc của nó. Lấy bối cảnh [T1I2M3E4_5S6I7G8N9A0T1U2R3E4], chuyển động nhẹ nhàng và sự cộng hưởng cảm xúc của âm nhạc khiến nó trở thành một tác phẩm nghệ thuật mạnh mẽ.</v>
      </c>
    </row>
    <row r="3910">
      <c r="A3910" s="1" t="s">
        <v>5913</v>
      </c>
      <c r="B3910" s="1" t="s">
        <v>5914</v>
      </c>
      <c r="C3910" s="2" t="str">
        <f>IFERROR(__xludf.DUMMYFUNCTION("GoogleTranslate(B3910, ""en"", ""vi"")"),"Âm thanh gắn kết và thống nhất của một bản nhạc đạt được thông qua việc sử dụng dải cao độ cụ thể [R1A2N3G4E5] [oc0ta1ve2s3]. Nhịp điệu của bài hát vẫn vừa phải và nhất quán, với nhạc theo [[T01I12M23E34_45S56I67G78N89A90T01U12R23E34]4 t5im6e 7si8gn9at0ur"&amp;"1e2]. Âm thanh này được tạo ra thông qua việc sử dụng [I1N2S3T4R5U6M7E8N9T0S1], mang đến cho âm nhạc giai điệu độc đáo. Nhịp điệu của bài hát được cân bằng cẩn thận, tạo nên sự hòa quyện hài hòa giữa âm thanh. Bản thân bài hát bao gồm [[N01U12M23_34B45A56"&amp;"R67S78]8 b9ar0s1], cung cấp một khuôn khổ có cấu trúc cho việc sắp xếp âm nhạc.")</f>
        <v>Âm thanh gắn kết và thống nhất của một bản nhạc đạt được thông qua việc sử dụng dải cao độ cụ thể [R1A2N3G4E5] [oc0ta1ve2s3]. Nhịp điệu của bài hát vẫn vừa phải và nhất quán, với nhạc theo [[T01I12M23E34_45S56I67G78N89A90T01U12R23E34]4 t5im6e 7si8gn9at0ur1e2]. Âm thanh này được tạo ra thông qua việc sử dụng [I1N2S3T4R5U6M7E8N9T0S1], mang đến cho âm nhạc giai điệu độc đáo. Nhịp điệu của bài hát được cân bằng cẩn thận, tạo nên sự hòa quyện hài hòa giữa âm thanh. Bản thân bài hát bao gồm [[N01U12M23_34B45A56R67S78]8 b9ar0s1], cung cấp một khuôn khổ có cấu trúc cho việc sắp xếp âm nhạc.</v>
      </c>
    </row>
    <row r="3911">
      <c r="A3911" s="1" t="s">
        <v>5915</v>
      </c>
      <c r="B3911" s="1" t="s">
        <v>5916</v>
      </c>
      <c r="C3911" s="2" t="str">
        <f>IFERROR(__xludf.DUMMYFUNCTION("GoogleTranslate(B3911, ""en"", ""vi"")"),"Âm nhạc là một ví dụ điển hình của thể loại [G1E2N3R4E5] với tiết tấu chậm và [te0mp1o2] vừa phải. Tuy nhiên, [ti0me1 s2ig3na4tu5re6] của bài hát này rất độc đáo, tạo thêm nét độc đáo cho âm thanh tổng thể.")</f>
        <v>Âm nhạc là một ví dụ điển hình của thể loại [G1E2N3R4E5] với tiết tấu chậm và [te0mp1o2] vừa phải. Tuy nhiên, [ti0me1 s2ig3na4tu5re6] của bài hát này rất độc đáo, tạo thêm nét độc đáo cho âm thanh tổng thể.</v>
      </c>
    </row>
    <row r="3912">
      <c r="A3912" s="1" t="s">
        <v>3495</v>
      </c>
      <c r="B3912" s="1" t="s">
        <v>5917</v>
      </c>
      <c r="C3912" s="2" t="str">
        <f>IFERROR(__xludf.DUMMYFUNCTION("GoogleTranslate(B3912, ""en"", ""vi"")"),"[ke0y1] được sử dụng trong bản nhạc này tạo thêm hương vị độc đáo, kết hợp với nhịp điệu mạnh mẽ, mang lại cảm giác mạnh mẽ về [E1M2O3T4I5O6N7]. Mặc dù có [T1I2M3E4_5S6I7G8N9A0T1U2R3E4] độc đáo nhưng bài hát này vẫn nổi bật như một tác phẩm đáng chú ý thể"&amp;" hiện khả năng sáng tạo và kỹ năng âm nhạc của người nghệ sĩ.")</f>
        <v>[ke0y1] được sử dụng trong bản nhạc này tạo thêm hương vị độc đáo, kết hợp với nhịp điệu mạnh mẽ, mang lại cảm giác mạnh mẽ về [E1M2O3T4I5O6N7]. Mặc dù có [T1I2M3E4_5S6I7G8N9A0T1U2R3E4] độc đáo nhưng bài hát này vẫn nổi bật như một tác phẩm đáng chú ý thể hiện khả năng sáng tạo và kỹ năng âm nhạc của người nghệ sĩ.</v>
      </c>
    </row>
    <row r="3913">
      <c r="A3913" s="1" t="s">
        <v>371</v>
      </c>
      <c r="B3913" s="1" t="s">
        <v>5918</v>
      </c>
      <c r="C3913" s="2" t="str">
        <f>IFERROR(__xludf.DUMMYFUNCTION("GoogleTranslate(B3913, ""en"", ""vi"")"),"Bài hát này phát trong [T1M213] giây và sử dụng [ti0me1 s2ig3na4tu5re6] không phổ biến. [ti0me1 s2ig3na4tu5re6] thêm yếu tố thú vị vào bài hát, tạo ra âm thanh độc đáo và khác biệt, khiến bài hát trở nên khác biệt so với các bản nhạc khác. Bất chấp tính c"&amp;"hất không phổ biến của nó, [ti0me1 s2ig3na4tu5re6] được thực hiện một cách hoàn hảo, góp phần tạo nên vẻ đẹp và sự phức tạp tổng thể của bài hát. Cho dù bạn là người đam mê âm nhạc hay chỉ đơn giản là thích nghe nhạc hay, bài hát này chắc chắn sẽ thu hút "&amp;"sự chú ý của bạn và để lại ấn tượng lâu dài.")</f>
        <v>Bài hát này phát trong [T1M213] giây và sử dụng [ti0me1 s2ig3na4tu5re6] không phổ biến. [ti0me1 s2ig3na4tu5re6] thêm yếu tố thú vị vào bài hát, tạo ra âm thanh độc đáo và khác biệt, khiến bài hát trở nên khác biệt so với các bản nhạc khác. Bất chấp tính chất không phổ biến của nó, [ti0me1 s2ig3na4tu5re6] được thực hiện một cách hoàn hảo, góp phần tạo nên vẻ đẹp và sự phức tạp tổng thể của bài hát. Cho dù bạn là người đam mê âm nhạc hay chỉ đơn giản là thích nghe nhạc hay, bài hát này chắc chắn sẽ thu hút sự chú ý của bạn và để lại ấn tượng lâu dài.</v>
      </c>
    </row>
    <row r="3914">
      <c r="A3914" s="1" t="s">
        <v>5919</v>
      </c>
      <c r="B3914" s="1" t="s">
        <v>5920</v>
      </c>
      <c r="C3914" s="2" t="str">
        <f>IFERROR(__xludf.DUMMYFUNCTION("GoogleTranslate(B3914, ""en"", ""vi"")"),"Bản nhạc này sử dụng [[K01E12Y23]3 k4ey5] tạo ra một bảng âm thanh phong phú và sống động với nhịp điệu nhẹ nhàng và dễ dàng, nhịp điệu cân bằng và cảm xúc rạng rỡ. Bài hát bao gồm khoảng [[N01U12M23_34B45A56R67S78]8 b9ar0s1].")</f>
        <v>Bản nhạc này sử dụng [[K01E12Y23]3 k4ey5] tạo ra một bảng âm thanh phong phú và sống động với nhịp điệu nhẹ nhàng và dễ dàng, nhịp điệu cân bằng và cảm xúc rạng rỡ. Bài hát bao gồm khoảng [[N01U12M23_34B45A56R67S78]8 b9ar0s1].</v>
      </c>
    </row>
    <row r="3915">
      <c r="A3915" s="1" t="s">
        <v>5921</v>
      </c>
      <c r="B3915" s="1" t="s">
        <v>5922</v>
      </c>
      <c r="C3915" s="2" t="str">
        <f>IFERROR(__xludf.DUMMYFUNCTION("GoogleTranslate(B3915, ""en"", ""vi"")"),"Bài hát này không gợi lên âm thanh cổ điển của [A1R2T3I4S5T6], mặc dù có tổng cộng [[N01U12M23_34B45A56R67S78]8 b9ar0s1] và thời gian chạy là [T1M213] giây.")</f>
        <v>Bài hát này không gợi lên âm thanh cổ điển của [A1R2T3I4S5T6], mặc dù có tổng cộng [[N01U12M23_34B45A56R67S78]8 b9ar0s1] và thời gian chạy là [T1M213] giây.</v>
      </c>
    </row>
    <row r="3916">
      <c r="A3916" s="1" t="s">
        <v>4103</v>
      </c>
      <c r="B3916" s="1" t="s">
        <v>5923</v>
      </c>
      <c r="C3916" s="2" t="str">
        <f>IFERROR(__xludf.DUMMYFUNCTION("GoogleTranslate(B3916, ""en"", ""vi"")"),"Bài hát này mang đến trải nghiệm nghe độc ​​đáo và đáng nhớ với dải cao độ [R1A2N3G4E5] [oc0ta1ve2s3]. Nhịp điệu cũng vừa phải, không quá nhanh cũng không quá chậm. Điều thú vị là chế phẩm không liên quan đến việc sử dụng [I1N2S3T4R5U6M7E8N9T0S1]. Cùng vớ"&amp;"i nhau, những yếu tố này tạo nên một bản nhạc đặc biệt và đáng nhớ, nổi bật về cao độ và nhịp điệu cũng như cách sử dụng nhạc cụ độc đáo.")</f>
        <v>Bài hát này mang đến trải nghiệm nghe độc ​​đáo và đáng nhớ với dải cao độ [R1A2N3G4E5] [oc0ta1ve2s3]. Nhịp điệu cũng vừa phải, không quá nhanh cũng không quá chậm. Điều thú vị là chế phẩm không liên quan đến việc sử dụng [I1N2S3T4R5U6M7E8N9T0S1]. Cùng với nhau, những yếu tố này tạo nên một bản nhạc đặc biệt và đáng nhớ, nổi bật về cao độ và nhịp điệu cũng như cách sử dụng nhạc cụ độc đáo.</v>
      </c>
    </row>
    <row r="3917">
      <c r="A3917" s="1" t="s">
        <v>5924</v>
      </c>
      <c r="B3917" s="1" t="s">
        <v>5925</v>
      </c>
      <c r="C3917" s="2" t="str">
        <f>IFERROR(__xludf.DUMMYFUNCTION("GoogleTranslate(B3917, ""en"", ""vi"")"),"Bản nhạc sử dụng dải cao độ cụ thể là [R1A2N3G4E5] [oc0ta1ve2s3], tạo ra âm thanh gắn kết và thống nhất. Điều này được bổ sung bằng việc lựa chọn [[K01E12Y23]3 k4ey5], mang đến cho âm nhạc chất lượng cảm xúc đặc biệt. Nhiều nhạc cụ được sử dụng trong biểu"&amp;" diễn âm nhạc, góp phần tạo nên tính năng động của tác phẩm. Mặc dù [te0mp1o2] của bài hát này có nhịp độ nhanh nhưng nó cũng có các đoạn có [te0mp1o2] vừa phải, thể hiện tính linh hoạt của bố cục.")</f>
        <v>Bản nhạc sử dụng dải cao độ cụ thể là [R1A2N3G4E5] [oc0ta1ve2s3], tạo ra âm thanh gắn kết và thống nhất. Điều này được bổ sung bằng việc lựa chọn [[K01E12Y23]3 k4ey5], mang đến cho âm nhạc chất lượng cảm xúc đặc biệt. Nhiều nhạc cụ được sử dụng trong biểu diễn âm nhạc, góp phần tạo nên tính năng động của tác phẩm. Mặc dù [te0mp1o2] của bài hát này có nhịp độ nhanh nhưng nó cũng có các đoạn có [te0mp1o2] vừa phải, thể hiện tính linh hoạt của bố cục.</v>
      </c>
    </row>
    <row r="3918">
      <c r="A3918" s="1" t="s">
        <v>5926</v>
      </c>
      <c r="B3918" s="1" t="s">
        <v>5927</v>
      </c>
      <c r="C3918" s="2" t="str">
        <f>IFERROR(__xludf.DUMMYFUNCTION("GoogleTranslate(B3918, ""en"", ""vi"")"),"Bản nhạc thể hiện phạm vi cao độ trong [R1A2N3G4E5] [oc0ta1ve2s3] và sử dụng [[K01E12Y23]3 k4ey5], tạo ra bảng âm thanh phong phú và sống động. Với độ dài [T1M213] giây, bài hát toát lên nhịp điệu tràn đầy năng lượng đồng thời cố tình loại trừ bất kỳ [I1N"&amp;"2S3T4R5U6M7E8N9T0S1] nào. [te0mp1o2] vừa phải và âm thanh tiêu biểu khiến nó trở thành một mẫu mực của thể loại [G1E2N3R4E5] điển hình.")</f>
        <v>Bản nhạc thể hiện phạm vi cao độ trong [R1A2N3G4E5] [oc0ta1ve2s3] và sử dụng [[K01E12Y23]3 k4ey5], tạo ra bảng âm thanh phong phú và sống động. Với độ dài [T1M213] giây, bài hát toát lên nhịp điệu tràn đầy năng lượng đồng thời cố tình loại trừ bất kỳ [I1N2S3T4R5U6M7E8N9T0S1] nào. [te0mp1o2] vừa phải và âm thanh tiêu biểu khiến nó trở thành một mẫu mực của thể loại [G1E2N3R4E5] điển hình.</v>
      </c>
    </row>
    <row r="3919">
      <c r="A3919" s="1" t="s">
        <v>797</v>
      </c>
      <c r="B3919" s="1" t="s">
        <v>5928</v>
      </c>
      <c r="C3919" s="2" t="str">
        <f>IFERROR(__xludf.DUMMYFUNCTION("GoogleTranslate(B3919, ""en"", ""vi"")"),"Tổng cộng có [[N01U12M23_34B45A56R67S78]8 b9ar0s1] cho bài hát này. Mỗi ô nhịp chứa một số nhịp cụ thể và được phân cách bằng các đường thẳng đứng trên bản nhạc. Các thanh thường được nhóm lại với nhau thành các phần, có thể được xác định bằng các đường t"&amp;"hẳng đứng kép. Số lượng ô nhịp trong một bài hát có thể khác nhau tùy thuộc vào độ dài và cấu trúc của nó. Một số bài hát có thể có cấu trúc câu-điệp khúc đơn giản, trong khi những bài khác có thể có nhiều đoạn hoặc ngắt nhạc cụ. Bất kể cấu trúc nào, nhịp"&amp;" đếm là một kỹ năng quan trọng mà các nhạc sĩ cần phát triển để có thể đồng bộ với các thành viên còn lại của ban nhạc hoặc dàn nhạc.")</f>
        <v>Tổng cộng có [[N01U12M23_34B45A56R67S78]8 b9ar0s1] cho bài hát này. Mỗi ô nhịp chứa một số nhịp cụ thể và được phân cách bằng các đường thẳng đứng trên bản nhạc. Các thanh thường được nhóm lại với nhau thành các phần, có thể được xác định bằng các đường thẳng đứng kép. Số lượng ô nhịp trong một bài hát có thể khác nhau tùy thuộc vào độ dài và cấu trúc của nó. Một số bài hát có thể có cấu trúc câu-điệp khúc đơn giản, trong khi những bài khác có thể có nhiều đoạn hoặc ngắt nhạc cụ. Bất kể cấu trúc nào, nhịp đếm là một kỹ năng quan trọng mà các nhạc sĩ cần phát triển để có thể đồng bộ với các thành viên còn lại của ban nhạc hoặc dàn nhạc.</v>
      </c>
    </row>
    <row r="3920">
      <c r="A3920" s="1" t="s">
        <v>5929</v>
      </c>
      <c r="B3920" s="1" t="s">
        <v>5930</v>
      </c>
      <c r="C3920" s="2" t="str">
        <f>IFERROR(__xludf.DUMMYFUNCTION("GoogleTranslate(B3920, ""en"", ""vi"")"),"[te0mp1o2] trong bài hát này có nhịp độ rất nhanh và âm nhạc dựa trên [[T01I12M23E34_45S56I67G78N89A90T01U12R23E34]4 t5im6e 7si8gn9at0ur1e2]. [I1N2S3T4R5U6M7E8N9T0S1] nên được đưa vào bản nhạc, tạo nên âm thanh sôi động và sống động. Âm nhạc được xác định"&amp;" bởi [E1M2O3T4I5O6N7], gợi lên bầu không khí mạnh mẽ và mãnh liệt. Với cấu trúc gồm [[N01U12M23_34B45A56R67S78]8 b9ar0s1], bài hát mang động lực tràn đầy năng lượng xuyên suốt.")</f>
        <v>[te0mp1o2] trong bài hát này có nhịp độ rất nhanh và âm nhạc dựa trên [[T01I12M23E34_45S56I67G78N89A90T01U12R23E34]4 t5im6e 7si8gn9at0ur1e2]. [I1N2S3T4R5U6M7E8N9T0S1] nên được đưa vào bản nhạc, tạo nên âm thanh sôi động và sống động. Âm nhạc được xác định bởi [E1M2O3T4I5O6N7], gợi lên bầu không khí mạnh mẽ và mãnh liệt. Với cấu trúc gồm [[N01U12M23_34B45A56R67S78]8 b9ar0s1], bài hát mang động lực tràn đầy năng lượng xuyên suốt.</v>
      </c>
    </row>
    <row r="3921">
      <c r="A3921" s="1" t="s">
        <v>2919</v>
      </c>
      <c r="B3921" s="1" t="s">
        <v>5931</v>
      </c>
      <c r="C3921" s="2" t="str">
        <f>IFERROR(__xludf.DUMMYFUNCTION("GoogleTranslate(B3921, ""en"", ""vi"")"),"Dải cao độ của [R1A2N3G4E5] [oc0ta1ve2s3] tạo thêm nét đặc biệt cho âm nhạc, nhấn mạnh chiều sâu cảm xúc của nó. Bản nhạc này sử dụng [[K01E12Y23]3 k4ey5] tạo ra một bảng âm thanh phong phú và sống động. Ngoài ra, bài hát có độ dài [T1M213] giây và thể hi"&amp;"ện nhịp điệu rất năng động. Nó không có tính năng [I1N2S3T4R5U6M7E8N9T0S1] mà thay vào đó sử dụng một [ti0me1 s2ig3na4tu5re6 o7f 8[T91I02M13E24_35S46I57G68N79A80T91U02R13E24]3 khác thường. Với [te0mp1o2] thoải mái, âm nhạc thấm nhuần [E1M2O3T4I5O6N7] và t"&amp;"iến triển qua [[N01U12M23_34B45A56R67S78]8 b9ar0s1].")</f>
        <v>Dải cao độ của [R1A2N3G4E5] [oc0ta1ve2s3] tạo thêm nét đặc biệt cho âm nhạc, nhấn mạnh chiều sâu cảm xúc của nó. Bản nhạc này sử dụng [[K01E12Y23]3 k4ey5] tạo ra một bảng âm thanh phong phú và sống động. Ngoài ra, bài hát có độ dài [T1M213] giây và thể hiện nhịp điệu rất năng động. Nó không có tính năng [I1N2S3T4R5U6M7E8N9T0S1] mà thay vào đó sử dụng một [ti0me1 s2ig3na4tu5re6 o7f 8[T91I02M13E24_35S46I57G68N79A80T91U02R13E24]3 khác thường. Với [te0mp1o2] thoải mái, âm nhạc thấm nhuần [E1M2O3T4I5O6N7] và tiến triển qua [[N01U12M23_34B45A56R67S78]8 b9ar0s1].</v>
      </c>
    </row>
    <row r="3922">
      <c r="A3922" s="1" t="s">
        <v>5932</v>
      </c>
      <c r="B3922" s="1" t="s">
        <v>5933</v>
      </c>
      <c r="C3922" s="2" t="str">
        <f>IFERROR(__xludf.DUMMYFUNCTION("GoogleTranslate(B3922, ""en"", ""vi"")"),"Việc sử dụng phạm vi cao độ cụ thể là [R1A2N3G4E5] [oc0ta1ve2s3] và [[K01E12Y23]3 k4ey5] tạo ra âm thanh gắn kết và thống nhất xuyên suốt bản nhạc, truyền tải chất lượng cộng hưởng và độc đáo. Tuy nhiên, bất chấp những đặc điểm đặc biệt này, bản nhạc này "&amp;"không thể hiện được bản chất của thể loại [G1E2N3R4E5]. Ngoài ra, [ti0me1 s2ig3na4tu5re6] của bài hát không điển hình, càng khiến nó khác biệt với âm nhạc [G1E2N3R4E5] truyền thống.")</f>
        <v>Việc sử dụng phạm vi cao độ cụ thể là [R1A2N3G4E5] [oc0ta1ve2s3] và [[K01E12Y23]3 k4ey5] tạo ra âm thanh gắn kết và thống nhất xuyên suốt bản nhạc, truyền tải chất lượng cộng hưởng và độc đáo. Tuy nhiên, bất chấp những đặc điểm đặc biệt này, bản nhạc này không thể hiện được bản chất của thể loại [G1E2N3R4E5]. Ngoài ra, [ti0me1 s2ig3na4tu5re6] của bài hát không điển hình, càng khiến nó khác biệt với âm nhạc [G1E2N3R4E5] truyền thống.</v>
      </c>
    </row>
    <row r="3923">
      <c r="A3923" s="1" t="s">
        <v>5934</v>
      </c>
      <c r="B3923" s="1" t="s">
        <v>5935</v>
      </c>
      <c r="C3923" s="2" t="str">
        <f>IFERROR(__xludf.DUMMYFUNCTION("GoogleTranslate(B3923, ""en"", ""vi"")"),"Bài hát với nhịp điệu nhanh, kết hợp với trải nghiệm lôi cuốn và đáng nhớ khi lựa chọn [[K01E12Y23]3 k4ey5], đã tạo nên một bản nhạc độc đáo. Điều thú vị là bạn sẽ không tìm thấy bất kỳ [I1N2S3T4R5U6M7E8N9T0S1] nào trong bài hát này, tuy nhiên nhịp điệu n"&amp;"hanh và âm thanh đặc biệt khiến nó nổi bật so với các bài hát khác.")</f>
        <v>Bài hát với nhịp điệu nhanh, kết hợp với trải nghiệm lôi cuốn và đáng nhớ khi lựa chọn [[K01E12Y23]3 k4ey5], đã tạo nên một bản nhạc độc đáo. Điều thú vị là bạn sẽ không tìm thấy bất kỳ [I1N2S3T4R5U6M7E8N9T0S1] nào trong bài hát này, tuy nhiên nhịp điệu nhanh và âm thanh đặc biệt khiến nó nổi bật so với các bài hát khác.</v>
      </c>
    </row>
    <row r="3924">
      <c r="A3924" s="1" t="s">
        <v>5936</v>
      </c>
      <c r="B3924" s="1" t="s">
        <v>5937</v>
      </c>
      <c r="C3924" s="2" t="str">
        <f>IFERROR(__xludf.DUMMYFUNCTION("GoogleTranslate(B3924, ""en"", ""vi"")"),"Âm nhạc dựa trên [[T01I12M23E34_45S56I67G78N89A90T01U12R23E34]4 t5im6e 7si8gn9at0ur1e2] và không có các tính năng cổ điển của âm thanh [G1E2N3R4E5], nhưng [I1N2S3T4R5U6M7E8N9T0S1] được thêm vào sáng tác âm nhạc.")</f>
        <v>Âm nhạc dựa trên [[T01I12M23E34_45S56I67G78N89A90T01U12R23E34]4 t5im6e 7si8gn9at0ur1e2] và không có các tính năng cổ điển của âm thanh [G1E2N3R4E5], nhưng [I1N2S3T4R5U6M7E8N9T0S1] được thêm vào sáng tác âm nhạc.</v>
      </c>
    </row>
    <row r="3925">
      <c r="A3925" s="1" t="s">
        <v>178</v>
      </c>
      <c r="B3925" s="1" t="s">
        <v>5938</v>
      </c>
      <c r="C3925" s="2" t="str">
        <f>IFERROR(__xludf.DUMMYFUNCTION("GoogleTranslate(B3925, ""en"", ""vi"")"),"Với dải cao độ trải dài [R1A2N3G4E5] [oc0ta1ve2s3], bản nhạc này mang đến trải nghiệm nghe đa dạng và sống động. [[K01E12Y23]3 k4ey5] mang đến cho bài hát này chất lượng cảm xúc đặc biệt, trong khi thời gian chạy [T1M213] giây của nó khiến người nghe say "&amp;"đắm. Đặc trưng bởi nhịp điệu êm dịu và sự vắng mặt của [I1N2S3T4R5U6M7E8N9T0S1], bài hát theo phong cách [G1E2N3R4E5] không thể nhầm lẫn này được chơi với tốc độ nhanh, được bổ sung bởi [[T01I12M23E34_45S56I67G78N89A90T01U12R23E34]4 t5im6e 7si 8gn9at0ur1e"&amp;"2].")</f>
        <v>Với dải cao độ trải dài [R1A2N3G4E5] [oc0ta1ve2s3], bản nhạc này mang đến trải nghiệm nghe đa dạng và sống động. [[K01E12Y23]3 k4ey5] mang đến cho bài hát này chất lượng cảm xúc đặc biệt, trong khi thời gian chạy [T1M213] giây của nó khiến người nghe say đắm. Đặc trưng bởi nhịp điệu êm dịu và sự vắng mặt của [I1N2S3T4R5U6M7E8N9T0S1], bài hát theo phong cách [G1E2N3R4E5] không thể nhầm lẫn này được chơi với tốc độ nhanh, được bổ sung bởi [[T01I12M23E34_45S56I67G78N89A90T01U12R23E34]4 t5im6e 7si 8gn9at0ur1e2].</v>
      </c>
    </row>
    <row r="3926">
      <c r="A3926" s="1" t="s">
        <v>3222</v>
      </c>
      <c r="B3926" s="1" t="s">
        <v>5939</v>
      </c>
      <c r="C3926" s="2" t="str">
        <f>IFERROR(__xludf.DUMMYFUNCTION("GoogleTranslate(B3926, ""en"", ""vi"")"),"Bài hát có chiều dài khoảng [[N01U12M23_34B45A56R67S78]8 b9ar0s1], có nhịp điệu thực sự hấp dẫn và [I1N2S3T4R5U6M7E8N9T0S1] đóng một vai trò quan trọng trong âm nhạc.")</f>
        <v>Bài hát có chiều dài khoảng [[N01U12M23_34B45A56R67S78]8 b9ar0s1], có nhịp điệu thực sự hấp dẫn và [I1N2S3T4R5U6M7E8N9T0S1] đóng một vai trò quan trọng trong âm nhạc.</v>
      </c>
    </row>
    <row r="3927">
      <c r="A3927" s="1" t="s">
        <v>5940</v>
      </c>
      <c r="B3927" s="1" t="s">
        <v>5941</v>
      </c>
      <c r="C3927" s="2" t="str">
        <f>IFERROR(__xludf.DUMMYFUNCTION("GoogleTranslate(B3927, ""en"", ""vi"")"),"Nhạc của bài hát này có [I1N2S3T4R5U6M7E8N9T0S1] và có nhịp điệu nhẹ nhàng, trong khi dải cao độ [R1A2N3G4E5]-[oc0ta1ve2] của nó bổ sung thêm nét đặc biệt giúp nhấn mạnh chiều sâu cảm xúc của bài hát. Ngoài ra, bài hát còn sử dụng [T1I2M3E4_5S6I7G8N9A0T1U"&amp;"2R3E4] không phổ biến. Nhìn chung, âm nhạc được đặc trưng bởi tính chất [E1M2O3T4I5O6N7A8L9].")</f>
        <v>Nhạc của bài hát này có [I1N2S3T4R5U6M7E8N9T0S1] và có nhịp điệu nhẹ nhàng, trong khi dải cao độ [R1A2N3G4E5]-[oc0ta1ve2] của nó bổ sung thêm nét đặc biệt giúp nhấn mạnh chiều sâu cảm xúc của bài hát. Ngoài ra, bài hát còn sử dụng [T1I2M3E4_5S6I7G8N9A0T1U2R3E4] không phổ biến. Nhìn chung, âm nhạc được đặc trưng bởi tính chất [E1M2O3T4I5O6N7A8L9].</v>
      </c>
    </row>
    <row r="3928">
      <c r="A3928" s="1" t="s">
        <v>51</v>
      </c>
      <c r="B3928" s="1" t="s">
        <v>5942</v>
      </c>
      <c r="C3928" s="2" t="str">
        <f>IFERROR(__xludf.DUMMYFUNCTION("GoogleTranslate(B3928, ""en"", ""vi"")"),"Việc sử dụng phạm vi cao độ cụ thể của [R1A2N3G4E5] [oc0ta1ve2s3] tạo ra âm thanh gắn kết và thống nhất xuyên suốt bản nhạc được sáng tác trong [[K01E12Y23]3 k4ey5], với thời gian chạy là [T1M213] giây. Nhịp điệu trong bài hát này rất dễ nghe và âm nhạc t"&amp;"rở nên sống động thông qua việc sử dụng [I1N2S3T4R5U6M7E8N9T0S1]. Mặc dù [ti0me1 s2ig3na4tu5re6] của bài hát này không phải là [T1I2M3E4_5S6I7G8N9A0T1U2R3E4] thông thường, nhưng nó được chơi ở mức cao [te0mp1o2], khiến nó trở thành đại diện chính cho phon"&amp;"g cách [G1E2N3R4E5].")</f>
        <v>Việc sử dụng phạm vi cao độ cụ thể của [R1A2N3G4E5] [oc0ta1ve2s3] tạo ra âm thanh gắn kết và thống nhất xuyên suốt bản nhạc được sáng tác trong [[K01E12Y23]3 k4ey5], với thời gian chạy là [T1M213] giây. Nhịp điệu trong bài hát này rất dễ nghe và âm nhạc trở nên sống động thông qua việc sử dụng [I1N2S3T4R5U6M7E8N9T0S1]. Mặc dù [ti0me1 s2ig3na4tu5re6] của bài hát này không phải là [T1I2M3E4_5S6I7G8N9A0T1U2R3E4] thông thường, nhưng nó được chơi ở mức cao [te0mp1o2], khiến nó trở thành đại diện chính cho phong cách [G1E2N3R4E5].</v>
      </c>
    </row>
    <row r="3929">
      <c r="A3929" s="1" t="s">
        <v>477</v>
      </c>
      <c r="B3929" s="1" t="s">
        <v>5943</v>
      </c>
      <c r="C3929" s="2" t="str">
        <f>IFERROR(__xludf.DUMMYFUNCTION("GoogleTranslate(B3929, ""en"", ""vi"")"),"Phạm vi cao độ nhỏ gọn của [R1A2N3G4E5] [oc0ta1ve2s3] có thể mang lại màn trình diễn âm nhạc tập trung và có tác động mạnh mẽ, cho phép âm nhạc truyền tải một cách hiệu quả [E1M2O3T4I5O6N7]. Bằng cách giới hạn phạm vi các nốt được sử dụng, âm nhạc có thể "&amp;"tập trung nội dung du dương và hài hòa, tạo ra cảm giác mạch lạc và có định hướng. Điều này có thể nâng cao tác động cảm xúc của âm nhạc, giúp thể hiện cảm giác hoặc tâm trạng mong muốn. Cho dù âm nhạc vui tươi, u sầu hay mãnh liệt, dải cao độ hẹp có thể "&amp;"giúp truyền tải cảm xúc của bản nhạc và kết nối với người nghe ở mức độ sâu sắc hơn.")</f>
        <v>Phạm vi cao độ nhỏ gọn của [R1A2N3G4E5] [oc0ta1ve2s3] có thể mang lại màn trình diễn âm nhạc tập trung và có tác động mạnh mẽ, cho phép âm nhạc truyền tải một cách hiệu quả [E1M2O3T4I5O6N7]. Bằng cách giới hạn phạm vi các nốt được sử dụng, âm nhạc có thể tập trung nội dung du dương và hài hòa, tạo ra cảm giác mạch lạc và có định hướng. Điều này có thể nâng cao tác động cảm xúc của âm nhạc, giúp thể hiện cảm giác hoặc tâm trạng mong muốn. Cho dù âm nhạc vui tươi, u sầu hay mãnh liệt, dải cao độ hẹp có thể giúp truyền tải cảm xúc của bản nhạc và kết nối với người nghe ở mức độ sâu sắc hơn.</v>
      </c>
    </row>
    <row r="3930">
      <c r="A3930" s="1" t="s">
        <v>291</v>
      </c>
      <c r="B3930" s="1" t="s">
        <v>5944</v>
      </c>
      <c r="C3930" s="2" t="str">
        <f>IFERROR(__xludf.DUMMYFUNCTION("GoogleTranslate(B3930, ""en"", ""vi"")"),"Việc sử dụng dải cao độ cụ thể là [R1A2N3G4E5] [oc0ta1ve2s3] tạo ra âm thanh gắn kết và thống nhất xuyên suốt bản nhạc, và đáng chú ý là [I1N2S3T4R5U6M7E8N9T0S1] không có trong bài hát này. Bằng cách giới hạn phạm vi cao độ ở một số [oc0ta1ve2s3] cụ thể, "&amp;"nhà soạn nhạc hoặc người sắp xếp có thể tạo ra cảm giác nhất quán và mạch lạc trong âm nhạc, giúp gắn kết các phần hoặc thành phần khác nhau của bản nhạc lại với nhau. Sự vắng mặt của [I1N2S3T4R5U6M7E8N9T0S1] cũng có thể góp phần vào hiệu ứng này, vì nó c"&amp;"ho phép người nghe tập trung hơn vào các yếu tố khác của âm nhạc, chẳng hạn như giai điệu, hòa âm và nhịp điệu. Cùng với nhau, những kỹ thuật này có thể giúp tạo ra trải nghiệm âm nhạc độc đáo và đáng nhớ cho người nghe.")</f>
        <v>Việc sử dụng dải cao độ cụ thể là [R1A2N3G4E5] [oc0ta1ve2s3] tạo ra âm thanh gắn kết và thống nhất xuyên suốt bản nhạc, và đáng chú ý là [I1N2S3T4R5U6M7E8N9T0S1] không có trong bài hát này. Bằng cách giới hạn phạm vi cao độ ở một số [oc0ta1ve2s3] cụ thể, nhà soạn nhạc hoặc người sắp xếp có thể tạo ra cảm giác nhất quán và mạch lạc trong âm nhạc, giúp gắn kết các phần hoặc thành phần khác nhau của bản nhạc lại với nhau. Sự vắng mặt của [I1N2S3T4R5U6M7E8N9T0S1] cũng có thể góp phần vào hiệu ứng này, vì nó cho phép người nghe tập trung hơn vào các yếu tố khác của âm nhạc, chẳng hạn như giai điệu, hòa âm và nhịp điệu. Cùng với nhau, những kỹ thuật này có thể giúp tạo ra trải nghiệm âm nhạc độc đáo và đáng nhớ cho người nghe.</v>
      </c>
    </row>
    <row r="3931">
      <c r="A3931" s="1" t="s">
        <v>5945</v>
      </c>
      <c r="B3931" s="1" t="s">
        <v>5946</v>
      </c>
      <c r="C3931" s="2" t="str">
        <f>IFERROR(__xludf.DUMMYFUNCTION("GoogleTranslate(B3931, ""en"", ""vi"")"),"Bài hát này được sáng tác trong [[K01E12Y23]3 k4ey5] và có thời lượng [T1M213] giây hoặc [[N01U12M23_34B45A56R67S78]8 b9ar0s1]. Nó có nhịp vừa phải và nhịp độ vừa phải. Bất chấp chất lượng nhịp nhàng của nó, bạn sẽ không nghe thấy bất kỳ [I1N2S3T4R5U6M7E8"&amp;"N9T0S1] nào trong bài hát này.")</f>
        <v>Bài hát này được sáng tác trong [[K01E12Y23]3 k4ey5] và có thời lượng [T1M213] giây hoặc [[N01U12M23_34B45A56R67S78]8 b9ar0s1]. Nó có nhịp vừa phải và nhịp độ vừa phải. Bất chấp chất lượng nhịp nhàng của nó, bạn sẽ không nghe thấy bất kỳ [I1N2S3T4R5U6M7E8N9T0S1] nào trong bài hát này.</v>
      </c>
    </row>
    <row r="3932">
      <c r="A3932" s="1" t="s">
        <v>966</v>
      </c>
      <c r="B3932" s="1" t="s">
        <v>5947</v>
      </c>
      <c r="C3932" s="2" t="str">
        <f>IFERROR(__xludf.DUMMYFUNCTION("GoogleTranslate(B3932, ""en"", ""vi"")"),"Việc sử dụng [[K01E12Y23]3 k4ey5] trong bản nhạc này tạo ra một bảng âm thanh phong phú và sống động giúp nâng cao tác động cảm xúc tổng thể. Âm nhạc thấm đẫm [E1M2O3T4I5O6N7], được truyền tải qua những hòa âm và giai điệu được trau chuốt kỹ lưỡng. Với độ"&amp;" dài [T1M213] giây, ca khúc này đưa người nghe vào một hành trình của âm thanh biểu cảm, thể hiện tài năng và sự sáng tạo của người sáng tác.")</f>
        <v>Việc sử dụng [[K01E12Y23]3 k4ey5] trong bản nhạc này tạo ra một bảng âm thanh phong phú và sống động giúp nâng cao tác động cảm xúc tổng thể. Âm nhạc thấm đẫm [E1M2O3T4I5O6N7], được truyền tải qua những hòa âm và giai điệu được trau chuốt kỹ lưỡng. Với độ dài [T1M213] giây, ca khúc này đưa người nghe vào một hành trình của âm thanh biểu cảm, thể hiện tài năng và sự sáng tạo của người sáng tác.</v>
      </c>
    </row>
    <row r="3933">
      <c r="A3933" s="1" t="s">
        <v>797</v>
      </c>
      <c r="B3933" s="1" t="s">
        <v>5948</v>
      </c>
      <c r="C3933" s="2" t="str">
        <f>IFERROR(__xludf.DUMMYFUNCTION("GoogleTranslate(B3933, ""en"", ""vi"")"),"Bạn có thể đếm [[N01U12M23_34B45A56R67S78]8 b9ar0s1] trong bài hát này. Đây là cách phổ biến để các nhạc sĩ và những người đam mê âm nhạc mô tả cấu trúc và thời gian của một bản nhạc. Bằng cách chia bài hát thành các phần nhỏ hơn, chẳng hạn như ô nhịp, vi"&amp;"ệc phân tích và hiểu nhịp điệu cũng như dòng chảy của âm nhạc sẽ trở nên dễ dàng hơn. Ngoài ra, việc biết số ô nhịp trong một bài hát có thể hữu ích cho người biểu diễn vì nó cho phép họ theo dõi vị trí của mình trong bản nhạc và luôn đồng bộ với phần còn"&amp;" lại của ban nhạc hoặc ban nhạc. Nhìn chung, hiểu khái niệm về ô nhịp và có thể đếm chúng là một kỹ năng cần thiết cho bất kỳ ai quan tâm đến lý thuyết hoặc biểu diễn âm nhạc.")</f>
        <v>Bạn có thể đếm [[N01U12M23_34B45A56R67S78]8 b9ar0s1] trong bài hát này. Đây là cách phổ biến để các nhạc sĩ và những người đam mê âm nhạc mô tả cấu trúc và thời gian của một bản nhạc. Bằng cách chia bài hát thành các phần nhỏ hơn, chẳng hạn như ô nhịp, việc phân tích và hiểu nhịp điệu cũng như dòng chảy của âm nhạc sẽ trở nên dễ dàng hơn. Ngoài ra, việc biết số ô nhịp trong một bài hát có thể hữu ích cho người biểu diễn vì nó cho phép họ theo dõi vị trí của mình trong bản nhạc và luôn đồng bộ với phần còn lại của ban nhạc hoặc ban nhạc. Nhìn chung, hiểu khái niệm về ô nhịp và có thể đếm chúng là một kỹ năng cần thiết cho bất kỳ ai quan tâm đến lý thuyết hoặc biểu diễn âm nhạc.</v>
      </c>
    </row>
    <row r="3934">
      <c r="A3934" s="1" t="s">
        <v>352</v>
      </c>
      <c r="B3934" s="1" t="s">
        <v>5949</v>
      </c>
      <c r="C3934" s="2" t="str">
        <f>IFERROR(__xludf.DUMMYFUNCTION("GoogleTranslate(B3934, ""en"", ""vi"")"),"Việc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bài hát duy trì nhịp đ"&amp;"iệu đều đặn và vừa phải. Không có [I1N2S3T4R5U6M7E8N9T0S1] trong phần nhạc cụ của nó, [ti0me1 s2ig3na4tu5re6] của âm nhạc là [T1I2M3E4_5S6I7G8N9A0T1U2R3E4]. Nó chảy với tốc độ vừa phải và được đặc trưng bởi [E1M2O3T4I5O6N7].")</f>
        <v>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bài hát duy trì nhịp điệu đều đặn và vừa phải. Không có [I1N2S3T4R5U6M7E8N9T0S1] trong phần nhạc cụ của nó, [ti0me1 s2ig3na4tu5re6] của âm nhạc là [T1I2M3E4_5S6I7G8N9A0T1U2R3E4]. Nó chảy với tốc độ vừa phải và được đặc trưng bởi [E1M2O3T4I5O6N7].</v>
      </c>
    </row>
    <row r="3935">
      <c r="A3935" s="1" t="s">
        <v>5950</v>
      </c>
      <c r="B3935" s="1" t="s">
        <v>5951</v>
      </c>
      <c r="C3935" s="2" t="str">
        <f>IFERROR(__xludf.DUMMYFUNCTION("GoogleTranslate(B3935, ""en"", ""vi"")"),"Dải cao độ của [R1A2N3G4E5] [oc0ta1ve2s3] tạo thêm nét đặc sắc cho bản nhạc, nhấn mạnh chiều sâu cảm xúc của nó, trong khi nhịp của bài hát này vẫn ở mức vừa phải. Ngoài ra, [ti0me1 s2ig3na4tu5re6] của bài hát này không điển hình và [I1N2S3T4R5U6M7E8N9T0S"&amp;"1] vắng mặt một cách đáng chú ý, tạo ra một cảnh quan âm thanh độc đáo. Hơn nữa, có [[N01U12M23_34B45A56R67S78]8 b9ar0s1] xuyên suốt bài hát, góp phần tạo nên cấu trúc và bố cục tổng thể của bài hát.")</f>
        <v>Dải cao độ của [R1A2N3G4E5] [oc0ta1ve2s3] tạo thêm nét đặc sắc cho bản nhạc, nhấn mạnh chiều sâu cảm xúc của nó, trong khi nhịp của bài hát này vẫn ở mức vừa phải. Ngoài ra, [ti0me1 s2ig3na4tu5re6] của bài hát này không điển hình và [I1N2S3T4R5U6M7E8N9T0S1] vắng mặt một cách đáng chú ý, tạo ra một cảnh quan âm thanh độc đáo. Hơn nữa, có [[N01U12M23_34B45A56R67S78]8 b9ar0s1] xuyên suốt bài hát, góp phần tạo nên cấu trúc và bố cục tổng thể của bài hát.</v>
      </c>
    </row>
    <row r="3936">
      <c r="A3936" s="1" t="s">
        <v>5952</v>
      </c>
      <c r="B3936" s="1" t="s">
        <v>5953</v>
      </c>
      <c r="C3936" s="2" t="str">
        <f>IFERROR(__xludf.DUMMYFUNCTION("GoogleTranslate(B3936, ""en"", ""vi"")"),"Âm nhạc trong bài hát này tạo nên trải nghiệm quyến rũ và đáng nhớ thông qua việc lựa chọn [[K01E12Y23]3 k4ey5]. Nhịp điệu nhẹ nhàng và bài hát đi theo [[T01I12M23E34_45S56I67G78N89A90T01U12R23E34]4 t5im6e 7si8gn9at0ur1e2]. Điều thú vị là bài hát này cố t"&amp;"ình loại trừ một số nhạc cụ nhất định. Mặc dù vậy, bài hát vẫn được phát với tốc độ nhanh, khiến nó trở thành một trải nghiệm nghe độc ​​đáo và hấp dẫn.")</f>
        <v>Âm nhạc trong bài hát này tạo nên trải nghiệm quyến rũ và đáng nhớ thông qua việc lựa chọn [[K01E12Y23]3 k4ey5]. Nhịp điệu nhẹ nhàng và bài hát đi theo [[T01I12M23E34_45S56I67G78N89A90T01U12R23E34]4 t5im6e 7si8gn9at0ur1e2]. Điều thú vị là bài hát này cố tình loại trừ một số nhạc cụ nhất định. Mặc dù vậy, bài hát vẫn được phát với tốc độ nhanh, khiến nó trở thành một trải nghiệm nghe độc ​​đáo và hấp dẫn.</v>
      </c>
    </row>
    <row r="3937">
      <c r="A3937" s="1" t="s">
        <v>5954</v>
      </c>
      <c r="B3937" s="1" t="s">
        <v>5955</v>
      </c>
      <c r="C3937" s="2" t="str">
        <f>IFERROR(__xludf.DUMMYFUNCTION("GoogleTranslate(B3937, ""en"", ""vi"")"),"Loại nhạc này mang lại trải nghiệm nghe độc ​​đáo và đáng nhớ với dải cao độ [R1A2N3G4E5] [oc0ta1ve2s3]. Việc bổ sung [[K01E12Y23]3 k4ey5] sẽ tạo thêm hương vị độc đáo cho chế phẩm. Bài hát kéo dài [T1M213] giây và nhịp điệu nhẹ nhàng, thư giãn. Nó không "&amp;"kết hợp việc sử dụng [I1N2S3T4R5U6M7E8N9T0S1]. Theo nhịp [T1I2M3E4_5S6I7G8N9A0T1U2R3E4], nhạc được phát ở nhịp độ thoải mái, đặc trưng bởi [E1M2O3T4I5O6N7]. Bài hát được chia thành [[N01U12M23_34B45A56R67S78]8 b9ar0s1].")</f>
        <v>Loại nhạc này mang lại trải nghiệm nghe độc ​​đáo và đáng nhớ với dải cao độ [R1A2N3G4E5] [oc0ta1ve2s3]. Việc bổ sung [[K01E12Y23]3 k4ey5] sẽ tạo thêm hương vị độc đáo cho chế phẩm. Bài hát kéo dài [T1M213] giây và nhịp điệu nhẹ nhàng, thư giãn. Nó không kết hợp việc sử dụng [I1N2S3T4R5U6M7E8N9T0S1]. Theo nhịp [T1I2M3E4_5S6I7G8N9A0T1U2R3E4], nhạc được phát ở nhịp độ thoải mái, đặc trưng bởi [E1M2O3T4I5O6N7]. Bài hát được chia thành [[N01U12M23_34B45A56R67S78]8 b9ar0s1].</v>
      </c>
    </row>
    <row r="3938">
      <c r="A3938" s="1" t="s">
        <v>2222</v>
      </c>
      <c r="B3938" s="1" t="s">
        <v>5956</v>
      </c>
      <c r="C3938" s="2" t="str">
        <f>IFERROR(__xludf.DUMMYFUNCTION("GoogleTranslate(B3938, ""en"", ""vi"")"),"Âm nhạc được đề cập có một số tính năng đặc biệt làm cho nó nổi bật. Đầu tiên, phạm vi cao độ của nó trải dài [R1A2N3G4E5] [oc0ta1ve2s3], điều này bổ sung thêm nét độc đáo và nhấn mạnh chiều sâu cảm xúc của tác phẩm. Ngoài ra, việc sử dụng [[K01E12Y23]3 k"&amp;"4ey5] tạo ra bầu không khí khác biệt giúp tạo nên tâm trạng cho người nghe. Thời lượng của bài hát là [T1M213] giây và chuyển động với tốc độ nhanh với nhịp điệu thoải mái và vừa phải. Thành phần cụ thể này cũng không có bất kỳ [I1N2S3T4R5U6M7E8N9T0S1] nà"&amp;"o. Âm nhạc dựa trên [[T01I12M23E34_45S56I67G78N89A90T01U12R23E34]4 t5im6e 7si8gn9at0ur1e2] và thuộc thể loại [G1E2N3R4E5]. Nhìn chung, những yếu tố này kết hợp với nhau để tạo ra trải nghiệm nghe thú vị và đáng nhớ.")</f>
        <v>Âm nhạc được đề cập có một số tính năng đặc biệt làm cho nó nổi bật. Đầu tiên, phạm vi cao độ của nó trải dài [R1A2N3G4E5] [oc0ta1ve2s3], điều này bổ sung thêm nét độc đáo và nhấn mạnh chiều sâu cảm xúc của tác phẩm. Ngoài ra, việc sử dụng [[K01E12Y23]3 k4ey5] tạo ra bầu không khí khác biệt giúp tạo nên tâm trạng cho người nghe. Thời lượng của bài hát là [T1M213] giây và chuyển động với tốc độ nhanh với nhịp điệu thoải mái và vừa phải. Thành phần cụ thể này cũng không có bất kỳ [I1N2S3T4R5U6M7E8N9T0S1] nào. Âm nhạc dựa trên [[T01I12M23E34_45S56I67G78N89A90T01U12R23E34]4 t5im6e 7si8gn9at0ur1e2] và thuộc thể loại [G1E2N3R4E5]. Nhìn chung, những yếu tố này kết hợp với nhau để tạo ra trải nghiệm nghe thú vị và đáng nhớ.</v>
      </c>
    </row>
    <row r="3939">
      <c r="A3939" s="1" t="s">
        <v>5957</v>
      </c>
      <c r="B3939" s="1" t="s">
        <v>5958</v>
      </c>
      <c r="C3939" s="2" t="str">
        <f>IFERROR(__xludf.DUMMYFUNCTION("GoogleTranslate(B3939, ""en"", ""vi"")"),"Bản nhạc này có dải cao độ [R1A2N3G4E5] [oc0ta1ve2s3] và được phát ở [[K01E12Y23]3 k4ey5], mang đến âm thanh mạnh mẽ và đáng nhớ. Nó có thời gian chạy [T1M213] giây và nhịp điệu rất dễ nghe. Nhạc có định dạng [T1I2M3E4_5S6I7G8N9A0T1U2R3E4] và phần soạn nh"&amp;"ạc của nó không liên quan đến việc sử dụng [I1N2S3T4R5U6M7E8N9T0S1]. Tổng cộng, bài hát này có [[N01U12M23_34B45A56R67S78]8 b9ar0s1], mang lại trải nghiệm âm nhạc toàn diện và gắn kết.")</f>
        <v>Bản nhạc này có dải cao độ [R1A2N3G4E5] [oc0ta1ve2s3] và được phát ở [[K01E12Y23]3 k4ey5], mang đến âm thanh mạnh mẽ và đáng nhớ. Nó có thời gian chạy [T1M213] giây và nhịp điệu rất dễ nghe. Nhạc có định dạng [T1I2M3E4_5S6I7G8N9A0T1U2R3E4] và phần soạn nhạc của nó không liên quan đến việc sử dụng [I1N2S3T4R5U6M7E8N9T0S1]. Tổng cộng, bài hát này có [[N01U12M23_34B45A56R67S78]8 b9ar0s1], mang lại trải nghiệm âm nhạc toàn diện và gắn kết.</v>
      </c>
    </row>
    <row r="3940">
      <c r="A3940" s="1" t="s">
        <v>5959</v>
      </c>
      <c r="B3940" s="1" t="s">
        <v>5960</v>
      </c>
      <c r="C3940" s="2" t="str">
        <f>IFERROR(__xludf.DUMMYFUNCTION("GoogleTranslate(B3940, ""en"", ""vi"")"),"Nhạc đang được phát có mức trung bình [te0mp1o2] và độ dài của bài hát được xác định bởi [[N01U12M23_34B45A56R67S78]8 b9ar0s1], với tổng thời lượng là [T1M213] giây. Điều thú vị là phần phối khí của bài hát đặc biệt này đã bỏ qua việc sử dụng [I1N2S3T4R5U"&amp;"6M7E8N9T0S1].")</f>
        <v>Nhạc đang được phát có mức trung bình [te0mp1o2] và độ dài của bài hát được xác định bởi [[N01U12M23_34B45A56R67S78]8 b9ar0s1], với tổng thời lượng là [T1M213] giây. Điều thú vị là phần phối khí của bài hát đặc biệt này đã bỏ qua việc sử dụng [I1N2S3T4R5U6M7E8N9T0S1].</v>
      </c>
    </row>
    <row r="3941">
      <c r="A3941" s="1" t="s">
        <v>797</v>
      </c>
      <c r="B3941" s="1" t="s">
        <v>5961</v>
      </c>
      <c r="C3941" s="2" t="str">
        <f>IFERROR(__xludf.DUMMYFUNCTION("GoogleTranslate(B3941, ""en"", ""vi"")"),"Bài hát này bao gồm [[N01U12M23_34B45A56R67S78]8 b9ar0s1].")</f>
        <v>Bài hát này bao gồm [[N01U12M23_34B45A56R67S78]8 b9ar0s1].</v>
      </c>
    </row>
    <row r="3942">
      <c r="A3942" s="1" t="s">
        <v>5962</v>
      </c>
      <c r="B3942" s="1" t="s">
        <v>5963</v>
      </c>
      <c r="C3942" s="2" t="str">
        <f>IFERROR(__xludf.DUMMYFUNCTION("GoogleTranslate(B3942, ""en"", ""vi"")"),"Bài hát này có phạm vi cao độ trong [R1A2N3G4E5] [oc0ta1ve2s3] và có nhịp điệu có thể nhảy được, chắc chắn sẽ khiến bạn cảm động. Âm thanh của bài hát mang đậm phong cách [G1E2N3R4E5] thông thường, mang đến trải nghiệm nghe quen thuộc và thú vị cho người "&amp;"hâm mộ thể loại này.")</f>
        <v>Bài hát này có phạm vi cao độ trong [R1A2N3G4E5] [oc0ta1ve2s3] và có nhịp điệu có thể nhảy được, chắc chắn sẽ khiến bạn cảm động. Âm thanh của bài hát mang đậm phong cách [G1E2N3R4E5] thông thường, mang đến trải nghiệm nghe quen thuộc và thú vị cho người hâm mộ thể loại này.</v>
      </c>
    </row>
    <row r="3943">
      <c r="A3943" s="1" t="s">
        <v>13</v>
      </c>
      <c r="B3943" s="1" t="s">
        <v>5964</v>
      </c>
      <c r="C3943" s="2" t="str">
        <f>IFERROR(__xludf.DUMMYFUNCTION("GoogleTranslate(B3943, ""en"", ""vi"")"),"Bài hát kéo dài trong [T1M213] giây và có nhịp điệu thoải mái và vừa phải.")</f>
        <v>Bài hát kéo dài trong [T1M213] giây và có nhịp điệu thoải mái và vừa phải.</v>
      </c>
    </row>
    <row r="3944">
      <c r="A3944" s="1" t="s">
        <v>320</v>
      </c>
      <c r="B3944" s="1" t="s">
        <v>5965</v>
      </c>
      <c r="C3944" s="2" t="str">
        <f>IFERROR(__xludf.DUMMYFUNCTION("GoogleTranslate(B3944, ""en"", ""vi"")"),"Nhạc bạn đang nghe được sáng tác trong [[K01E12Y23]3 k4ey5] và có thời lượng [[N01U12M23_34B45A56R67S78]8 b9ar0s1]. Thông tin này có thể hữu ích cho những nhạc sĩ muốn chơi theo bài hát hoặc hiểu cấu trúc của nó. [ke0y1] của một bản nhạc xác định tập hợp "&amp;"các nốt được sử dụng, trong khi số ô nhịp cho biết độ dài của từng đoạn và cấu trúc tổng thể của bài hát. Hiểu được những yếu tố này có thể giúp bạn đánh giá sâu sắc hơn về âm nhạc và giúp bạn phân tích nó hiệu quả hơn.")</f>
        <v>Nhạc bạn đang nghe được sáng tác trong [[K01E12Y23]3 k4ey5] và có thời lượng [[N01U12M23_34B45A56R67S78]8 b9ar0s1]. Thông tin này có thể hữu ích cho những nhạc sĩ muốn chơi theo bài hát hoặc hiểu cấu trúc của nó. [ke0y1] của một bản nhạc xác định tập hợp các nốt được sử dụng, trong khi số ô nhịp cho biết độ dài của từng đoạn và cấu trúc tổng thể của bài hát. Hiểu được những yếu tố này có thể giúp bạn đánh giá sâu sắc hơn về âm nhạc và giúp bạn phân tích nó hiệu quả hơn.</v>
      </c>
    </row>
    <row r="3945">
      <c r="A3945" s="1" t="s">
        <v>3340</v>
      </c>
      <c r="B3945" s="1" t="s">
        <v>5966</v>
      </c>
      <c r="C3945" s="2" t="str">
        <f>IFERROR(__xludf.DUMMYFUNCTION("GoogleTranslate(B3945, ""en"", ""vi"")"),"Nhịp điệu trong bài hát này rất mạnh mẽ nhưng đáng chú ý là không có nhạc cụ. Dù thiếu nhạc cụ nhưng bài hát vẫn sống động và hấp dẫn, chỉ dựa vào yếu tố nhịp điệu để tạo ra năng lượng cho bố cục. Đây có thể là minh chứng cho sức mạnh của việc tạo beat và"&amp;" thiết kế âm thanh hiệu quả trong việc tạo ra trải nghiệm âm nhạc sống động. Sự vắng mặt của các nhạc cụ truyền thống cũng cho thấy tính linh hoạt và đa dạng trong sản xuất âm nhạc cũng như khả năng thử nghiệm các âm thanh và kỹ thuật khác nhau để tạo ra "&amp;"những bản nhạc độc đáo và hấp dẫn.")</f>
        <v>Nhịp điệu trong bài hát này rất mạnh mẽ nhưng đáng chú ý là không có nhạc cụ. Dù thiếu nhạc cụ nhưng bài hát vẫn sống động và hấp dẫn, chỉ dựa vào yếu tố nhịp điệu để tạo ra năng lượng cho bố cục. Đây có thể là minh chứng cho sức mạnh của việc tạo beat và thiết kế âm thanh hiệu quả trong việc tạo ra trải nghiệm âm nhạc sống động. Sự vắng mặt của các nhạc cụ truyền thống cũng cho thấy tính linh hoạt và đa dạng trong sản xuất âm nhạc cũng như khả năng thử nghiệm các âm thanh và kỹ thuật khác nhau để tạo ra những bản nhạc độc đáo và hấp dẫn.</v>
      </c>
    </row>
    <row r="3946">
      <c r="A3946" s="1" t="s">
        <v>5967</v>
      </c>
      <c r="B3946" s="1" t="s">
        <v>5968</v>
      </c>
      <c r="C3946" s="2" t="str">
        <f>IFERROR(__xludf.DUMMYFUNCTION("GoogleTranslate(B3946, ""en"", ""vi"")"),"Bài hát có cao độ [R1A2N3G4E5] [oc0ta1ve2s3] và được chơi ở tốc độ nhanh với nhịp vừa phải. [ti0me1 s2ig3na4tu5re6] của nó là [T1I2M3E4_5S6I7G8N9A0T1U2R3E4].")</f>
        <v>Bài hát có cao độ [R1A2N3G4E5] [oc0ta1ve2s3] và được chơi ở tốc độ nhanh với nhịp vừa phải. [ti0me1 s2ig3na4tu5re6] của nó là [T1I2M3E4_5S6I7G8N9A0T1U2R3E4].</v>
      </c>
    </row>
    <row r="3947">
      <c r="A3947" s="1" t="s">
        <v>1185</v>
      </c>
      <c r="B3947" s="1" t="s">
        <v>5969</v>
      </c>
      <c r="C3947" s="2" t="str">
        <f>IFERROR(__xludf.DUMMYFUNCTION("GoogleTranslate(B3947, ""en"", ""vi"")"),"Với dải cao độ trải dài [R1A2N3G4E5] [oc0ta1ve2s3], bản nhạc này mang đến trải nghiệm nghe đa dạng và sống động. Lựa chọn [[K01E12Y23]3 k4ey5] mang lại trải nghiệm hấp dẫn và đáng nhớ. Bài hát có thời lượng [T1M213] giây và có nhịp điệu nhẹ nhàng, dễ nghe"&amp;". Nó không bao gồm [I1N2S3T4R5U6M7E8N9T0S1] và tuân theo [[T01I12M23E34_45S56I67G78N89A90T01U12R23E34]4 t5im6e 7si8gn9at0ur1e2]. Được biểu diễn ở tốc độ vừa phải, bản nhạc này khác xa với âm thanh cổ điển đầy gợi cảm [G1E2N3R4E5].")</f>
        <v>Với dải cao độ trải dài [R1A2N3G4E5] [oc0ta1ve2s3], bản nhạc này mang đến trải nghiệm nghe đa dạng và sống động. Lựa chọn [[K01E12Y23]3 k4ey5] mang lại trải nghiệm hấp dẫn và đáng nhớ. Bài hát có thời lượng [T1M213] giây và có nhịp điệu nhẹ nhàng, dễ nghe. Nó không bao gồm [I1N2S3T4R5U6M7E8N9T0S1] và tuân theo [[T01I12M23E34_45S56I67G78N89A90T01U12R23E34]4 t5im6e 7si8gn9at0ur1e2]. Được biểu diễn ở tốc độ vừa phải, bản nhạc này khác xa với âm thanh cổ điển đầy gợi cảm [G1E2N3R4E5].</v>
      </c>
    </row>
    <row r="3948">
      <c r="A3948" s="1" t="s">
        <v>2673</v>
      </c>
      <c r="B3948" s="1" t="s">
        <v>5970</v>
      </c>
      <c r="C3948" s="2" t="str">
        <f>IFERROR(__xludf.DUMMYFUNCTION("GoogleTranslate(B3948, ""en"", ""vi"")"),"[ti0me1 s2ig3na4tu5re6] của bài hát này không phải là điển hình và nó bao gồm tổng cộng [[N01U12M23_34B45A56R67S78]8 b9ar0s1]. Ngoài ra, phạm vi cao độ giới hạn của âm nhạc là [R1A2N3G4E5] [oc0ta1ve2s3] cho phép nhấn mạnh hơn vào các sắc thái của giai điệ"&amp;"u và phân nhịp. Đáng chú ý là [I1N2S3T4R5U6M7E8N9T0S1] không có trong bố cục này, góp phần tạo nên âm thanh và tính thẩm mỹ độc đáo.")</f>
        <v>[ti0me1 s2ig3na4tu5re6] của bài hát này không phải là điển hình và nó bao gồm tổng cộng [[N01U12M23_34B45A56R67S78]8 b9ar0s1]. Ngoài ra, phạm vi cao độ giới hạn của âm nhạc là [R1A2N3G4E5] [oc0ta1ve2s3] cho phép nhấn mạnh hơn vào các sắc thái của giai điệu và phân nhịp. Đáng chú ý là [I1N2S3T4R5U6M7E8N9T0S1] không có trong bố cục này, góp phần tạo nên âm thanh và tính thẩm mỹ độc đáo.</v>
      </c>
    </row>
    <row r="3949">
      <c r="A3949" s="1" t="s">
        <v>535</v>
      </c>
      <c r="B3949" s="1" t="s">
        <v>5971</v>
      </c>
      <c r="C3949" s="2" t="str">
        <f>IFERROR(__xludf.DUMMYFUNCTION("GoogleTranslate(B3949, ""en"", ""vi"")"),"Phạm vi cao độ giới hạn của âm nhạc là [R1A2N3G4E5] [oc0ta1ve2s3] cho phép nhấn mạnh hơn vào các sắc thái của giai điệu và nhịp điệu, đồng thời việc sử dụng [[K01E12Y23]3 k4ey5] tạo ra bầu không khí khác biệt. Chạy trong [T1M213] giây, bài hát này thể hiệ"&amp;"n nhịp điệu rất yên tĩnh và thanh bình, với việc sử dụng [I1N2S3T4R5U6M7E8N9T0S1] quan trọng. [ti0me1 s2ig3na4tu5re6] của bài hát không đều đặn và di chuyển với nhịp độ nhẹ nhàng, khiến nó không phải là ví dụ điển hình cho phong cách [G1E2N3R4E5] điển hìn"&amp;"h.")</f>
        <v>Phạm vi cao độ giới hạn của âm nhạc là [R1A2N3G4E5] [oc0ta1ve2s3] cho phép nhấn mạnh hơn vào các sắc thái của giai điệu và nhịp điệu, đồng thời việc sử dụng [[K01E12Y23]3 k4ey5] tạo ra bầu không khí khác biệt. Chạy trong [T1M213] giây, bài hát này thể hiện nhịp điệu rất yên tĩnh và thanh bình, với việc sử dụng [I1N2S3T4R5U6M7E8N9T0S1] quan trọng. [ti0me1 s2ig3na4tu5re6] của bài hát không đều đặn và di chuyển với nhịp độ nhẹ nhàng, khiến nó không phải là ví dụ điển hình cho phong cách [G1E2N3R4E5] điển hình.</v>
      </c>
    </row>
    <row r="3950">
      <c r="A3950" s="1" t="s">
        <v>5972</v>
      </c>
      <c r="B3950" s="1" t="s">
        <v>5973</v>
      </c>
      <c r="C3950" s="2" t="str">
        <f>IFERROR(__xludf.DUMMYFUNCTION("GoogleTranslate(B3950, ""en"", ""vi"")"),"Dải cao độ của [R1A2N3G4E5] [oc0ta1ve2s3] tạo thêm nét đặc biệt cho âm nhạc, nhấn mạnh chiều sâu cảm xúc của nó. Bài hát [T1M213]-giây này, với [[T01I12M23E34_45S56I67G78N89A90T01U12R23E34]4 t5im6e 7si8gn9at0ur1e2] không điển hình, thiếu [I1N2S3T4R5U6M7E8"&amp;"N9T0S1] trong cách sắp xếp. Nó được thực hiện với tốc độ nhanh chóng và thách thức sự phân loại dễ dàng theo kiểu [G1E2N3R4E5].")</f>
        <v>Dải cao độ của [R1A2N3G4E5] [oc0ta1ve2s3] tạo thêm nét đặc biệt cho âm nhạc, nhấn mạnh chiều sâu cảm xúc của nó. Bài hát [T1M213]-giây này, với [[T01I12M23E34_45S56I67G78N89A90T01U12R23E34]4 t5im6e 7si8gn9at0ur1e2] không điển hình, thiếu [I1N2S3T4R5U6M7E8N9T0S1] trong cách sắp xếp. Nó được thực hiện với tốc độ nhanh chóng và thách thức sự phân loại dễ dàng theo kiểu [G1E2N3R4E5].</v>
      </c>
    </row>
    <row r="3951">
      <c r="A3951" s="1" t="s">
        <v>5974</v>
      </c>
      <c r="B3951" s="1" t="s">
        <v>5975</v>
      </c>
      <c r="C3951" s="2" t="str">
        <f>IFERROR(__xludf.DUMMYFUNCTION("GoogleTranslate(B3951, ""en"", ""vi"")"),"Bản nhạc này là một sáng tác chịu ảnh hưởng nặng nề từ phong cách [G1E2N3R4E5], thể hiện phạm vi cao độ trong [R1A2N3G4E5] [oc0ta1ve2s3] và trải dài trong khoảng [[N01U12M23_34B45A56R67S78]8 b9ar0s1]. Dù không sử dụng [I1N2S3T4R5U6M7E8N9T0S1] nhưng âm tha"&amp;"nh của bài hát rất tràn đầy năng lượng, chuyển động với nhịp độ nhẹ nhàng khiến nhịp điệu tỏa sáng.")</f>
        <v>Bản nhạc này là một sáng tác chịu ảnh hưởng nặng nề từ phong cách [G1E2N3R4E5], thể hiện phạm vi cao độ trong [R1A2N3G4E5] [oc0ta1ve2s3] và trải dài trong khoảng [[N01U12M23_34B45A56R67S78]8 b9ar0s1]. Dù không sử dụng [I1N2S3T4R5U6M7E8N9T0S1] nhưng âm thanh của bài hát rất tràn đầy năng lượng, chuyển động với nhịp độ nhẹ nhàng khiến nhịp điệu tỏa sáng.</v>
      </c>
    </row>
    <row r="3952">
      <c r="A3952" s="1" t="s">
        <v>5340</v>
      </c>
      <c r="B3952" s="1" t="s">
        <v>5976</v>
      </c>
      <c r="C3952" s="2" t="str">
        <f>IFERROR(__xludf.DUMMYFUNCTION("GoogleTranslate(B3952, ""en"", ""vi"")"),"Bài hát là một ví dụ điển hình của âm thanh [G1E2N3R4E5] với [te0mp1o2] nhịp độ chậm và âm nhạc có nhịp [T1I2M3E4_5S6I7G8N9A0T1U2R3E4].")</f>
        <v>Bài hát là một ví dụ điển hình của âm thanh [G1E2N3R4E5] với [te0mp1o2] nhịp độ chậm và âm nhạc có nhịp [T1I2M3E4_5S6I7G8N9A0T1U2R3E4].</v>
      </c>
    </row>
    <row r="3953">
      <c r="A3953" s="1" t="s">
        <v>2055</v>
      </c>
      <c r="B3953" s="1" t="s">
        <v>5977</v>
      </c>
      <c r="C3953" s="2" t="str">
        <f>IFERROR(__xludf.DUMMYFUNCTION("GoogleTranslate(B3953, ""en"", ""vi"")"),"Bài hát này có [[N01U12M23_34B45A56R67S78]8 b9ar0s1] và độ dài của nó được xác định bởi cấu trúc này. Nhịp điệu của bài hát rất êm dịu, tạo không khí thư giãn. Tuy nhiên, điều làm cho bài hát này trở nên độc đáo là [ti0me1 s2ig3na4tu5re6] không điển hình,"&amp;" khác với mẫu nhịp điệu tiêu chuẩn thường thấy trong hầu hết các bài hát. Việc sử dụng [ti0me1 s2ig3na4tu5re6] khác thường này làm tăng thêm sự khác biệt của bài hát và khiến nó nổi bật so với các bản nhạc khác.")</f>
        <v>Bài hát này có [[N01U12M23_34B45A56R67S78]8 b9ar0s1] và độ dài của nó được xác định bởi cấu trúc này. Nhịp điệu của bài hát rất êm dịu, tạo không khí thư giãn. Tuy nhiên, điều làm cho bài hát này trở nên độc đáo là [ti0me1 s2ig3na4tu5re6] không điển hình, khác với mẫu nhịp điệu tiêu chuẩn thường thấy trong hầu hết các bài hát. Việc sử dụng [ti0me1 s2ig3na4tu5re6] khác thường này làm tăng thêm sự khác biệt của bài hát và khiến nó nổi bật so với các bản nhạc khác.</v>
      </c>
    </row>
    <row r="3954">
      <c r="A3954" s="1" t="s">
        <v>2222</v>
      </c>
      <c r="B3954" s="1" t="s">
        <v>5978</v>
      </c>
      <c r="C3954" s="2" t="str">
        <f>IFERROR(__xludf.DUMMYFUNCTION("GoogleTranslate(B3954, ""en"", ""vi"")"),"Đoạn nhạc sử dụng dải cao độ cụ thể là [R1A2N3G4E5] [oc0ta1ve2s3], mang lại âm thanh gắn kết và thống nhất kéo dài xuyên suốt bài hát. Ngoài ra, việc sử dụng [[K01E12Y23]3 k4ey5] tạo ra bảng âm thanh phong phú và sống động, trong khi nhịp vừa phải duy trì"&amp;" dòng nhịp điệu ổn định. Độ dài của bài hát kéo dài [T1M213] giây và [I1N2S3T4R5U6M7E8N9T0S1] không được đưa vào phần nhạc cụ của nó. Đồng hồ đo của âm nhạc tuân theo [T1I2M3E4_5S6I7G8N9A0T1U2R3E4] và [te0mp1o2] cao phản ánh sự thể hiện thực sự của phong "&amp;"cách cổ điển [G1E2N3R4E5]. Nhìn chung, âm nhạc kết hợp nhiều yếu tố khác nhau để tạo nên một bản nhạc gắn kết và ấn tượng.")</f>
        <v>Đoạn nhạc sử dụng dải cao độ cụ thể là [R1A2N3G4E5] [oc0ta1ve2s3], mang lại âm thanh gắn kết và thống nhất kéo dài xuyên suốt bài hát. Ngoài ra, việc sử dụng [[K01E12Y23]3 k4ey5] tạo ra bảng âm thanh phong phú và sống động, trong khi nhịp vừa phải duy trì dòng nhịp điệu ổn định. Độ dài của bài hát kéo dài [T1M213] giây và [I1N2S3T4R5U6M7E8N9T0S1] không được đưa vào phần nhạc cụ của nó. Đồng hồ đo của âm nhạc tuân theo [T1I2M3E4_5S6I7G8N9A0T1U2R3E4] và [te0mp1o2] cao phản ánh sự thể hiện thực sự của phong cách cổ điển [G1E2N3R4E5]. Nhìn chung, âm nhạc kết hợp nhiều yếu tố khác nhau để tạo nên một bản nhạc gắn kết và ấn tượng.</v>
      </c>
    </row>
    <row r="3955">
      <c r="A3955" s="1" t="s">
        <v>521</v>
      </c>
      <c r="B3955" s="1" t="s">
        <v>5979</v>
      </c>
      <c r="C3955" s="2" t="str">
        <f>IFERROR(__xludf.DUMMYFUNCTION("GoogleTranslate(B3955, ""en"", ""vi"")"),"Phạm vi cao độ của [R1A2N3G4E5] [oc0ta1ve2s3] trong một bản nhạc tạo thêm nét đặc biệt và giúp nhấn mạnh chiều sâu cảm xúc của bản nhạc. Hơn nữa, bài hát này dài [T1M213] giây, cung cấp nhiều thời gian để âm nhạc phát triển và thể hiện những đặc điểm độc "&amp;"đáo của nó. Bằng cách sử dụng một phạm vi cao độ cụ thể và dành đủ thời gian để âm nhạc bộc lộ, bản nhạc này có khả năng tạo ra trải nghiệm nghe thực sự đáng nhớ cho khán giả.")</f>
        <v>Phạm vi cao độ của [R1A2N3G4E5] [oc0ta1ve2s3] trong một bản nhạc tạo thêm nét đặc biệt và giúp nhấn mạnh chiều sâu cảm xúc của bản nhạc. Hơn nữa, bài hát này dài [T1M213] giây, cung cấp nhiều thời gian để âm nhạc phát triển và thể hiện những đặc điểm độc đáo của nó. Bằng cách sử dụng một phạm vi cao độ cụ thể và dành đủ thời gian để âm nhạc bộc lộ, bản nhạc này có khả năng tạo ra trải nghiệm nghe thực sự đáng nhớ cho khán giả.</v>
      </c>
    </row>
    <row r="3956">
      <c r="A3956" s="1" t="s">
        <v>5980</v>
      </c>
      <c r="B3956" s="1" t="s">
        <v>5981</v>
      </c>
      <c r="C3956" s="2" t="str">
        <f>IFERROR(__xludf.DUMMYFUNCTION("GoogleTranslate(B3956, ""en"", ""vi"")"),"[ti0me1 s2ig3na4tu5re6] được chọn cho bài hát này không phổ biến và nó được sáng tác trong [[K01E12Y23]3 k4ey5]. Nhịp điệu trong bài hát này rất mạnh mẽ và không có [I1N2S3T4R5U6M7E8N9T0S1]. Mặc dù thiếu [I1N2S3T4R5U6M7E8N9T0S1], âm nhạc vẫn có thể truyền"&amp;" tải một nguồn năng lượng mạnh mẽ bổ sung cho [ti0me1 s2ig3na4tu5re6] bất thường và nhịp điệu mãnh liệt. Nhìn chung, bài hát này là một sáng tác độc đáo thể hiện sự sáng tạo và kỹ năng của người sáng tác.")</f>
        <v>[ti0me1 s2ig3na4tu5re6] được chọn cho bài hát này không phổ biến và nó được sáng tác trong [[K01E12Y23]3 k4ey5]. Nhịp điệu trong bài hát này rất mạnh mẽ và không có [I1N2S3T4R5U6M7E8N9T0S1]. Mặc dù thiếu [I1N2S3T4R5U6M7E8N9T0S1], âm nhạc vẫn có thể truyền tải một nguồn năng lượng mạnh mẽ bổ sung cho [ti0me1 s2ig3na4tu5re6] bất thường và nhịp điệu mãnh liệt. Nhìn chung, bài hát này là một sáng tác độc đáo thể hiện sự sáng tạo và kỹ năng của người sáng tác.</v>
      </c>
    </row>
    <row r="3957">
      <c r="A3957" s="1" t="s">
        <v>5982</v>
      </c>
      <c r="B3957" s="1" t="s">
        <v>5983</v>
      </c>
      <c r="C3957" s="2" t="str">
        <f>IFERROR(__xludf.DUMMYFUNCTION("GoogleTranslate(B3957, ""en"", ""vi"")"),"Phạm vi cao độ giới hạn của bản nhạc là [R1A2N3G4E5] [oc0ta1ve2s3] cho phép nhấn mạnh hơn vào các sắc thái của giai điệu và nhịp điệu, trong khi nhịp điệu trong bài hát này rất rõ ràng, được bổ sung bởi [ti0me1 s2ig3na4tu5re6 o7f 8[T91I02M13E24_35S46I57G6"&amp;"8N79A80T91U02R13E 24]3]. Được làm phong phú bởi [I1N2S3T4R5U6M7E8N9T0S1], âm nhạc mở ra ở tốc độ chậm [te0mp1o2], tạo ra cảm giác [E1M2O3T4I5O6N7].")</f>
        <v>Phạm vi cao độ giới hạn của bản nhạc là [R1A2N3G4E5] [oc0ta1ve2s3] cho phép nhấn mạnh hơn vào các sắc thái của giai điệu và nhịp điệu, trong khi nhịp điệu trong bài hát này rất rõ ràng, được bổ sung bởi [ti0me1 s2ig3na4tu5re6 o7f 8[T91I02M13E24_35S46I57G68N79A80T91U02R13E 24]3]. Được làm phong phú bởi [I1N2S3T4R5U6M7E8N9T0S1], âm nhạc mở ra ở tốc độ chậm [te0mp1o2], tạo ra cảm giác [E1M2O3T4I5O6N7].</v>
      </c>
    </row>
    <row r="3958">
      <c r="A3958" s="1" t="s">
        <v>1841</v>
      </c>
      <c r="B3958" s="1" t="s">
        <v>5984</v>
      </c>
      <c r="C3958" s="2" t="str">
        <f>IFERROR(__xludf.DUMMYFUNCTION("GoogleTranslate(B3958, ""en"", ""vi"")"),"Dải cao độ của [R1A2N3G4E5] [oc0ta1ve2s3] tạo thêm nét đặc biệt cho âm nhạc, nhấn mạnh chiều sâu cảm xúc của nó, đồng thời việc sử dụng [[K01E12Y23]3 k4ey5] truyền tải âm thanh vang và độc đáo. Bài hát này phát trong [T1M213] giây với [te0mp1o2] thực sự m"&amp;"ãnh liệt, có [I1N2S3T4R5U6M7E8N9T0S1] để tạo ra kết cấu âm nhạc. [ti0me1 s2ig3na4tu5re6] [T1I2M3E4_5S6I7G8N9A0T1U2R3E4] độc đáo của bài hát đã tạo nên sự khác biệt, được trình diễn với nhịp độ vừa phải trong thể loại nhạc [G1E2N3R4E5].")</f>
        <v>Dải cao độ của [R1A2N3G4E5] [oc0ta1ve2s3] tạo thêm nét đặc biệt cho âm nhạc, nhấn mạnh chiều sâu cảm xúc của nó, đồng thời việc sử dụng [[K01E12Y23]3 k4ey5] truyền tải âm thanh vang và độc đáo. Bài hát này phát trong [T1M213] giây với [te0mp1o2] thực sự mãnh liệt, có [I1N2S3T4R5U6M7E8N9T0S1] để tạo ra kết cấu âm nhạc. [ti0me1 s2ig3na4tu5re6] [T1I2M3E4_5S6I7G8N9A0T1U2R3E4] độc đáo của bài hát đã tạo nên sự khác biệt, được trình diễn với nhịp độ vừa phải trong thể loại nhạc [G1E2N3R4E5].</v>
      </c>
    </row>
    <row r="3959">
      <c r="A3959" s="1" t="s">
        <v>5985</v>
      </c>
      <c r="B3959" s="1" t="s">
        <v>5986</v>
      </c>
      <c r="C3959" s="2" t="str">
        <f>IFERROR(__xludf.DUMMYFUNCTION("GoogleTranslate(B3959, ""en"", ""vi"")"),"Âm nhạc trong bài hát này có nét đặc biệt, được nhấn mạnh bởi dải cao độ [R1A2N3G4E5] [oc0ta1ve2s3], giúp tăng thêm chiều sâu cho biểu hiện cảm xúc. Nó truyền tải âm thanh độc đáo và cộng hưởng thông qua việc sử dụng [[K01E12Y23]3 k4ey5]. Nhịp điệu vô cùn"&amp;"g kích thích và mặc dù không có [I1N2S3T4R5U6M7E8N9T0S1] nhưng bài hát được chơi với tốc độ nhẹ nhàng. Âm nhạc này không đại diện cho âm thanh [G1E2N3R4E5] thông thường, cũng không phải là điển hình cho thể loại thông thường của [A1R2T3I4S5T6]. Bất chấp n"&amp;"hững khác biệt này, thời lượng [T1M213] giây của bài hát và chất lượng cộng hưởng đầy cảm xúc của nó khiến nó trở thành một tác phẩm nổi bật theo đúng nghĩa của nó.")</f>
        <v>Âm nhạc trong bài hát này có nét đặc biệt, được nhấn mạnh bởi dải cao độ [R1A2N3G4E5] [oc0ta1ve2s3], giúp tăng thêm chiều sâu cho biểu hiện cảm xúc. Nó truyền tải âm thanh độc đáo và cộng hưởng thông qua việc sử dụng [[K01E12Y23]3 k4ey5]. Nhịp điệu vô cùng kích thích và mặc dù không có [I1N2S3T4R5U6M7E8N9T0S1] nhưng bài hát được chơi với tốc độ nhẹ nhàng. Âm nhạc này không đại diện cho âm thanh [G1E2N3R4E5] thông thường, cũng không phải là điển hình cho thể loại thông thường của [A1R2T3I4S5T6]. Bất chấp những khác biệt này, thời lượng [T1M213] giây của bài hát và chất lượng cộng hưởng đầy cảm xúc của nó khiến nó trở thành một tác phẩm nổi bật theo đúng nghĩa của nó.</v>
      </c>
    </row>
    <row r="3960">
      <c r="A3960" s="1" t="s">
        <v>3748</v>
      </c>
      <c r="B3960" s="1" t="s">
        <v>5987</v>
      </c>
      <c r="C3960" s="2" t="str">
        <f>IFERROR(__xludf.DUMMYFUNCTION("GoogleTranslate(B3960, ""en"", ""vi"")"),"Âm nhạc đang được thảo luận ở đây mang lại trải nghiệm nghe đa dạng và năng động, với dải cao độ trải dài [R1A2N3G4E5] [oc0ta1ve2s3]. Nó được nâng cao hơn nữa bằng cách sử dụng [I1N2S3T4R5U6M7E8N9T0S1] góp phần vào thành phần âm nhạc tổng thể. Ngoài ra, â"&amp;"m nhạc được sáng tác theo [[K01E12Y23]3 k4ey5], mang đến chất lượng cảm xúc đặc biệt.")</f>
        <v>Âm nhạc đang được thảo luận ở đây mang lại trải nghiệm nghe đa dạng và năng động, với dải cao độ trải dài [R1A2N3G4E5] [oc0ta1ve2s3]. Nó được nâng cao hơn nữa bằng cách sử dụng [I1N2S3T4R5U6M7E8N9T0S1] góp phần vào thành phần âm nhạc tổng thể. Ngoài ra, âm nhạc được sáng tác theo [[K01E12Y23]3 k4ey5], mang đến chất lượng cảm xúc đặc biệt.</v>
      </c>
    </row>
    <row r="3961">
      <c r="A3961" s="1" t="s">
        <v>1027</v>
      </c>
      <c r="B3961" s="1" t="s">
        <v>5988</v>
      </c>
      <c r="C3961" s="2" t="str">
        <f>IFERROR(__xludf.DUMMYFUNCTION("GoogleTranslate(B3961, ""en"", ""vi"")"),"Âm nhạc truyền tải âm thanh độc đáo và vang dội thông qua việc sử dụng [[K01E12Y23]3 k4ey5]. Âm thanh này được xác định bởi [E1M2O3T4I5O6N7], xuyên suốt bản nhạc. [[K01E12Y23]3 k4ey5] là công cụ tạo ra bầu không khí đầy cảm xúc này, cho phép âm nhạc gợi l"&amp;"ên phản ứng mạnh mẽ ở người nghe. Nhìn chung, âm thanh đặc biệt và chiều sâu cảm xúc của bản nhạc khiến nó trở thành một trải nghiệm thực sự quyến rũ đối với những người nghe nó.")</f>
        <v>Âm nhạc truyền tải âm thanh độc đáo và vang dội thông qua việc sử dụng [[K01E12Y23]3 k4ey5]. Âm thanh này được xác định bởi [E1M2O3T4I5O6N7], xuyên suốt bản nhạc. [[K01E12Y23]3 k4ey5] là công cụ tạo ra bầu không khí đầy cảm xúc này, cho phép âm nhạc gợi lên phản ứng mạnh mẽ ở người nghe. Nhìn chung, âm thanh đặc biệt và chiều sâu cảm xúc của bản nhạc khiến nó trở thành một trải nghiệm thực sự quyến rũ đối với những người nghe nó.</v>
      </c>
    </row>
    <row r="3962">
      <c r="A3962" s="1" t="s">
        <v>5989</v>
      </c>
      <c r="B3962" s="1" t="s">
        <v>5990</v>
      </c>
      <c r="C3962" s="2" t="str">
        <f>IFERROR(__xludf.DUMMYFUNCTION("GoogleTranslate(B3962, ""en"", ""vi"")"),"Âm nhạc được sáng tác trong [[K01E12Y23]3 k4ey5] là một bản nhạc có nhịp độ nhanh với thời lượng [T1M213] giây. [ti0me1 s2ig3na4tu5re6], [T1I2M3E4_5S6I7G8N9A0T1U2R3E4] của nó nằm ngoài tiêu chuẩn, điều này làm tăng thêm âm thanh độc đáo của nó. Giai điệu "&amp;"trong ca khúc này được thực hiện bởi [I1N2S3T4R5U6M7E8N9T0], khiến nó nổi bật so với các bài hát khác. Mặc dù [ti0me1 s2ig3na4tu5re6] độc đáo nhưng bài hát chuyển động với tốc độ nhanh, khiến nó trở thành một bản nhạc tràn đầy năng lượng và thú vị.")</f>
        <v>Âm nhạc được sáng tác trong [[K01E12Y23]3 k4ey5] là một bản nhạc có nhịp độ nhanh với thời lượng [T1M213] giây. [ti0me1 s2ig3na4tu5re6], [T1I2M3E4_5S6I7G8N9A0T1U2R3E4] của nó nằm ngoài tiêu chuẩn, điều này làm tăng thêm âm thanh độc đáo của nó. Giai điệu trong ca khúc này được thực hiện bởi [I1N2S3T4R5U6M7E8N9T0], khiến nó nổi bật so với các bài hát khác. Mặc dù [ti0me1 s2ig3na4tu5re6] độc đáo nhưng bài hát chuyển động với tốc độ nhanh, khiến nó trở thành một bản nhạc tràn đầy năng lượng và thú vị.</v>
      </c>
    </row>
    <row r="3963">
      <c r="A3963" s="1" t="s">
        <v>1871</v>
      </c>
      <c r="B3963" s="1" t="s">
        <v>5991</v>
      </c>
      <c r="C3963" s="2" t="str">
        <f>IFERROR(__xludf.DUMMYFUNCTION("GoogleTranslate(B3963, ""en"", ""vi"")"),"Được biểu diễn với nhịp độ nhanh, bài hát truyền tải âm thanh độc đáo và vang dội thông qua việc sử dụng [[K01E12Y23]3 k4ey5]. Âm nhạc bao gồm [[N01U12M23_34B45A56R67S78]8 b9ar0s1].")</f>
        <v>Được biểu diễn với nhịp độ nhanh, bài hát truyền tải âm thanh độc đáo và vang dội thông qua việc sử dụng [[K01E12Y23]3 k4ey5]. Âm nhạc bao gồm [[N01U12M23_34B45A56R67S78]8 b9ar0s1].</v>
      </c>
    </row>
    <row r="3964">
      <c r="A3964" s="1" t="s">
        <v>335</v>
      </c>
      <c r="B3964" s="1" t="s">
        <v>5992</v>
      </c>
      <c r="C3964" s="2" t="str">
        <f>IFERROR(__xludf.DUMMYFUNCTION("GoogleTranslate(B3964, ""en"", ""vi"")"),"Loại nhạc này mang đến trải nghiệm nghe đa dạng và sống động với dải cao độ trải dài [R1A2N3G4E5] [oc0ta1ve2s3]. Nó được sáng tác trong [[K01E12Y23]3 k4ey5], có thời gian phát là [T1M213] giây và sử dụng [I1N2S3T4R5U6M7E8N9T0S1] trong biểu diễn âm nhạc. N"&amp;"hịp điệu sống động và âm nhạc thuộc [T1I2M3E4_5S6I7G8N9A0T1U2R3E4], chuyển động nhẹ nhàng mang tính chất [E1M2O3T4I5O6N7]. Nhìn chung, bài hát này mang đến trải nghiệm âm nhạc quyến rũ kết hợp giữa nhạc cụ phức tạp và chiều sâu cảm xúc.")</f>
        <v>Loại nhạc này mang đến trải nghiệm nghe đa dạng và sống động với dải cao độ trải dài [R1A2N3G4E5] [oc0ta1ve2s3]. Nó được sáng tác trong [[K01E12Y23]3 k4ey5], có thời gian phát là [T1M213] giây và sử dụng [I1N2S3T4R5U6M7E8N9T0S1] trong biểu diễn âm nhạc. Nhịp điệu sống động và âm nhạc thuộc [T1I2M3E4_5S6I7G8N9A0T1U2R3E4], chuyển động nhẹ nhàng mang tính chất [E1M2O3T4I5O6N7]. Nhìn chung, bài hát này mang đến trải nghiệm âm nhạc quyến rũ kết hợp giữa nhạc cụ phức tạp và chiều sâu cảm xúc.</v>
      </c>
    </row>
    <row r="3965">
      <c r="A3965" s="1" t="s">
        <v>110</v>
      </c>
      <c r="B3965" s="1" t="s">
        <v>5993</v>
      </c>
      <c r="C3965" s="2" t="str">
        <f>IFERROR(__xludf.DUMMYFUNCTION("GoogleTranslate(B3965, ""en"", ""vi"")"),"
Phạm vi cao độ của bản nhạc này là [R1A2N3G4E5] [oc0ta1ve2s3] mang đến trải nghiệm nghe độc ​​đáo và đáng nhớ. Với phạm vi cao độ rộng hơn, âm nhạc có thể gợi lên nhiều cảm xúc hơn và tạo ra một bố cục năng động và biểu cảm hơn. Ngoài ra, phạm vi cao độ"&amp;" lớn hơn cho phép có nhiều biến thể hơn trong giai điệu và hòa âm, mang đến cho người nghe cảm giác sâu sắc và phức tạp hơn về âm nhạc. Nhìn chung, phạm vi cao độ mở rộng của bản nhạc này làm tăng thêm sức hấp dẫn về mặt nghệ thuật và thẩm mỹ, khiến nó tr"&amp;"ở thành một trải nghiệm nghe thú vị và hấp dẫn.")</f>
        <v>
Phạm vi cao độ của bản nhạc này là [R1A2N3G4E5] [oc0ta1ve2s3] mang đến trải nghiệm nghe độc ​​đáo và đáng nhớ. Với phạm vi cao độ rộng hơn, âm nhạc có thể gợi lên nhiều cảm xúc hơn và tạo ra một bố cục năng động và biểu cảm hơn. Ngoài ra, phạm vi cao độ lớn hơn cho phép có nhiều biến thể hơn trong giai điệu và hòa âm, mang đến cho người nghe cảm giác sâu sắc và phức tạp hơn về âm nhạc. Nhìn chung, phạm vi cao độ mở rộng của bản nhạc này làm tăng thêm sức hấp dẫn về mặt nghệ thuật và thẩm mỹ, khiến nó trở thành một trải nghiệm nghe thú vị và hấp dẫn.</v>
      </c>
    </row>
    <row r="3966">
      <c r="A3966" s="1" t="s">
        <v>367</v>
      </c>
      <c r="B3966" s="1" t="s">
        <v>5994</v>
      </c>
      <c r="C3966" s="2" t="str">
        <f>IFERROR(__xludf.DUMMYFUNCTION("GoogleTranslate(B3966, ""en"", ""vi"")"),"Việc sử dụng [[K01E12Y23]3 k4ey5] trong bản nhạc này tạo ra âm thanh độc đáo và cộng hưởng, âm thanh này còn được nâng cao hơn nữa bằng cách thêm [I1N2S3T4R5U6M7E8N9T0S1] vào bản nhạc. Cùng với nhau, những yếu tố này kết hợp với nhau để tạo ra trải nghiệm"&amp;" âm nhạc đặc biệt và quyến rũ, thu hút người nghe và gợi lên nhiều cảm xúc. Dù là người đam mê âm nhạc hay chỉ đơn giản là nghe nhạc cho vui, sự kết hợp giữa [[K01E12Y23]3 k4ey5] và [I1N2S3T4R5U6M7E8N9T0S1] trong bố cục này chắc chắn sẽ để lại ấn tượng lâ"&amp;"u dài.")</f>
        <v>Việc sử dụng [[K01E12Y23]3 k4ey5] trong bản nhạc này tạo ra âm thanh độc đáo và cộng hưởng, âm thanh này còn được nâng cao hơn nữa bằng cách thêm [I1N2S3T4R5U6M7E8N9T0S1] vào bản nhạc. Cùng với nhau, những yếu tố này kết hợp với nhau để tạo ra trải nghiệm âm nhạc đặc biệt và quyến rũ, thu hút người nghe và gợi lên nhiều cảm xúc. Dù là người đam mê âm nhạc hay chỉ đơn giản là nghe nhạc cho vui, sự kết hợp giữa [[K01E12Y23]3 k4ey5] và [I1N2S3T4R5U6M7E8N9T0S1] trong bố cục này chắc chắn sẽ để lại ấn tượng lâu dài.</v>
      </c>
    </row>
    <row r="3967">
      <c r="A3967" s="1" t="s">
        <v>515</v>
      </c>
      <c r="B3967" s="1" t="s">
        <v>5995</v>
      </c>
      <c r="C3967" s="2" t="str">
        <f>IFERROR(__xludf.DUMMYFUNCTION("GoogleTranslate(B3967, ""en"", ""vi"")"),"Phạm vi cao độ của bài hát này trải dài [R1A2N3G4E5] [oc0ta1ve2s3], mang đến trải nghiệm nghe đặc biệt và khó quên. Quá trình sáng tác tiến triển theo [[N01U12M23_34B45A56R67S78]8 b9ar0s1], cho thấy sự sắp xếp có cấu trúc tốt của nó. Điều thú vị là bài há"&amp;"t này cố tình loại trừ việc sử dụng [I1N2S3T4R5U6M7E8N9T0S1], tạo ra âm thanh độc đáo và sáng tạo khiến nó khác biệt với các tác phẩm âm nhạc khác.")</f>
        <v>Phạm vi cao độ của bài hát này trải dài [R1A2N3G4E5] [oc0ta1ve2s3], mang đến trải nghiệm nghe đặc biệt và khó quên. Quá trình sáng tác tiến triển theo [[N01U12M23_34B45A56R67S78]8 b9ar0s1], cho thấy sự sắp xếp có cấu trúc tốt của nó. Điều thú vị là bài hát này cố tình loại trừ việc sử dụng [I1N2S3T4R5U6M7E8N9T0S1], tạo ra âm thanh độc đáo và sáng tạo khiến nó khác biệt với các tác phẩm âm nhạc khác.</v>
      </c>
    </row>
    <row r="3968">
      <c r="A3968" s="1" t="s">
        <v>5996</v>
      </c>
      <c r="B3968" s="1" t="s">
        <v>5997</v>
      </c>
      <c r="C3968" s="2" t="str">
        <f>IFERROR(__xludf.DUMMYFUNCTION("GoogleTranslate(B3968, ""en"", ""vi"")"),"Loại nhạc này có nhịp độ nhanh, với dải cao độ [R1A2N3G4E5] [oc0ta1ve2s3]. [[K01E12Y23]3 k4ey5] thêm hương vị độc đáo và [ti0me1 s2ig3na4tu5re6], [T1I2M3E4_5S6I7G8N9A0T1U2R3E4] của bài hát, không phải là tiêu chuẩn. Việc sử dụng [I1N2S3T4R5U6M7E8N9T0S1] r"&amp;"ất quan trọng đối với âm nhạc và có [[N01U12M23_34B45A56R67S78]8 b9ar0s1] xuyên suốt bài hát.")</f>
        <v>Loại nhạc này có nhịp độ nhanh, với dải cao độ [R1A2N3G4E5] [oc0ta1ve2s3]. [[K01E12Y23]3 k4ey5] thêm hương vị độc đáo và [ti0me1 s2ig3na4tu5re6], [T1I2M3E4_5S6I7G8N9A0T1U2R3E4] của bài hát, không phải là tiêu chuẩn. Việc sử dụng [I1N2S3T4R5U6M7E8N9T0S1] rất quan trọng đối với âm nhạc và có [[N01U12M23_34B45A56R67S78]8 b9ar0s1] xuyên suốt bài hát.</v>
      </c>
    </row>
    <row r="3969">
      <c r="A3969" s="1" t="s">
        <v>5998</v>
      </c>
      <c r="B3969" s="1" t="s">
        <v>5999</v>
      </c>
      <c r="C3969" s="2" t="str">
        <f>IFERROR(__xludf.DUMMYFUNCTION("GoogleTranslate(B3969, ""en"", ""vi"")"),"Phạm vi cao độ nhỏ gọn của [R1A2N3G4E5] [oc0ta1ve2s3] mang lại màn trình diễn âm nhạc tập trung và có tác động mạnh mẽ, được bổ sung bởi bầu không khí riêng biệt được tạo ra thông qua việc sử dụng [[K01E12Y23]3 k4ey5]. [te0mp1o2] trong bài hát này rất sôi"&amp;" động, trong khi việc lựa chọn [[T01I12M23E34_45S56I67G78N89A90T01U12R23E34]4 t5im6e 7si8gn9at0ur1e2] không phổ biến đã tạo thêm một sự thay đổi thú vị. Chơi ở tốc độ vừa phải, bài hát có [[N01U12M23_34B45A56R67S78]8 b9ar0s1], góp phần tạo nên cấu trúc âm"&amp;" nhạc tổng thể của nó.")</f>
        <v>Phạm vi cao độ nhỏ gọn của [R1A2N3G4E5] [oc0ta1ve2s3] mang lại màn trình diễn âm nhạc tập trung và có tác động mạnh mẽ, được bổ sung bởi bầu không khí riêng biệt được tạo ra thông qua việc sử dụng [[K01E12Y23]3 k4ey5]. [te0mp1o2] trong bài hát này rất sôi động, trong khi việc lựa chọn [[T01I12M23E34_45S56I67G78N89A90T01U12R23E34]4 t5im6e 7si8gn9at0ur1e2] không phổ biến đã tạo thêm một sự thay đổi thú vị. Chơi ở tốc độ vừa phải, bài hát có [[N01U12M23_34B45A56R67S78]8 b9ar0s1], góp phần tạo nên cấu trúc âm nhạc tổng thể của nó.</v>
      </c>
    </row>
    <row r="3970">
      <c r="A3970" s="1" t="s">
        <v>1220</v>
      </c>
      <c r="B3970" s="1" t="s">
        <v>6000</v>
      </c>
      <c r="C3970" s="2" t="str">
        <f>IFERROR(__xludf.DUMMYFUNCTION("GoogleTranslate(B3970, ""en"", ""vi"")"),"Bản nhạc được sáng tác trong [ke0y1] của [K1E2Y3] và thể hiện phạm vi cao độ trong [R1A2N3G4E5] [oc0ta1ve2s3]. Bản nhạc có tổng cộng [[N01U12M23_34B45A56R67S78]8 b9ar0s1], tạo nên một bố cục có cấu trúc và gắn kết cho phép người nghe thưởng thức trọn vẹn "&amp;"giai điệu và hòa âm của bản nhạc. Dù nghe để thưởng thức hay phân tích vì mục đích học thuật, tác phẩm âm nhạc này đều thể hiện kỹ năng và sự sáng tạo của nhà soạn nhạc trong việc tạo ra một tác phẩm hay và hấp dẫn.")</f>
        <v>Bản nhạc được sáng tác trong [ke0y1] của [K1E2Y3] và thể hiện phạm vi cao độ trong [R1A2N3G4E5] [oc0ta1ve2s3]. Bản nhạc có tổng cộng [[N01U12M23_34B45A56R67S78]8 b9ar0s1], tạo nên một bố cục có cấu trúc và gắn kết cho phép người nghe thưởng thức trọn vẹn giai điệu và hòa âm của bản nhạc. Dù nghe để thưởng thức hay phân tích vì mục đích học thuật, tác phẩm âm nhạc này đều thể hiện kỹ năng và sự sáng tạo của nhà soạn nhạc trong việc tạo ra một tác phẩm hay và hấp dẫn.</v>
      </c>
    </row>
    <row r="3971">
      <c r="A3971" s="1" t="s">
        <v>333</v>
      </c>
      <c r="B3971" s="1" t="s">
        <v>6001</v>
      </c>
      <c r="C3971" s="2" t="str">
        <f>IFERROR(__xludf.DUMMYFUNCTION("GoogleTranslate(B3971, ""en"", ""vi"")"),"Phạm vi cao độ nhỏ gọn của [R1A2N3G4E5] [oc0ta1ve2s3] mang đến màn trình diễn âm nhạc tập trung và có tác động mạnh mẽ trong [[K01E12Y23]3 k4ey5 này. Với độ dài [T1M213] giây, bài hát này có nhịp điệu cực kỳ mãnh liệt và nhịp độ nhanh [te0mp1o2]. Âm nhạc "&amp;"trở nên sống động hơn nhờ sử dụng [I1N2S3T4R5U6M7E8N9T0S1] và [ti0me1 s2ig3na4tu5re6 o7f 8[T91I02M13E24_35S46I57G68N79A80T91U02R13E24]3]. Kết quả là, âm nhạc này truyền tải [E1M2O3T4I5O6N7] một cách hiệu quả và có chất lượng cảm xúc đặc biệt thực sự quyến"&amp;" rũ.")</f>
        <v>Phạm vi cao độ nhỏ gọn của [R1A2N3G4E5] [oc0ta1ve2s3] mang đến màn trình diễn âm nhạc tập trung và có tác động mạnh mẽ trong [[K01E12Y23]3 k4ey5 này. Với độ dài [T1M213] giây, bài hát này có nhịp điệu cực kỳ mãnh liệt và nhịp độ nhanh [te0mp1o2]. Âm nhạc trở nên sống động hơn nhờ sử dụng [I1N2S3T4R5U6M7E8N9T0S1] và [ti0me1 s2ig3na4tu5re6 o7f 8[T91I02M13E24_35S46I57G68N79A80T91U02R13E24]3]. Kết quả là, âm nhạc này truyền tải [E1M2O3T4I5O6N7] một cách hiệu quả và có chất lượng cảm xúc đặc biệt thực sự quyến rũ.</v>
      </c>
    </row>
    <row r="3972">
      <c r="A3972" s="1" t="s">
        <v>6002</v>
      </c>
      <c r="B3972" s="1" t="s">
        <v>6003</v>
      </c>
      <c r="C3972" s="2" t="str">
        <f>IFERROR(__xludf.DUMMYFUNCTION("GoogleTranslate(B3972, ""en"", ""vi"")"),"Trong bản nhạc giai điệu, [I1N2S3T4R5U6M7E8N9T0] không phải là âm thanh chủ yếu được nghe. Điều này là do phạm vi cao độ nhỏ gọn của [R1A2N3G4E5] [oc0ta1ve2s3], mang lại màn trình diễn âm nhạc tập trung và có tác động mạnh mẽ. Ngoài ra, thước đo của âm nh"&amp;"ạc là [T1I2M3E4_5S6I7G8N9A0T1U2R3E4].")</f>
        <v>Trong bản nhạc giai điệu, [I1N2S3T4R5U6M7E8N9T0] không phải là âm thanh chủ yếu được nghe. Điều này là do phạm vi cao độ nhỏ gọn của [R1A2N3G4E5] [oc0ta1ve2s3], mang lại màn trình diễn âm nhạc tập trung và có tác động mạnh mẽ. Ngoài ra, thước đo của âm nhạc là [T1I2M3E4_5S6I7G8N9A0T1U2R3E4].</v>
      </c>
    </row>
    <row r="3973">
      <c r="A3973" s="1" t="s">
        <v>136</v>
      </c>
      <c r="B3973" s="1" t="s">
        <v>6004</v>
      </c>
      <c r="C3973" s="2" t="str">
        <f>IFERROR(__xludf.DUMMYFUNCTION("GoogleTranslate(B3973, ""en"", ""vi"")"),"Âm nhạc trong bài hát này có đặc điểm đặc biệt là nhấn mạnh chiều sâu cảm xúc, đó là do dải cao độ của [R1A2N3G4E5] [oc0ta1ve2s3]. Ngoài ra, việc sử dụng [[K01E12Y23]3 k4ey5] truyền tải âm thanh độc đáo và vang dội. Bài hát này có nhịp điệu rất nhẹ nhàng,"&amp;" mượt mà và được làm sống động nhờ việc sử dụng [I1N2S3T4R5U6M7E8N9T0S1]. Âm nhạc có [ti0me1 s2ig3na4tu5re6 o7f 8[T91I02M13E24_35S46I57G68N79A80T91U02R13E24]3] và [te0mp1o2] chậm. Nhìn chung, bản nhạc này có đặc điểm là [E1M2O3T4I5O6N7] và kéo dài trong ["&amp;"T1M213] giây.")</f>
        <v>Âm nhạc trong bài hát này có đặc điểm đặc biệt là nhấn mạnh chiều sâu cảm xúc, đó là do dải cao độ của [R1A2N3G4E5] [oc0ta1ve2s3]. Ngoài ra, việc sử dụng [[K01E12Y23]3 k4ey5] truyền tải âm thanh độc đáo và vang dội. Bài hát này có nhịp điệu rất nhẹ nhàng, mượt mà và được làm sống động nhờ việc sử dụng [I1N2S3T4R5U6M7E8N9T0S1]. Âm nhạc có [ti0me1 s2ig3na4tu5re6 o7f 8[T91I02M13E24_35S46I57G68N79A80T91U02R13E24]3] và [te0mp1o2] chậm. Nhìn chung, bản nhạc này có đặc điểm là [E1M2O3T4I5O6N7] và kéo dài trong [T1M213] giây.</v>
      </c>
    </row>
    <row r="3974">
      <c r="A3974" s="1" t="s">
        <v>6005</v>
      </c>
      <c r="B3974" s="1" t="s">
        <v>6006</v>
      </c>
      <c r="C3974" s="2" t="str">
        <f>IFERROR(__xludf.DUMMYFUNCTION("GoogleTranslate(B3974, ""en"", ""vi"")"),"Trải nghiệm quyến rũ và đáng nhớ của dòng nhạc này là kết quả của việc nó lựa chọn [[K01E12Y23]3 k4ey5]. Bài hát có nhịp độ rất nhanh [te0mp1o2] và dựa trên [[T01I12M23E34_45S56I67G78N89A90T01U12R23E34]4 t5im6e 7si8gn9at0ur1e2]. Nó phải bao gồm [I1N2S3T4R"&amp;"5U6M7E8N9T0S1] để nâng cao âm thanh tổng thể, mặc dù bản giai điệu thiếu âm thanh của [I1N2S3T4R5U6M7E8N9T0]. Độ dài của bài hát được xác định bởi [[N01U12M23_34B45A56R67S78]8 b9ar0s1].")</f>
        <v>Trải nghiệm quyến rũ và đáng nhớ của dòng nhạc này là kết quả của việc nó lựa chọn [[K01E12Y23]3 k4ey5]. Bài hát có nhịp độ rất nhanh [te0mp1o2] và dựa trên [[T01I12M23E34_45S56I67G78N89A90T01U12R23E34]4 t5im6e 7si8gn9at0ur1e2]. Nó phải bao gồm [I1N2S3T4R5U6M7E8N9T0S1] để nâng cao âm thanh tổng thể, mặc dù bản giai điệu thiếu âm thanh của [I1N2S3T4R5U6M7E8N9T0]. Độ dài của bài hát được xác định bởi [[N01U12M23_34B45A56R67S78]8 b9ar0s1].</v>
      </c>
    </row>
    <row r="3975">
      <c r="A3975" s="1" t="s">
        <v>1797</v>
      </c>
      <c r="B3975" s="1" t="s">
        <v>6007</v>
      </c>
      <c r="C3975" s="2" t="str">
        <f>IFERROR(__xludf.DUMMYFUNCTION("GoogleTranslate(B3975, ""en"", ""vi"")"),"Loại nhạc này mang lại trải nghiệm nghe độc ​​đáo và đáng nhớ với dải cao độ [R1A2N3G4E5] [oc0ta1ve2s3]. Được sáng tác trong [[K01E12Y23]3 k4ey5], đây là bài hát dài một giây [T1M213] với nhịp điệu vừa phải và dễ theo dõi. Màn trình diễn âm nhạc giới thiệ"&amp;"u cách sử dụng [I1N2S3T4R5U6M7E8N9T0S1], trong khi [ti0me1 s2ig3na4tu5re6] là [T1I2M3E4_5S6I7G8N9A0T1U2R3E4]. Với [te0mp1o2] vừa phải, bài hát này thể hiện bản chất của âm nhạc [G1E2N3R4E5] cổ điển.")</f>
        <v>Loại nhạc này mang lại trải nghiệm nghe độc ​​đáo và đáng nhớ với dải cao độ [R1A2N3G4E5] [oc0ta1ve2s3]. Được sáng tác trong [[K01E12Y23]3 k4ey5], đây là bài hát dài một giây [T1M213] với nhịp điệu vừa phải và dễ theo dõi. Màn trình diễn âm nhạc giới thiệu cách sử dụng [I1N2S3T4R5U6M7E8N9T0S1], trong khi [ti0me1 s2ig3na4tu5re6] là [T1I2M3E4_5S6I7G8N9A0T1U2R3E4]. Với [te0mp1o2] vừa phải, bài hát này thể hiện bản chất của âm nhạc [G1E2N3R4E5] cổ điển.</v>
      </c>
    </row>
    <row r="3976">
      <c r="A3976" s="1" t="s">
        <v>6008</v>
      </c>
      <c r="B3976" s="1" t="s">
        <v>6009</v>
      </c>
      <c r="C3976" s="2" t="str">
        <f>IFERROR(__xludf.DUMMYFUNCTION("GoogleTranslate(B3976, ""en"", ""vi"")"),"Bản nhạc thể hiện phạm vi cao độ trong [R1A2N3G4E5] [oc0ta1ve2s3] và chạy trong [T1M213] giây ở [te0mp1o2] cho cảm giác vừa phải. Bài hát này có [ti0me1 s2ig3na4tu5re6 o7f 8[T91I02M13E24_35S46I57G68N79A80T91U02R13E24]3] độc đáo không thường thấy và bạn sẽ"&amp;" không nghe thấy bất kỳ [I1N2S3T4R5U6M7E8N9T0S1] nào trong đó. Âm nhạc di chuyển vừa phải và giai điệu cảm xúc của nó tỏa ra [E1M2O3T4I5O6N7].")</f>
        <v>Bản nhạc thể hiện phạm vi cao độ trong [R1A2N3G4E5] [oc0ta1ve2s3] và chạy trong [T1M213] giây ở [te0mp1o2] cho cảm giác vừa phải. Bài hát này có [ti0me1 s2ig3na4tu5re6 o7f 8[T91I02M13E24_35S46I57G68N79A80T91U02R13E24]3] độc đáo không thường thấy và bạn sẽ không nghe thấy bất kỳ [I1N2S3T4R5U6M7E8N9T0S1] nào trong đó. Âm nhạc di chuyển vừa phải và giai điệu cảm xúc của nó tỏa ra [E1M2O3T4I5O6N7].</v>
      </c>
    </row>
    <row r="3977">
      <c r="A3977" s="1" t="s">
        <v>204</v>
      </c>
      <c r="B3977" s="1" t="s">
        <v>6010</v>
      </c>
      <c r="C3977" s="2" t="str">
        <f>IFERROR(__xludf.DUMMYFUNCTION("GoogleTranslate(B3977, ""en"", ""vi"")"),"Bài hát bao gồm [[N01U12M23_34B45A56R67S78]8 b9ar0s1] và được thiết kế để thể hiện tài năng âm nhạc của [I1N2S3T4R5U6M7E8N9T0S1]. Cấu trúc của bản nhạc được xây dựng dựa trên số ô nhịp, trong khi nhạc cụ là một khía cạnh quan trọng của âm nhạc. Để tạo ra "&amp;"một tác phẩm gắn kết và hấp dẫn, điều cần thiết là phải xem xét cẩn thận cả hai yếu tố. Bằng cách kết hợp các nhạc cụ phù hợp và sử dụng hiệu quả từng ô nhịp, bài hát có tiềm năng trở thành một trải nghiệm nghe thú vị và đáng nhớ.")</f>
        <v>Bài hát bao gồm [[N01U12M23_34B45A56R67S78]8 b9ar0s1] và được thiết kế để thể hiện tài năng âm nhạc của [I1N2S3T4R5U6M7E8N9T0S1]. Cấu trúc của bản nhạc được xây dựng dựa trên số ô nhịp, trong khi nhạc cụ là một khía cạnh quan trọng của âm nhạc. Để tạo ra một tác phẩm gắn kết và hấp dẫn, điều cần thiết là phải xem xét cẩn thận cả hai yếu tố. Bằng cách kết hợp các nhạc cụ phù hợp và sử dụng hiệu quả từng ô nhịp, bài hát có tiềm năng trở thành một trải nghiệm nghe thú vị và đáng nhớ.</v>
      </c>
    </row>
    <row r="3978">
      <c r="A3978" s="1" t="s">
        <v>1132</v>
      </c>
      <c r="B3978" s="1" t="s">
        <v>6011</v>
      </c>
      <c r="C3978" s="2" t="str">
        <f>IFERROR(__xludf.DUMMYFUNCTION("GoogleTranslate(B3978, ""en"", ""vi"")"),"Trong bản nhạc này, việc sử dụng dải cao độ cụ thể [R1A2N3G4E5] [oc0ta1ve2s3] tạo ra âm thanh gắn kết và thống nhất. Mặc dù không đại diện cho âm thanh [G1E2N3R4E5] thông thường nhưng bài hát có độ dài [T1M213] giây.")</f>
        <v>Trong bản nhạc này, việc sử dụng dải cao độ cụ thể [R1A2N3G4E5] [oc0ta1ve2s3] tạo ra âm thanh gắn kết và thống nhất. Mặc dù không đại diện cho âm thanh [G1E2N3R4E5] thông thường nhưng bài hát có độ dài [T1M213] giây.</v>
      </c>
    </row>
    <row r="3979">
      <c r="A3979" s="1" t="s">
        <v>6012</v>
      </c>
      <c r="B3979" s="1" t="s">
        <v>6013</v>
      </c>
      <c r="C3979" s="2" t="str">
        <f>IFERROR(__xludf.DUMMYFUNCTION("GoogleTranslate(B3979, ""en"", ""vi"")"),"Âm nhạc trong bài hát này mang đến trải nghiệm nghe độc ​​đáo và đáng nhớ với dải cao độ [R1A2N3G4E5] [oc0ta1ve2s3]. [te0mp1o2] rất thoải mái và có [ti0me1 s2ig3na4tu5re6 o7f 8[T91I02M13E24_35S46I57G68N79A80T91U02R13E24]3] khác thường. Bạn sẽ không nghe t"&amp;"hấy bất kỳ [I1N2S3T4R5U6M7E8N9T0S1] nào trong bài hát này, nhưng nó di chuyển ở tốc độ vừa phải, bao gồm [[N01U12M23_34B45A56R67S78]8 b9ar0s1]. Nhìn chung, sự kết hợp của các yếu tố âm nhạc này tạo nên một âm thanh đặc sắc và lôi cuốn, nổi bật so với các "&amp;"bài hát khác.")</f>
        <v>Âm nhạc trong bài hát này mang đến trải nghiệm nghe độc ​​đáo và đáng nhớ với dải cao độ [R1A2N3G4E5] [oc0ta1ve2s3]. [te0mp1o2] rất thoải mái và có [ti0me1 s2ig3na4tu5re6 o7f 8[T91I02M13E24_35S46I57G68N79A80T91U02R13E24]3] khác thường. Bạn sẽ không nghe thấy bất kỳ [I1N2S3T4R5U6M7E8N9T0S1] nào trong bài hát này, nhưng nó di chuyển ở tốc độ vừa phải, bao gồm [[N01U12M23_34B45A56R67S78]8 b9ar0s1]. Nhìn chung, sự kết hợp của các yếu tố âm nhạc này tạo nên một âm thanh đặc sắc và lôi cuốn, nổi bật so với các bài hát khác.</v>
      </c>
    </row>
    <row r="3980">
      <c r="A3980" s="1" t="s">
        <v>6014</v>
      </c>
      <c r="B3980" s="1" t="s">
        <v>6015</v>
      </c>
      <c r="C3980" s="2" t="str">
        <f>IFERROR(__xludf.DUMMYFUNCTION("GoogleTranslate(B3980, ""en"", ""vi"")"),"Loại nhạc này mang lại trải nghiệm nghe độc ​​đáo và đáng nhớ với dải cao độ [R1A2N3G4E5] [oc0ta1ve2s3]. Nhịp điệu của bài hát thoải mái và vừa phải, được bổ sung bởi vai trò quan trọng của [I1N2S3T4R5U6M7E8N9T0S1] trong âm nhạc. Với [te0mp1o2] thoải mái,"&amp;" phong cách của bài hát phản ánh truyền thống âm nhạc [G1E2N3R4E5]. Trải dài [[N01U12M23_34B45A56R67S78]8 b9ar0s1], bản nhạc này bao gồm nhiều yếu tố đa dạng kết hợp với nhau để tạo nên một sáng tác quyến rũ.")</f>
        <v>Loại nhạc này mang lại trải nghiệm nghe độc ​​đáo và đáng nhớ với dải cao độ [R1A2N3G4E5] [oc0ta1ve2s3]. Nhịp điệu của bài hát thoải mái và vừa phải, được bổ sung bởi vai trò quan trọng của [I1N2S3T4R5U6M7E8N9T0S1] trong âm nhạc. Với [te0mp1o2] thoải mái, phong cách của bài hát phản ánh truyền thống âm nhạc [G1E2N3R4E5]. Trải dài [[N01U12M23_34B45A56R67S78]8 b9ar0s1], bản nhạc này bao gồm nhiều yếu tố đa dạng kết hợp với nhau để tạo nên một sáng tác quyến rũ.</v>
      </c>
    </row>
    <row r="3981">
      <c r="A3981" s="1" t="s">
        <v>462</v>
      </c>
      <c r="B3981" s="1" t="s">
        <v>6016</v>
      </c>
      <c r="C3981" s="2" t="str">
        <f>IFERROR(__xludf.DUMMYFUNCTION("GoogleTranslate(B3981, ""en"", ""vi"")"),"Nhạc đang được phát có nhịp độ vừa phải và [ti0me1 s2ig3na4tu5re6] của nó là [T1I2M3E4_5S6I7G8N9A0T1U2R3E4].")</f>
        <v>Nhạc đang được phát có nhịp độ vừa phải và [ti0me1 s2ig3na4tu5re6] của nó là [T1I2M3E4_5S6I7G8N9A0T1U2R3E4].</v>
      </c>
    </row>
    <row r="3982">
      <c r="A3982" s="1" t="s">
        <v>4996</v>
      </c>
      <c r="B3982" s="1" t="s">
        <v>6017</v>
      </c>
      <c r="C3982" s="2" t="str">
        <f>IFERROR(__xludf.DUMMYFUNCTION("GoogleTranslate(B3982, ""en"", ""vi"")"),"Phạm vi cao độ nhỏ gọn của [R1A2N3G4E5] [oc0ta1ve2s3] không chỉ mang lại màn trình diễn âm nhạc tập trung và ấn tượng mà còn góp phần tạo nên cảm giác [E1M2O3T4I5O6N7] của âm nhạc. Bài hát này có thời lượng chạy [T1M213] giây, được hưởng lợi từ phạm vi đư"&amp;"ợc kiểm soát bằng cách tạo cảm giác gần gũi và mãnh liệt trong trải nghiệm của người nghe. Phạm vi giới hạn có thể tăng cường nội dung cảm xúc của âm nhạc vì nó cho phép nhấn mạnh hơn vào các nốt được chơi và mối quan hệ hài hòa của chúng. Tóm lại, phạm v"&amp;"i cao độ nhỏ gọn được sử dụng trong bài hát này sẽ nâng cao tác động cảm xúc tổng thể của màn trình diễn.")</f>
        <v>Phạm vi cao độ nhỏ gọn của [R1A2N3G4E5] [oc0ta1ve2s3] không chỉ mang lại màn trình diễn âm nhạc tập trung và ấn tượng mà còn góp phần tạo nên cảm giác [E1M2O3T4I5O6N7] của âm nhạc. Bài hát này có thời lượng chạy [T1M213] giây, được hưởng lợi từ phạm vi được kiểm soát bằng cách tạo cảm giác gần gũi và mãnh liệt trong trải nghiệm của người nghe. Phạm vi giới hạn có thể tăng cường nội dung cảm xúc của âm nhạc vì nó cho phép nhấn mạnh hơn vào các nốt được chơi và mối quan hệ hài hòa của chúng. Tóm lại, phạm vi cao độ nhỏ gọn được sử dụng trong bài hát này sẽ nâng cao tác động cảm xúc tổng thể của màn trình diễn.</v>
      </c>
    </row>
    <row r="3983">
      <c r="A3983" s="1" t="s">
        <v>6018</v>
      </c>
      <c r="B3983" s="1" t="s">
        <v>6019</v>
      </c>
      <c r="C3983" s="2" t="str">
        <f>IFERROR(__xludf.DUMMYFUNCTION("GoogleTranslate(B3983, ""en"", ""vi"")"),"Bài hát dài một giây [T1M213] này truyền tải âm thanh độc đáo và vang dội nhờ sử dụng [[K01E12Y23]3 k4ey5], trong khi dải cao độ của [R1A2N3G4E5] [oc0ta1ve2s3] tạo thêm nét đặc biệt cho âm nhạc và nhấn mạnh chiều sâu cảm xúc của nó . Âm nhạc được xác định"&amp;" bởi [E1M2O3T4I5O6N7] và có cường độ cao, nhanh chóng [te0mp1o2]. Ngoài ra, bạn có thể đếm [[N01U12M23_34B45A56R67S78]8 b9ar0s1] trong bài hát này.")</f>
        <v>Bài hát dài một giây [T1M213] này truyền tải âm thanh độc đáo và vang dội nhờ sử dụng [[K01E12Y23]3 k4ey5], trong khi dải cao độ của [R1A2N3G4E5] [oc0ta1ve2s3] tạo thêm nét đặc biệt cho âm nhạc và nhấn mạnh chiều sâu cảm xúc của nó . Âm nhạc được xác định bởi [E1M2O3T4I5O6N7] và có cường độ cao, nhanh chóng [te0mp1o2]. Ngoài ra, bạn có thể đếm [[N01U12M23_34B45A56R67S78]8 b9ar0s1] trong bài hát này.</v>
      </c>
    </row>
    <row r="3984">
      <c r="A3984" s="1" t="s">
        <v>263</v>
      </c>
      <c r="B3984" s="1" t="s">
        <v>6020</v>
      </c>
      <c r="C3984" s="2" t="str">
        <f>IFERROR(__xludf.DUMMYFUNCTION("GoogleTranslate(B3984, ""en"", ""vi"")"),"Phạm vi cao độ nhỏ gọn của [R1A2N3G4E5] [oc0ta1ve2s3], trải dài trong [[N01U12M23_34B45A56R67S78]8 b9ar0s1], mang lại màn trình diễn âm nhạc tập trung và có tác động mạnh mẽ.")</f>
        <v>Phạm vi cao độ nhỏ gọn của [R1A2N3G4E5] [oc0ta1ve2s3], trải dài trong [[N01U12M23_34B45A56R67S78]8 b9ar0s1], mang lại màn trình diễn âm nhạc tập trung và có tác động mạnh mẽ.</v>
      </c>
    </row>
    <row r="3985">
      <c r="A3985" s="1" t="s">
        <v>217</v>
      </c>
      <c r="B3985" s="1" t="s">
        <v>6021</v>
      </c>
      <c r="C3985" s="2" t="str">
        <f>IFERROR(__xludf.DUMMYFUNCTION("GoogleTranslate(B3985, ""en"", ""vi"")"),"Việc sử dụng [[K01E12Y23]3 k4ey5] trong bản nhạc này tạo ra một bầu không khí khác biệt.")</f>
        <v>Việc sử dụng [[K01E12Y23]3 k4ey5] trong bản nhạc này tạo ra một bầu không khí khác biệt.</v>
      </c>
    </row>
    <row r="3986">
      <c r="A3986" s="1" t="s">
        <v>3234</v>
      </c>
      <c r="B3986" s="1" t="s">
        <v>6022</v>
      </c>
      <c r="C3986" s="2" t="str">
        <f>IFERROR(__xludf.DUMMYFUNCTION("GoogleTranslate(B3986, ""en"", ""vi"")"),"Bản nhạc là một ví dụ điển hình của thể loại [G1E2N3R4E5], được sáng tác trong [[K01E12Y23]3 k4ey5] và phát ở mức [te0mp1o2] vừa phải. Việc sử dụng dải cao độ cụ thể [R1A2N3G4E5] [oc0ta1ve2s3] tạo ra âm thanh gắn kết và thống nhất xuyên suốt toàn bộ bài h"&amp;"át, trong khi nhịp điệu mạnh mẽ của nó vẫn duy trì nhịp điệu. Âm nhạc cố tình loại trừ [I1N2S3T4R5U6M7E8N9T0S1] và [ti0me1 s2ig3na4tu5re6] của nó nằm ngoài tiêu chuẩn, với thời lượng là [T1M213] giây. Nhìn chung, sự kết hợp của các yếu tố này tạo ra âm th"&amp;"anh độc đáo và khác biệt, đặc trưng cho bản nhạc cụ thể này.")</f>
        <v>Bản nhạc là một ví dụ điển hình của thể loại [G1E2N3R4E5], được sáng tác trong [[K01E12Y23]3 k4ey5] và phát ở mức [te0mp1o2] vừa phải. Việc sử dụng dải cao độ cụ thể [R1A2N3G4E5] [oc0ta1ve2s3] tạo ra âm thanh gắn kết và thống nhất xuyên suốt toàn bộ bài hát, trong khi nhịp điệu mạnh mẽ của nó vẫn duy trì nhịp điệu. Âm nhạc cố tình loại trừ [I1N2S3T4R5U6M7E8N9T0S1] và [ti0me1 s2ig3na4tu5re6] của nó nằm ngoài tiêu chuẩn, với thời lượng là [T1M213] giây. Nhìn chung, sự kết hợp của các yếu tố này tạo ra âm thanh độc đáo và khác biệt, đặc trưng cho bản nhạc cụ thể này.</v>
      </c>
    </row>
    <row r="3987">
      <c r="A3987" s="1" t="s">
        <v>2077</v>
      </c>
      <c r="B3987" s="1" t="s">
        <v>6023</v>
      </c>
      <c r="C3987" s="2" t="str">
        <f>IFERROR(__xludf.DUMMYFUNCTION("GoogleTranslate(B3987, ""en"", ""vi"")"),"Tác phẩm âm nhạc là một trải nghiệm hấp dẫn và đáng nhớ thể hiện phạm vi cao độ trong [R1A2N3G4E5] [oc0ta1ve2s3]. Lựa chọn [[K01E12Y23]3 k4ey5] mang lại âm thanh độc đáo kéo dài [T1M213] giây. Nhịp điệu được cân bằng hoàn hảo, không quá nhanh cũng không q"&amp;"uá chậm và bố cục không liên quan đến việc sử dụng [I1N2S3T4R5U6M7E8N9T0S1]. [ti0me1 s2ig3na4tu5re6] được sử dụng trong bài hát này không bình thường, tạo thêm yếu tố bất ngờ cho [te0mp1o2] thoải mái. Âm nhạc có bản chất là [E1M2O3T4I5O6N7] và kéo dài [[N"&amp;"01U12M23_34B45A56R67S78]8 b9ar0s1], tạo nên một hành trình âm nhạc nhẹ nhàng nhưng đầy hấp dẫn.")</f>
        <v>Tác phẩm âm nhạc là một trải nghiệm hấp dẫn và đáng nhớ thể hiện phạm vi cao độ trong [R1A2N3G4E5] [oc0ta1ve2s3]. Lựa chọn [[K01E12Y23]3 k4ey5] mang lại âm thanh độc đáo kéo dài [T1M213] giây. Nhịp điệu được cân bằng hoàn hảo, không quá nhanh cũng không quá chậm và bố cục không liên quan đến việc sử dụng [I1N2S3T4R5U6M7E8N9T0S1]. [ti0me1 s2ig3na4tu5re6] được sử dụng trong bài hát này không bình thường, tạo thêm yếu tố bất ngờ cho [te0mp1o2] thoải mái. Âm nhạc có bản chất là [E1M2O3T4I5O6N7] và kéo dài [[N01U12M23_34B45A56R67S78]8 b9ar0s1], tạo nên một hành trình âm nhạc nhẹ nhàng nhưng đầy hấp dẫn.</v>
      </c>
    </row>
    <row r="3988">
      <c r="A3988" s="1" t="s">
        <v>59</v>
      </c>
      <c r="B3988" s="1" t="s">
        <v>6024</v>
      </c>
      <c r="C3988" s="2" t="str">
        <f>IFERROR(__xludf.DUMMYFUNCTION("GoogleTranslate(B3988, ""en"", ""vi"")"),"Bài hát này có phạm vi cao độ trong [R1A2N3G4E5] [oc0ta1ve2s3] và có đặc điểm [[K01E12Y23]3 k4ey5], giúp tăng thêm hương vị độc đáo cho sáng tác. Bài hát chạy trong [T1M213] giây và có [te0mp1o2] vừa phải, trong khi phần sáng tác của nó không liên quan đế"&amp;"n việc sử dụng [I1N2S3T4R5U6M7E8N9T0S1]. Tác phẩm sử dụng [ti0me1 s2ig3na4tu5re6 o7f 8[T91I02M13E24_35S46I57G68N79A80T91U02R13E24]3] không chuẩn và có [te0mp1o2] thoải mái. Nhìn chung, bản nhạc này gợi lên cảm giác [E1M2O3T4I5O6N7].")</f>
        <v>Bài hát này có phạm vi cao độ trong [R1A2N3G4E5] [oc0ta1ve2s3] và có đặc điểm [[K01E12Y23]3 k4ey5], giúp tăng thêm hương vị độc đáo cho sáng tác. Bài hát chạy trong [T1M213] giây và có [te0mp1o2] vừa phải, trong khi phần sáng tác của nó không liên quan đến việc sử dụng [I1N2S3T4R5U6M7E8N9T0S1]. Tác phẩm sử dụng [ti0me1 s2ig3na4tu5re6 o7f 8[T91I02M13E24_35S46I57G68N79A80T91U02R13E24]3] không chuẩn và có [te0mp1o2] thoải mái. Nhìn chung, bản nhạc này gợi lên cảm giác [E1M2O3T4I5O6N7].</v>
      </c>
    </row>
    <row r="3989">
      <c r="A3989" s="1" t="s">
        <v>371</v>
      </c>
      <c r="B3989" s="1" t="s">
        <v>6025</v>
      </c>
      <c r="C3989" s="2" t="str">
        <f>IFERROR(__xludf.DUMMYFUNCTION("GoogleTranslate(B3989, ""en"", ""vi"")"),"Bản nhạc dài [T1M213] giây và có [ti0me1 s2ig3na4tu5re6] không chuẩn. Mặc dù không đi theo [ti0me1 s2ig3na4tu5re6] truyền thống, bài hát này vẫn tạo ra được trải nghiệm âm nhạc độc đáo và quyến rũ. Độ dài của bản nhạc cho phép khám phá đầy đủ các nhịp điệ"&amp;"u không chuẩn và [ti0me1 s2ig3na4tu5re6], khiến nó trở thành một bản nghe thú vị cho những ai quan tâm đến âm nhạc thử nghiệm.")</f>
        <v>Bản nhạc dài [T1M213] giây và có [ti0me1 s2ig3na4tu5re6] không chuẩn. Mặc dù không đi theo [ti0me1 s2ig3na4tu5re6] truyền thống, bài hát này vẫn tạo ra được trải nghiệm âm nhạc độc đáo và quyến rũ. Độ dài của bản nhạc cho phép khám phá đầy đủ các nhịp điệu không chuẩn và [ti0me1 s2ig3na4tu5re6], khiến nó trở thành một bản nghe thú vị cho những ai quan tâm đến âm nhạc thử nghiệm.</v>
      </c>
    </row>
    <row r="3990">
      <c r="A3990" s="1" t="s">
        <v>6026</v>
      </c>
      <c r="B3990" s="1" t="s">
        <v>6027</v>
      </c>
      <c r="C3990" s="2" t="str">
        <f>IFERROR(__xludf.DUMMYFUNCTION("GoogleTranslate(B3990, ""en"", ""vi"")"),"Đồng hồ đo của âm nhạc được xác định bởi [ti0me1 s2ig3na4tu5re6]. Mặc dù [I1N2S3T4R5U6M7E8N9T0] không phải là nhạc cụ chính được sử dụng để tạo giai điệu trong bản nhạc này nhưng âm nhạc vẫn trở nên sống động thông qua việc sử dụng nhiều nhạc cụ khác. Cùn"&amp;"g với nhau, những nhạc cụ này tạo ra kết cấu phong phú và phức tạp, tăng thêm chiều sâu và độ phức tạp cho âm thanh tổng thể. Thông qua sự tương tác của các âm sắc và nhịp điệu khác nhau, âm nhạc có sức sống riêng, lôi kéo người nghe vào thế giới của nó v"&amp;"à tạo ra trải nghiệm đắm chìm và hấp dẫn.")</f>
        <v>Đồng hồ đo của âm nhạc được xác định bởi [ti0me1 s2ig3na4tu5re6]. Mặc dù [I1N2S3T4R5U6M7E8N9T0] không phải là nhạc cụ chính được sử dụng để tạo giai điệu trong bản nhạc này nhưng âm nhạc vẫn trở nên sống động thông qua việc sử dụng nhiều nhạc cụ khác. Cùng với nhau, những nhạc cụ này tạo ra kết cấu phong phú và phức tạp, tăng thêm chiều sâu và độ phức tạp cho âm thanh tổng thể. Thông qua sự tương tác của các âm sắc và nhịp điệu khác nhau, âm nhạc có sức sống riêng, lôi kéo người nghe vào thế giới của nó và tạo ra trải nghiệm đắm chìm và hấp dẫn.</v>
      </c>
    </row>
    <row r="3991">
      <c r="A3991" s="1" t="s">
        <v>586</v>
      </c>
      <c r="B3991" s="1" t="s">
        <v>6028</v>
      </c>
      <c r="C3991" s="2" t="str">
        <f>IFERROR(__xludf.DUMMYFUNCTION("GoogleTranslate(B3991, ""en"", ""vi"")"),"Phạm vi cao độ của bản nhạc này là [R1A2N3G4E5] [oc0ta1ve2s3] mang lại trải nghiệm nghe độc ​​đáo và đáng nhớ, được sáng tác trong [[K01E12Y23]3 k4ey5], chạy trong [T1M213] giây. Nhịp điệu trong bài hát này vô cùng mạnh mẽ, trong khi [I1N2S3T4R5U6M7E8N9T0"&amp;"S1] không phải là một phần của nhạc cụ. Nó có [T1I2M3E4_5S6I7G8N9A0T1U2R3E4] độc đáo và tốc độ vừa phải, xác định âm nhạc bằng [E1M2O3T4I5O6N7].")</f>
        <v>Phạm vi cao độ của bản nhạc này là [R1A2N3G4E5] [oc0ta1ve2s3] mang lại trải nghiệm nghe độc ​​đáo và đáng nhớ, được sáng tác trong [[K01E12Y23]3 k4ey5], chạy trong [T1M213] giây. Nhịp điệu trong bài hát này vô cùng mạnh mẽ, trong khi [I1N2S3T4R5U6M7E8N9T0S1] không phải là một phần của nhạc cụ. Nó có [T1I2M3E4_5S6I7G8N9A0T1U2R3E4] độc đáo và tốc độ vừa phải, xác định âm nhạc bằng [E1M2O3T4I5O6N7].</v>
      </c>
    </row>
    <row r="3992">
      <c r="A3992" s="1" t="s">
        <v>6029</v>
      </c>
      <c r="B3992" s="1" t="s">
        <v>6030</v>
      </c>
      <c r="C3992" s="2" t="str">
        <f>IFERROR(__xludf.DUMMYFUNCTION("GoogleTranslate(B3992, ""en"", ""vi"")"),"Bài hát này có thời lượng [T1M213] giây và [te0mp1o2] rất nhanh. Đáng chú ý sự vắng mặt trong bài hát này là [I1N2S3T4R5U6M7E8N9T0S1], và nó không tuân theo truyền thống của phong cách [G1E2N3R4E5]. Hơn nữa, bản nhạc này không có những yếu tố đặc trưng củ"&amp;"a nhạc [A1R2T3I4S5T6].")</f>
        <v>Bài hát này có thời lượng [T1M213] giây và [te0mp1o2] rất nhanh. Đáng chú ý sự vắng mặt trong bài hát này là [I1N2S3T4R5U6M7E8N9T0S1], và nó không tuân theo truyền thống của phong cách [G1E2N3R4E5]. Hơn nữa, bản nhạc này không có những yếu tố đặc trưng của nhạc [A1R2T3I4S5T6].</v>
      </c>
    </row>
    <row r="3993">
      <c r="A3993" s="1" t="s">
        <v>2875</v>
      </c>
      <c r="B3993" s="1" t="s">
        <v>6031</v>
      </c>
      <c r="C3993" s="2" t="str">
        <f>IFERROR(__xludf.DUMMYFUNCTION("GoogleTranslate(B3993, ""en"", ""vi"")"),"[[T01I12M23E34_45S56I67G78N89A90T01U12R23E34]4 t5im6e 7si8gn9at0ur1e2] của bản nhạc này, kết hợp với nhịp điệu nhẹ nhàng, mang lại cảm giác rất yên tĩnh và thư giãn. Ngoài ra, việc sử dụng [[K01E12Y23]3 k4ey5] sẽ tăng thêm chất lượng cảm xúc đặc biệt cho "&amp;"bố cục tổng thể.")</f>
        <v>[[T01I12M23E34_45S56I67G78N89A90T01U12R23E34]4 t5im6e 7si8gn9at0ur1e2] của bản nhạc này, kết hợp với nhịp điệu nhẹ nhàng, mang lại cảm giác rất yên tĩnh và thư giãn. Ngoài ra, việc sử dụng [[K01E12Y23]3 k4ey5] sẽ tăng thêm chất lượng cảm xúc đặc biệt cho bố cục tổng thể.</v>
      </c>
    </row>
    <row r="3994">
      <c r="A3994" s="1" t="s">
        <v>891</v>
      </c>
      <c r="B3994" s="1" t="s">
        <v>6032</v>
      </c>
      <c r="C3994" s="2" t="str">
        <f>IFERROR(__xludf.DUMMYFUNCTION("GoogleTranslate(B3994, ""en"", ""vi"")"),"Mặc dù bản nhạc này có thể có một số yếu tố nhất định thường được liên kết với âm thanh [G1E2N3R4E5] nhưng nó không tuân thủ nghiêm ngặt các quy ước đó. Có những sai lệch so với tiêu chuẩn khiến loại nhạc này trở nên nổi bật và mang lại trải nghiệm nghe đ"&amp;"ộc ​​đáo. Mặc dù không phù hợp hoàn toàn với khuôn khổ đã được thiết lập của âm thanh [G1E2N3R4E5], âm nhạc này mang đến một góc nhìn mới mẻ và thách thức người nghe mở rộng tầm nhìn âm nhạc của họ.")</f>
        <v>Mặc dù bản nhạc này có thể có một số yếu tố nhất định thường được liên kết với âm thanh [G1E2N3R4E5] nhưng nó không tuân thủ nghiêm ngặt các quy ước đó. Có những sai lệch so với tiêu chuẩn khiến loại nhạc này trở nên nổi bật và mang lại trải nghiệm nghe độc ​​đáo. Mặc dù không phù hợp hoàn toàn với khuôn khổ đã được thiết lập của âm thanh [G1E2N3R4E5], âm nhạc này mang đến một góc nhìn mới mẻ và thách thức người nghe mở rộng tầm nhìn âm nhạc của họ.</v>
      </c>
    </row>
    <row r="3995">
      <c r="A3995" s="1" t="s">
        <v>446</v>
      </c>
      <c r="B3995" s="1" t="s">
        <v>6033</v>
      </c>
      <c r="C3995" s="2" t="str">
        <f>IFERROR(__xludf.DUMMYFUNCTION("GoogleTranslate(B3995, ""en"", ""vi"")"),"Với dải cao độ trải dài [R1A2N3G4E5] [oc0ta1ve2s3], bản nhạc này mang đến trải nghiệm nghe đa dạng và sống động. Việc sử dụng [[K01E12Y23]3 k4ey5] tạo ra bảng âm thanh phong phú và sống động trong khi thời gian chạy của bài hát kéo dài [T1M213] giây. Nhịp"&amp;" điệu êm dịu được bổ sung bởi vai trò quan trọng của [I1N2S3T4R5U6M7E8N9T0S1]. Hơn nữa, sự khác thường [[T01I12M23E34_45S56I67G78N89A90T01U12R23E34]4 t5im6e 7si8gn9at0ur1e2] của bài hát càng làm tăng thêm sức hút độc đáo của bài hát. Chơi chậm, bản nhạc n"&amp;"ày thuộc thể loại nhạc [G1E2N3R4E5].")</f>
        <v>Với dải cao độ trải dài [R1A2N3G4E5] [oc0ta1ve2s3], bản nhạc này mang đến trải nghiệm nghe đa dạng và sống động. Việc sử dụng [[K01E12Y23]3 k4ey5] tạo ra bảng âm thanh phong phú và sống động trong khi thời gian chạy của bài hát kéo dài [T1M213] giây. Nhịp điệu êm dịu được bổ sung bởi vai trò quan trọng của [I1N2S3T4R5U6M7E8N9T0S1]. Hơn nữa, sự khác thường [[T01I12M23E34_45S56I67G78N89A90T01U12R23E34]4 t5im6e 7si8gn9at0ur1e2] của bài hát càng làm tăng thêm sức hút độc đáo của bài hát. Chơi chậm, bản nhạc này thuộc thể loại nhạc [G1E2N3R4E5].</v>
      </c>
    </row>
    <row r="3996">
      <c r="A3996" s="1" t="s">
        <v>202</v>
      </c>
      <c r="B3996" s="1" t="s">
        <v>6034</v>
      </c>
      <c r="C3996" s="2" t="str">
        <f>IFERROR(__xludf.DUMMYFUNCTION("GoogleTranslate(B3996, ""en"", ""vi"")"),"Trải nghiệm quyến rũ và đáng nhớ của dòng nhạc này một phần nhờ vào sự lựa chọn [[K01E12Y23]3 k4ey5]. Ngoài ra, nhịp điệu mạnh mẽ và lôi cuốn của bài hát cũng góp phần tạo nên tác động tổng thể của nó. Cùng với nhau, những yếu tố này tạo nên trải nghiệm â"&amp;"m nhạc hấp dẫn, thu hút người nghe và để lại ấn tượng lâu dài.")</f>
        <v>Trải nghiệm quyến rũ và đáng nhớ của dòng nhạc này một phần nhờ vào sự lựa chọn [[K01E12Y23]3 k4ey5]. Ngoài ra, nhịp điệu mạnh mẽ và lôi cuốn của bài hát cũng góp phần tạo nên tác động tổng thể của nó. Cùng với nhau, những yếu tố này tạo nên trải nghiệm âm nhạc hấp dẫn, thu hút người nghe và để lại ấn tượng lâu dài.</v>
      </c>
    </row>
    <row r="3997">
      <c r="A3997" s="1" t="s">
        <v>174</v>
      </c>
      <c r="B3997" s="1" t="s">
        <v>6035</v>
      </c>
      <c r="C3997" s="2" t="str">
        <f>IFERROR(__xludf.DUMMYFUNCTION("GoogleTranslate(B3997, ""en"", ""vi"")"),"Phạm vi cao độ của âm nhạc nằm trong [R1A2N3G4E5] [oc0ta1ve2s3], mang lại trải nghiệm hấp dẫn và đáng nhớ nhờ lựa chọn [[K01E12Y23]3 k4ey5]. Với nhịp điệu rất nhẹ nhàng và mượt mà, bài hát này không có [I1N2S3T4R5U6M7E8N9T0S1] và được phát ở tốc độ chậm. "&amp;"Đó là một ví dụ hoàn hảo về âm thanh [G1E2N3R4E5].")</f>
        <v>Phạm vi cao độ của âm nhạc nằm trong [R1A2N3G4E5] [oc0ta1ve2s3], mang lại trải nghiệm hấp dẫn và đáng nhớ nhờ lựa chọn [[K01E12Y23]3 k4ey5]. Với nhịp điệu rất nhẹ nhàng và mượt mà, bài hát này không có [I1N2S3T4R5U6M7E8N9T0S1] và được phát ở tốc độ chậm. Đó là một ví dụ hoàn hảo về âm thanh [G1E2N3R4E5].</v>
      </c>
    </row>
    <row r="3998">
      <c r="A3998" s="1" t="s">
        <v>6036</v>
      </c>
      <c r="B3998" s="1" t="s">
        <v>6037</v>
      </c>
      <c r="C3998" s="2" t="str">
        <f>IFERROR(__xludf.DUMMYFUNCTION("GoogleTranslate(B3998, ""en"", ""vi"")"),"Bản nhạc này sử dụng [I1N2S3T4R5U6M7E8N9T0S1] trong phần trình diễn và bao gồm [[N01U12M23_34B45A56R67S78]8 b9ar0s1]. [[K01E12Y23]3 k4ey5] nổi bật, mang đến âm thanh mạnh mẽ và đáng nhớ. Mặc dù vậy, âm nhạc không thể hiện những nét đặc trưng của phong các"&amp;"h [G1E2N3R4E5].")</f>
        <v>Bản nhạc này sử dụng [I1N2S3T4R5U6M7E8N9T0S1] trong phần trình diễn và bao gồm [[N01U12M23_34B45A56R67S78]8 b9ar0s1]. [[K01E12Y23]3 k4ey5] nổi bật, mang đến âm thanh mạnh mẽ và đáng nhớ. Mặc dù vậy, âm nhạc không thể hiện những nét đặc trưng của phong cách [G1E2N3R4E5].</v>
      </c>
    </row>
    <row r="3999">
      <c r="A3999" s="1" t="s">
        <v>280</v>
      </c>
      <c r="B3999" s="1" t="s">
        <v>6038</v>
      </c>
      <c r="C3999" s="2" t="str">
        <f>IFERROR(__xludf.DUMMYFUNCTION("GoogleTranslate(B3999, ""en"", ""vi"")"),"Bài hát này có đặc điểm là thời lượng chạy [T1M213] giây và [te0mp1o2] mềm mại, mượt mà. Điều thú vị là sự sắp xếp của bài hát đã bỏ qua việc sử dụng [I1N2S3T4R5U6M7E8N9T0S1], mang lại cho bài hát một cảm giác và âm thanh độc đáo.")</f>
        <v>Bài hát này có đặc điểm là thời lượng chạy [T1M213] giây và [te0mp1o2] mềm mại, mượt mà. Điều thú vị là sự sắp xếp của bài hát đã bỏ qua việc sử dụng [I1N2S3T4R5U6M7E8N9T0S1], mang lại cho bài hát một cảm giác và âm thanh độc đáo.</v>
      </c>
    </row>
    <row r="4000">
      <c r="A4000" s="1" t="s">
        <v>6039</v>
      </c>
      <c r="B4000" s="1" t="s">
        <v>6040</v>
      </c>
      <c r="C4000" s="2" t="str">
        <f>IFERROR(__xludf.DUMMYFUNCTION("GoogleTranslate(B4000, ""en"", ""vi"")"),"Phạm vi cao độ của bản nhạc này là [R1A2N3G4E5] [oc0ta1ve2s3] mang lại trải nghiệm nghe độc ​​đáo và đáng nhớ, được nâng cao nhờ [[T01I12M23E34_45S56I67G78N89A90T01U12R23E34]4 t5im6e 7si8gn9at0ur1e2] và việc sử dụng [I1N2S3T4R5U6M 7E8N9T0S1] trong sáng tá"&amp;"c âm nhạc. Tốc độ thấp [te0mp1o2] của nó góp phần chiếu [E1M2O3T4I5O6N7], tạo ra bầu không khí khác biệt xuyên suốt [[N01U12M23_34B45A56R67S78]8 b9ar0s1].")</f>
        <v>Phạm vi cao độ của bản nhạc này là [R1A2N3G4E5] [oc0ta1ve2s3] mang lại trải nghiệm nghe độc ​​đáo và đáng nhớ, được nâng cao nhờ [[T01I12M23E34_45S56I67G78N89A90T01U12R23E34]4 t5im6e 7si8gn9at0ur1e2] và việc sử dụng [I1N2S3T4R5U6M 7E8N9T0S1] trong sáng tác âm nhạc. Tốc độ thấp [te0mp1o2] của nó góp phần chiếu [E1M2O3T4I5O6N7], tạo ra bầu không khí khác biệt xuyên suốt [[N01U12M23_34B45A56R67S78]8 b9ar0s1].</v>
      </c>
    </row>
    <row r="4001">
      <c r="A4001" s="1" t="s">
        <v>180</v>
      </c>
      <c r="B4001" s="1" t="s">
        <v>6041</v>
      </c>
      <c r="C4001" s="2" t="str">
        <f>IFERROR(__xludf.DUMMYFUNCTION("GoogleTranslate(B4001, ""en"", ""vi"")"),"Phạm vi cao độ của bản nhạc này là [R1A2N3G4E5] [oc0ta1ve2s3] mang lại trải nghiệm nghe độc ​​đáo và đáng nhớ, được bổ sung bởi âm thanh mạnh mẽ và đáng nhớ do [[K01E12Y23]3 k4ey5]. Với độ dài [T1M213] giây, bài hát chinh phục người nghe bằng [te0mp1o2] m"&amp;"ãnh liệt và tiết tấu nhanh. Nó nổi bật ở chỗ không có [I1N2S3T4R5U6M7E8N9T0S1] và sử dụng [[T01I12M23E34_45S56I67G78N89A90T01U12R23E34]4 t5im6e 7si8gn9at0ur1e2], vượt xa các quy ước của [G1E2N3R4E 5] âm thanh.")</f>
        <v>Phạm vi cao độ của bản nhạc này là [R1A2N3G4E5] [oc0ta1ve2s3] mang lại trải nghiệm nghe độc ​​đáo và đáng nhớ, được bổ sung bởi âm thanh mạnh mẽ và đáng nhớ do [[K01E12Y23]3 k4ey5]. Với độ dài [T1M213] giây, bài hát chinh phục người nghe bằng [te0mp1o2] mãnh liệt và tiết tấu nhanh. Nó nổi bật ở chỗ không có [I1N2S3T4R5U6M7E8N9T0S1] và sử dụng [[T01I12M23E34_45S56I67G78N89A90T01U12R23E34]4 t5im6e 7si8gn9at0ur1e2], vượt xa các quy ước của [G1E2N3R4E 5] âm thanh.</v>
      </c>
    </row>
    <row r="4002">
      <c r="A4002" s="1" t="s">
        <v>6042</v>
      </c>
      <c r="B4002" s="1" t="s">
        <v>6043</v>
      </c>
      <c r="C4002" s="2" t="str">
        <f>IFERROR(__xludf.DUMMYFUNCTION("GoogleTranslate(B4002, ""en"", ""vi"")"),"Bài hát này có thời lượng [T1M213] giây và bao gồm [[N01U12M23_34B45A56R67S78]8 b9ar0s1] với nhịp điệu sôi động trong [[T01I12M23E34_45S56I67G78N89A90T01U12R23E34]4 t5im6e 7si8gn9at0ur1e2]. Điều thú vị là bản nhạc không dựa vào việc sử dụng [I1N2S3T4R5U6M"&amp;"7E8N9T0].")</f>
        <v>Bài hát này có thời lượng [T1M213] giây và bao gồm [[N01U12M23_34B45A56R67S78]8 b9ar0s1] với nhịp điệu sôi động trong [[T01I12M23E34_45S56I67G78N89A90T01U12R23E34]4 t5im6e 7si8gn9at0ur1e2]. Điều thú vị là bản nhạc không dựa vào việc sử dụng [I1N2S3T4R5U6M7E8N9T0].</v>
      </c>
    </row>
    <row r="4003">
      <c r="A4003" s="1" t="s">
        <v>637</v>
      </c>
      <c r="B4003" s="1" t="s">
        <v>6044</v>
      </c>
      <c r="C4003" s="2" t="str">
        <f>IFERROR(__xludf.DUMMYFUNCTION("GoogleTranslate(B4003, ""en"", ""vi"")"),"Thật khó để không bị cuốn vào năng lượng của âm nhạc. Ngay từ những nốt đầu tiên, bạn đã có cảm giác như đang di chuyển và nhảy múa theo. Nhịp điệu có sức lan tỏa và thật dễ hiểu tại sao bài hát này lại thành công trên sàn nhảy. Dù bạn có phải là fan của "&amp;"thể loại này hay không thì cũng không thể phủ nhận sức ảnh hưởng của beat này đối với người nghe. Đó là loại âm nhạc khiến bạn cảm thấy sống động và tràn đầy năng lượng, và không có gì ngạc nhiên khi có rất nhiều người yêu thích nó.")</f>
        <v>Thật khó để không bị cuốn vào năng lượng của âm nhạc. Ngay từ những nốt đầu tiên, bạn đã có cảm giác như đang di chuyển và nhảy múa theo. Nhịp điệu có sức lan tỏa và thật dễ hiểu tại sao bài hát này lại thành công trên sàn nhảy. Dù bạn có phải là fan của thể loại này hay không thì cũng không thể phủ nhận sức ảnh hưởng của beat này đối với người nghe. Đó là loại âm nhạc khiến bạn cảm thấy sống động và tràn đầy năng lượng, và không có gì ngạc nhiên khi có rất nhiều người yêu thích nó.</v>
      </c>
    </row>
    <row r="4004">
      <c r="A4004" s="1" t="s">
        <v>3503</v>
      </c>
      <c r="B4004" s="1" t="s">
        <v>6045</v>
      </c>
      <c r="C4004" s="2" t="str">
        <f>IFERROR(__xludf.DUMMYFUNCTION("GoogleTranslate(B4004, ""en"", ""vi"")"),"Nhạc của bài hát này phải có [I1N2S3T4R5U6M7E8N9T0S1] và được phát trong [[T01I12M23E34_45S56I67G78N89A90T01U12R23E34]4 t5im6e 7si8gn9at0ur1e2]. Bài hát kéo dài trong [T1M213] giây và [te0mp1o2] được xác định bởi [ti0me1 s2ig3na4tu5re6]. Dù là bài hát nha"&amp;"nh hay chậm thì nhịp điệu của nhạc cụ cũng phải khớp với [ti0me1 s2ig3na4tu5re6] để bản nhạc được đồng bộ. Vì vậy, để thể hiện đúng bài hát này, các nhạc sĩ phải quen với việc chơi trong [[T01I12M23E34_45S56I67G78N89A90T01U12R23E34]4 t5im6e 7si8gn9at0ur1e"&amp;"2] và thành thạo [I1N2S3T4R5U6M7E8N9T0S1] mà họ đã chọn.")</f>
        <v>Nhạc của bài hát này phải có [I1N2S3T4R5U6M7E8N9T0S1] và được phát trong [[T01I12M23E34_45S56I67G78N89A90T01U12R23E34]4 t5im6e 7si8gn9at0ur1e2]. Bài hát kéo dài trong [T1M213] giây và [te0mp1o2] được xác định bởi [ti0me1 s2ig3na4tu5re6]. Dù là bài hát nhanh hay chậm thì nhịp điệu của nhạc cụ cũng phải khớp với [ti0me1 s2ig3na4tu5re6] để bản nhạc được đồng bộ. Vì vậy, để thể hiện đúng bài hát này, các nhạc sĩ phải quen với việc chơi trong [[T01I12M23E34_45S56I67G78N89A90T01U12R23E34]4 t5im6e 7si8gn9at0ur1e2] và thành thạo [I1N2S3T4R5U6M7E8N9T0S1] mà họ đã chọn.</v>
      </c>
    </row>
    <row r="4005">
      <c r="A4005" s="1" t="s">
        <v>108</v>
      </c>
      <c r="B4005" s="1" t="s">
        <v>6046</v>
      </c>
      <c r="C4005" s="2" t="str">
        <f>IFERROR(__xludf.DUMMYFUNCTION("GoogleTranslate(B4005, ""en"", ""vi"")"),"Nhạc trong bản nhạc này dài [T1M213] giây và có dải cao độ trong [R1A2N3G4E5] [oc0ta1ve2s3]. Việc sử dụng [[K01E12Y23]3 k4ey5] tạo thêm hương vị độc đáo cho âm nhạc, trong khi [te0mp1o2] rất sôi động, mang lại cảm giác cao [te0mp1o2]. Sự sắp xếp của bài h"&amp;"át đã cố tình bỏ qua việc sử dụng [I1N2S3T4R5U6M7E8N9T0S1], tạo ra âm thanh khác biệt. Ngoài ra, bài hát sử dụng [ti0me1 s2ig3na4tu5re6 o7f 8[T91I02M13E24_35S46I57G68N79A80T91U02R13E24]3] không chuẩn, càng làm tăng thêm tính độc đáo của nó. Nhìn chung, dự"&amp;" án âm nhạc này [E1M2O3T4I5O6N7].")</f>
        <v>Nhạc trong bản nhạc này dài [T1M213] giây và có dải cao độ trong [R1A2N3G4E5] [oc0ta1ve2s3]. Việc sử dụng [[K01E12Y23]3 k4ey5] tạo thêm hương vị độc đáo cho âm nhạc, trong khi [te0mp1o2] rất sôi động, mang lại cảm giác cao [te0mp1o2]. Sự sắp xếp của bài hát đã cố tình bỏ qua việc sử dụng [I1N2S3T4R5U6M7E8N9T0S1], tạo ra âm thanh khác biệt. Ngoài ra, bài hát sử dụng [ti0me1 s2ig3na4tu5re6 o7f 8[T91I02M13E24_35S46I57G68N79A80T91U02R13E24]3] không chuẩn, càng làm tăng thêm tính độc đáo của nó. Nhìn chung, dự án âm nhạc này [E1M2O3T4I5O6N7].</v>
      </c>
    </row>
    <row r="4006">
      <c r="A4006" s="1" t="s">
        <v>6047</v>
      </c>
      <c r="B4006" s="1" t="s">
        <v>6048</v>
      </c>
      <c r="C4006" s="2" t="str">
        <f>IFERROR(__xludf.DUMMYFUNCTION("GoogleTranslate(B4006, ""en"", ""vi"")"),"Bản nhạc này được phát ở tốc độ chậm [te0mp1o2] và có độ dài [T1M213] giây. Ngoài ra, bài hát này không bao gồm bất kỳ [I1N2S3T4R5U6M7E8N9T0S1] nào.")</f>
        <v>Bản nhạc này được phát ở tốc độ chậm [te0mp1o2] và có độ dài [T1M213] giây. Ngoài ra, bài hát này không bao gồm bất kỳ [I1N2S3T4R5U6M7E8N9T0S1] nào.</v>
      </c>
    </row>
    <row r="4007">
      <c r="A4007" s="1" t="s">
        <v>1235</v>
      </c>
      <c r="B4007" s="1" t="s">
        <v>6049</v>
      </c>
      <c r="C4007" s="2" t="str">
        <f>IFERROR(__xludf.DUMMYFUNCTION("GoogleTranslate(B4007, ""en"", ""vi"")"),"Việc sử dụng nhạc cụ rất quan trọng đối với âm nhạc và [te0mp1o2] của bài hát rất chậm. Các nhạc cụ không chỉ góp phần tạo nên giai điệu mà còn giúp tạo nên tâm trạng và không khí chung của bản nhạc. [te0mp1o2] chậm cho phép người nghe đắm mình hoàn toàn "&amp;"vào âm thanh và đánh giá cao sắc thái của nhạc cụ. Nếu không sử dụng nhạc cụ cẩn thận và chủ ý chọn nhịp [te0mp1o2] chậm, bài hát sẽ không có tác động tương tự đối với người nghe.")</f>
        <v>Việc sử dụng nhạc cụ rất quan trọng đối với âm nhạc và [te0mp1o2] của bài hát rất chậm. Các nhạc cụ không chỉ góp phần tạo nên giai điệu mà còn giúp tạo nên tâm trạng và không khí chung của bản nhạc. [te0mp1o2] chậm cho phép người nghe đắm mình hoàn toàn vào âm thanh và đánh giá cao sắc thái của nhạc cụ. Nếu không sử dụng nhạc cụ cẩn thận và chủ ý chọn nhịp [te0mp1o2] chậm, bài hát sẽ không có tác động tương tự đối với người nghe.</v>
      </c>
    </row>
    <row r="4008">
      <c r="A4008" s="1" t="s">
        <v>6050</v>
      </c>
      <c r="B4008" s="1" t="s">
        <v>6051</v>
      </c>
      <c r="C4008" s="2" t="str">
        <f>IFERROR(__xludf.DUMMYFUNCTION("GoogleTranslate(B4008, ""en"", ""vi"")"),"Bài hát được đề cập không thể hiện những nét đặc trưng thường thấy trong âm nhạc của [A1R2T3I4S5T6]. Tuy nhiên, điều đáng chú ý là cấu trúc của bài hát bao gồm [[N01U12M23_34B45A56R67S78]8 b9ar0s1] và [[T01I12M23E34_45S56I67G78N89A90T01U12R23E34]4 t5im6e "&amp;"7si8gn9at0ur1e2] được sử dụng xuyên suốt tác phẩm.")</f>
        <v>Bài hát được đề cập không thể hiện những nét đặc trưng thường thấy trong âm nhạc của [A1R2T3I4S5T6]. Tuy nhiên, điều đáng chú ý là cấu trúc của bài hát bao gồm [[N01U12M23_34B45A56R67S78]8 b9ar0s1] và [[T01I12M23E34_45S56I67G78N89A90T01U12R23E34]4 t5im6e 7si8gn9at0ur1e2] được sử dụng xuyên suốt tác phẩm.</v>
      </c>
    </row>
    <row r="4009">
      <c r="A4009" s="1" t="s">
        <v>6052</v>
      </c>
      <c r="B4009" s="1" t="s">
        <v>6053</v>
      </c>
      <c r="C4009" s="2" t="str">
        <f>IFERROR(__xludf.DUMMYFUNCTION("GoogleTranslate(B4009, ""en"", ""vi"")"),"Đây là bài hát [T1M213] giây với [ti0me1 s2ig3na4tu5re6], [T1I2M3E4_5S6I7G8N9A0T1U2R3E4] không phổ biến. Mặc dù không có [I1N2S3T4R5U6M7E8N9T0S1] trong bài hát này, nhưng nhạc cụ chính của bản giai điệu là [I1N2S3T4R5U6M7E8N9T0]. Tổng cộng có [[N01U12M23_"&amp;"34B45A56R67S78]8 b9ar0s1] được nghe trong tác phẩm độc đáo này.")</f>
        <v>Đây là bài hát [T1M213] giây với [ti0me1 s2ig3na4tu5re6], [T1I2M3E4_5S6I7G8N9A0T1U2R3E4] không phổ biến. Mặc dù không có [I1N2S3T4R5U6M7E8N9T0S1] trong bài hát này, nhưng nhạc cụ chính của bản giai điệu là [I1N2S3T4R5U6M7E8N9T0]. Tổng cộng có [[N01U12M23_34B45A56R67S78]8 b9ar0s1] được nghe trong tác phẩm độc đáo này.</v>
      </c>
    </row>
    <row r="4010">
      <c r="A4010" s="1" t="s">
        <v>1156</v>
      </c>
      <c r="B4010" s="1" t="s">
        <v>6054</v>
      </c>
      <c r="C4010" s="2" t="str">
        <f>IFERROR(__xludf.DUMMYFUNCTION("GoogleTranslate(B4010, ""en"", ""vi"")"),"Loại nhạc này mang lại trải nghiệm nghe độc ​​đáo và đáng nhớ với dải cao độ [R1A2N3G4E5] [oc0ta1ve2s3]. Thêm vào hương vị riêng biệt của nó là [[K01E12Y23]3 k4ey5]. Chạy trong [T1M213] giây, bài hát có nhịp điệu rất mượt mà và thư giãn do [I1N2S3T4R5U6M7"&amp;"E8N9T0S1] tạo ra. [ti0me1 s2ig3na4tu5re6] của bản nhạc là [T1I2M3E4_5S6I7G8N9A0T1U2R3E4] và tiết tấu chậm. Âm nhạc này không đại diện cho âm thanh thông thường của [G1E2N3R4E5].")</f>
        <v>Loại nhạc này mang lại trải nghiệm nghe độc ​​đáo và đáng nhớ với dải cao độ [R1A2N3G4E5] [oc0ta1ve2s3]. Thêm vào hương vị riêng biệt của nó là [[K01E12Y23]3 k4ey5]. Chạy trong [T1M213] giây, bài hát có nhịp điệu rất mượt mà và thư giãn do [I1N2S3T4R5U6M7E8N9T0S1] tạo ra. [ti0me1 s2ig3na4tu5re6] của bản nhạc là [T1I2M3E4_5S6I7G8N9A0T1U2R3E4] và tiết tấu chậm. Âm nhạc này không đại diện cho âm thanh thông thường của [G1E2N3R4E5].</v>
      </c>
    </row>
    <row r="4011">
      <c r="A4011" s="1" t="s">
        <v>398</v>
      </c>
      <c r="B4011" s="1" t="s">
        <v>6055</v>
      </c>
      <c r="C4011" s="2" t="str">
        <f>IFERROR(__xludf.DUMMYFUNCTION("GoogleTranslate(B4011, ""en"", ""vi"")"),"Bài hát phát trong [T1M213] giây và nhạc ở [T1I2M3E4_5S6I7G8N9A0T1U2R3E4].")</f>
        <v>Bài hát phát trong [T1M213] giây và nhạc ở [T1I2M3E4_5S6I7G8N9A0T1U2R3E4].</v>
      </c>
    </row>
    <row r="4012">
      <c r="A4012" s="1" t="s">
        <v>1836</v>
      </c>
      <c r="B4012" s="1" t="s">
        <v>6056</v>
      </c>
      <c r="C4012" s="2" t="str">
        <f>IFERROR(__xludf.DUMMYFUNCTION("GoogleTranslate(B4012, ""en"", ""vi"")"),"Thời lượng chạy của bài hát là [T1M213] giây và âm nhạc gợi nhớ đến âm thanh [G1E2N3R4E5] cổ điển.")</f>
        <v>Thời lượng chạy của bài hát là [T1M213] giây và âm nhạc gợi nhớ đến âm thanh [G1E2N3R4E5] cổ điển.</v>
      </c>
    </row>
    <row r="4013">
      <c r="A4013" s="1" t="s">
        <v>3051</v>
      </c>
      <c r="B4013" s="1" t="s">
        <v>6057</v>
      </c>
      <c r="C4013" s="2" t="str">
        <f>IFERROR(__xludf.DUMMYFUNCTION("GoogleTranslate(B4013, ""en"", ""vi"")"),"Đoạn nhạc sử dụng dải cao độ cụ thể là [R1A2N3G4E5] [oc0ta1ve2s3], tạo ra âm thanh gắn kết và thống nhất. Đặc biệt, [[K01E12Y23]3 k4ey5] tăng thêm sức mạnh và khả năng ghi nhớ của âm nhạc. Nhịp điệu mãnh liệt của bài hát, với thời lượng [T1M213] giây và ["&amp;"[N01U12M23_34B45A56R67S78]8 b9ar0s1], được hỗ trợ bởi việc sử dụng quan trọng [I1N2S3T4R5U6M7E8N9T0S1]. Âm nhạc có nhịp [T1I2M3E4_5S6I7G8N9A0T1U2R3E4], góp phần tạo nên nét độc đáo và tác động cảm xúc, đặc trưng bởi [E1M2O3T4I5O6N7].")</f>
        <v>Đoạn nhạc sử dụng dải cao độ cụ thể là [R1A2N3G4E5] [oc0ta1ve2s3], tạo ra âm thanh gắn kết và thống nhất. Đặc biệt, [[K01E12Y23]3 k4ey5] tăng thêm sức mạnh và khả năng ghi nhớ của âm nhạc. Nhịp điệu mãnh liệt của bài hát, với thời lượng [T1M213] giây và [[N01U12M23_34B45A56R67S78]8 b9ar0s1], được hỗ trợ bởi việc sử dụng quan trọng [I1N2S3T4R5U6M7E8N9T0S1]. Âm nhạc có nhịp [T1I2M3E4_5S6I7G8N9A0T1U2R3E4], góp phần tạo nên nét độc đáo và tác động cảm xúc, đặc trưng bởi [E1M2O3T4I5O6N7].</v>
      </c>
    </row>
    <row r="4014">
      <c r="A4014" s="1" t="s">
        <v>6058</v>
      </c>
      <c r="B4014" s="1" t="s">
        <v>6059</v>
      </c>
      <c r="C4014" s="2" t="str">
        <f>IFERROR(__xludf.DUMMYFUNCTION("GoogleTranslate(B4014, ""en"", ""vi"")"),"Âm nhạc tạo ra bầu không khí khác biệt thông qua việc sử dụng [[K01E12Y23]3 k4ey5]. Bản nhạc kéo dài [T1M213] giây và sử dụng [[T01I12M23E34_45S56I67G78N89A90T01U12R23E34]4 t5im6e 7si8gn9at0ur1e2]. Bài hát có chuyển động nhẹ nhàng góp phần thể hiện [E1M2O"&amp;"3T4I5O6N7]. Nhìn chung, âm nhạc truyền tải một tâm trạng và cảm xúc cụ thể thông qua cách sử dụng [ke0y1], thời gian và cường độ độc đáo.")</f>
        <v>Âm nhạc tạo ra bầu không khí khác biệt thông qua việc sử dụng [[K01E12Y23]3 k4ey5]. Bản nhạc kéo dài [T1M213] giây và sử dụng [[T01I12M23E34_45S56I67G78N89A90T01U12R23E34]4 t5im6e 7si8gn9at0ur1e2]. Bài hát có chuyển động nhẹ nhàng góp phần thể hiện [E1M2O3T4I5O6N7]. Nhìn chung, âm nhạc truyền tải một tâm trạng và cảm xúc cụ thể thông qua cách sử dụng [ke0y1], thời gian và cường độ độc đáo.</v>
      </c>
    </row>
    <row r="4015">
      <c r="A4015" s="1" t="s">
        <v>2708</v>
      </c>
      <c r="B4015" s="1" t="s">
        <v>6060</v>
      </c>
      <c r="C4015" s="2" t="str">
        <f>IFERROR(__xludf.DUMMYFUNCTION("GoogleTranslate(B4015, ""en"", ""vi"")"),"Phạm vi cao độ nhỏ gọn của [R1A2N3G4E5] [oc0ta1ve2s3] mang lại màn trình diễn âm nhạc tập trung và có tác động mạnh mẽ, trong khi [[K01E12Y23]3 k4ey5] thêm hương vị độc đáo cho loại nhạc này. Với thời gian phát là [T1M213] giây, bài hát có nhịp vừa phải v"&amp;"à việc sử dụng [I1N2S3T4R5U6M7E8N9T0S1] là rất quan trọng đối với sáng tác của nó. Âm nhạc tuân theo [[T01I12M23E34_45S56I67G78N89A90T01U12R23E34]4 t5im6e 7si8gn9at0ur1e2] và duy trì mức [te0mp1o2] vừa phải. Cuối cùng, bài hát bất chấp sự phân loại dễ dàn"&amp;"g theo phong cách [G1E2N3R4E5] cụ thể.")</f>
        <v>Phạm vi cao độ nhỏ gọn của [R1A2N3G4E5] [oc0ta1ve2s3] mang lại màn trình diễn âm nhạc tập trung và có tác động mạnh mẽ, trong khi [[K01E12Y23]3 k4ey5] thêm hương vị độc đáo cho loại nhạc này. Với thời gian phát là [T1M213] giây, bài hát có nhịp vừa phải và việc sử dụng [I1N2S3T4R5U6M7E8N9T0S1] là rất quan trọng đối với sáng tác của nó. Âm nhạc tuân theo [[T01I12M23E34_45S56I67G78N89A90T01U12R23E34]4 t5im6e 7si8gn9at0ur1e2] và duy trì mức [te0mp1o2] vừa phải. Cuối cùng, bài hát bất chấp sự phân loại dễ dàng theo phong cách [G1E2N3R4E5] cụ thể.</v>
      </c>
    </row>
    <row r="4016">
      <c r="A4016" s="1" t="s">
        <v>3754</v>
      </c>
      <c r="B4016" s="1" t="s">
        <v>6061</v>
      </c>
      <c r="C4016" s="2" t="str">
        <f>IFERROR(__xludf.DUMMYFUNCTION("GoogleTranslate(B4016, ""en"", ""vi"")"),"Phạm vi cao độ giới hạn của bản nhạc là [R1A2N3G4E5] [oc0ta1ve2s3] cho phép nhấn mạnh hơn vào các sắc thái của giai điệu và nhịp điệu, trong khi [[K01E12Y23]3 k4ey5] trong bản nhạc này mang lại âm thanh mạnh mẽ và đáng nhớ. Nhịp điệu của bài hát này không"&amp;" quá nhanh cũng không quá chậm và âm nhạc trở nên sống động nhờ việc sử dụng [I1N2S3T4R5U6M7E8N9T0S1].")</f>
        <v>Phạm vi cao độ giới hạn của bản nhạc là [R1A2N3G4E5] [oc0ta1ve2s3] cho phép nhấn mạnh hơn vào các sắc thái của giai điệu và nhịp điệu, trong khi [[K01E12Y23]3 k4ey5] trong bản nhạc này mang lại âm thanh mạnh mẽ và đáng nhớ. Nhịp điệu của bài hát này không quá nhanh cũng không quá chậm và âm nhạc trở nên sống động nhờ việc sử dụng [I1N2S3T4R5U6M7E8N9T0S1].</v>
      </c>
    </row>
    <row r="4017">
      <c r="A4017" s="1" t="s">
        <v>2276</v>
      </c>
      <c r="B4017" s="1" t="s">
        <v>6062</v>
      </c>
      <c r="C4017" s="2" t="str">
        <f>IFERROR(__xludf.DUMMYFUNCTION("GoogleTranslate(B4017, ""en"", ""vi"")"),"Bản nhạc được chơi với nhịp độ thoải mái và thể hiện phạm vi cao độ trong [R1A2N3G4E5] [oc0ta1ve2s3]. [te0mp1o2] của bài hát ở mức vừa phải, khiến nó trở thành một bản nhạc thú vị khi nghe.")</f>
        <v>Bản nhạc được chơi với nhịp độ thoải mái và thể hiện phạm vi cao độ trong [R1A2N3G4E5] [oc0ta1ve2s3]. [te0mp1o2] của bài hát ở mức vừa phải, khiến nó trở thành một bản nhạc thú vị khi nghe.</v>
      </c>
    </row>
    <row r="4018">
      <c r="A4018" s="1" t="s">
        <v>2139</v>
      </c>
      <c r="B4018" s="1" t="s">
        <v>6063</v>
      </c>
      <c r="C4018" s="2" t="str">
        <f>IFERROR(__xludf.DUMMYFUNCTION("GoogleTranslate(B4018, ""en"", ""vi"")"),"Loại nhạc này mang lại trải nghiệm nghe độc ​​đáo và đáng nhớ với dải cao độ [R1A2N3G4E5] [oc0ta1ve2s3]. Việc sử dụng [[K01E12Y23]3 k4ey5] tạo ra bảng màu âm thanh phong phú và sống động, trong khi [I1N2S3T4R5U6M7E8N9T0S1] bổ sung vào bản nhạc. Với độ dài"&amp;" [T1M213] giây, bài hát có nhịp [te0mp1o2] rất nhanh và có nhịp [T1I2M3E4_5S6I7G8N9A0T1U2R3E4], được bổ sung bởi nhịp điệu vừa phải. Thoát khỏi khuôn mẫu đặc trưng của thể loại [G1E2N3R4E5], dòng nhạc này nổi bật bởi sự khác biệt và độc đáo.")</f>
        <v>Loại nhạc này mang lại trải nghiệm nghe độc ​​đáo và đáng nhớ với dải cao độ [R1A2N3G4E5] [oc0ta1ve2s3]. Việc sử dụng [[K01E12Y23]3 k4ey5] tạo ra bảng màu âm thanh phong phú và sống động, trong khi [I1N2S3T4R5U6M7E8N9T0S1] bổ sung vào bản nhạc. Với độ dài [T1M213] giây, bài hát có nhịp [te0mp1o2] rất nhanh và có nhịp [T1I2M3E4_5S6I7G8N9A0T1U2R3E4], được bổ sung bởi nhịp điệu vừa phải. Thoát khỏi khuôn mẫu đặc trưng của thể loại [G1E2N3R4E5], dòng nhạc này nổi bật bởi sự khác biệt và độc đáo.</v>
      </c>
    </row>
    <row r="4019">
      <c r="A4019" s="1" t="s">
        <v>6064</v>
      </c>
      <c r="B4019" s="1" t="s">
        <v>6065</v>
      </c>
      <c r="C4019" s="2" t="str">
        <f>IFERROR(__xludf.DUMMYFUNCTION("GoogleTranslate(B4019, ""en"", ""vi"")"),"Phong cách âm nhạc [G1E2N3R4E5] được thể hiện trong bài hát này, có dải cao độ nhỏ gọn [R1A2N3G4E5] [oc0ta1ve2s3] mang lại màn trình diễn tập trung và có tác động mạnh mẽ. Với [[N01U12M23_34B45A56R67S78]8 b9ar0s1] trong bố cục, bản nhạc sử dụng [I1N2S3T4R"&amp;"5U6M7E8N9T0S1] để nâng cao âm thanh tổng thể.")</f>
        <v>Phong cách âm nhạc [G1E2N3R4E5] được thể hiện trong bài hát này, có dải cao độ nhỏ gọn [R1A2N3G4E5] [oc0ta1ve2s3] mang lại màn trình diễn tập trung và có tác động mạnh mẽ. Với [[N01U12M23_34B45A56R67S78]8 b9ar0s1] trong bố cục, bản nhạc sử dụng [I1N2S3T4R5U6M7E8N9T0S1] để nâng cao âm thanh tổng thể.</v>
      </c>
    </row>
    <row r="4020">
      <c r="A4020" s="1" t="s">
        <v>6066</v>
      </c>
      <c r="B4020" s="1" t="s">
        <v>6067</v>
      </c>
      <c r="C4020" s="2" t="str">
        <f>IFERROR(__xludf.DUMMYFUNCTION("GoogleTranslate(B4020, ""en"", ""vi"")"),"Phạm vi cao độ giới hạn của âm nhạc là [R1A2N3G4E5] [oc0ta1ve2s3] mang lại cơ hội duy nhất để tập trung vào sự tinh tế của giai điệu và phân nhịp. Ngoài ra, bản nhạc này có [te0mp1o2] nhanh, góp phần tạo nên tính chất tràn đầy năng lượng và sống động. Đặc"&amp;" điểm tổng thể của âm nhạc có thể được mô tả là [E1M2O3T4I5O6N7], điều này càng làm tăng thêm tác động cảm xúc của nó đối với người nghe. Tóm lại, sự kết hợp giữa cao độ của âm nhạc, [te0mp1o2] và biểu hiện cảm xúc sẽ tạo ra trải nghiệm nghe đặc biệt và đ"&amp;"áng nhớ.")</f>
        <v>Phạm vi cao độ giới hạn của âm nhạc là [R1A2N3G4E5] [oc0ta1ve2s3] mang lại cơ hội duy nhất để tập trung vào sự tinh tế của giai điệu và phân nhịp. Ngoài ra, bản nhạc này có [te0mp1o2] nhanh, góp phần tạo nên tính chất tràn đầy năng lượng và sống động. Đặc điểm tổng thể của âm nhạc có thể được mô tả là [E1M2O3T4I5O6N7], điều này càng làm tăng thêm tác động cảm xúc của nó đối với người nghe. Tóm lại, sự kết hợp giữa cao độ của âm nhạc, [te0mp1o2] và biểu hiện cảm xúc sẽ tạo ra trải nghiệm nghe đặc biệt và đáng nhớ.</v>
      </c>
    </row>
    <row r="4021">
      <c r="A4021" s="1" t="s">
        <v>6068</v>
      </c>
      <c r="B4021" s="1" t="s">
        <v>6069</v>
      </c>
      <c r="C4021" s="2" t="str">
        <f>IFERROR(__xludf.DUMMYFUNCTION("GoogleTranslate(B4021, ""en"", ""vi"")"),"Bản nhạc là một bản nhạc có nhịp độ vừa phải thể hiện phạm vi cao độ trong [R1A2N3G4E5] [oc0ta1ve2s3] và sử dụng [I1N2S3T4R5U6M7E8N9T0S1] trong phần trình diễn âm nhạc. Với việc sử dụng [[K01E12Y23]3 k4ey5], bản nhạc này truyền tải âm thanh độc đáo và van"&amp;"g dội bao gồm [[N01U12M23_34B45A56R67S78]8 b9ar0s1] và chạy trong [T1M213] giây.")</f>
        <v>Bản nhạc là một bản nhạc có nhịp độ vừa phải thể hiện phạm vi cao độ trong [R1A2N3G4E5] [oc0ta1ve2s3] và sử dụng [I1N2S3T4R5U6M7E8N9T0S1] trong phần trình diễn âm nhạc. Với việc sử dụng [[K01E12Y23]3 k4ey5], bản nhạc này truyền tải âm thanh độc đáo và vang dội bao gồm [[N01U12M23_34B45A56R67S78]8 b9ar0s1] và chạy trong [T1M213] giây.</v>
      </c>
    </row>
    <row r="4022">
      <c r="A4022" s="1" t="s">
        <v>1016</v>
      </c>
      <c r="B4022" s="1" t="s">
        <v>6070</v>
      </c>
      <c r="C4022" s="2" t="str">
        <f>IFERROR(__xludf.DUMMYFUNCTION("GoogleTranslate(B4022, ""en"", ""vi"")"),"Âm nhạc được đề cập mang lại trải nghiệm nghe độc ​​đáo và quyến rũ. Với dải cao độ [R1A2N3G4E5] [oc0ta1ve2s3], âm nhạc nổi bật và tạo ấn tượng đáng nhớ. Sự lựa chọn [[K01E12Y23]3 k4ey5] càng tăng thêm sự lôi cuốn, mang lại trải nghiệm khó quên. Với độ dà"&amp;"i [T1M213] giây, bản nhạc có [te0mp1o2] vừa phải và được làm phong phú hơn bằng cách sử dụng [I1N2S3T4R5U6M7E8N9T0S1]. Đồng hồ đo [T1I2M3E4_5S6I7G8N9A0T1U2R3E4] bổ sung thêm một lớp phức tạp, trong khi [te0mp1o2] nhẹ nhàng bổ sung cho sự biểu đạt cảm xúc "&amp;"tổng thể của âm nhạc. Nhắc mới nhớ, âm nhạc truyền tải [E1M2O3T4I5O6N7], khiến nó trở thành một tác phẩm thực sự đáng chú ý.")</f>
        <v>Âm nhạc được đề cập mang lại trải nghiệm nghe độc ​​đáo và quyến rũ. Với dải cao độ [R1A2N3G4E5] [oc0ta1ve2s3], âm nhạc nổi bật và tạo ấn tượng đáng nhớ. Sự lựa chọn [[K01E12Y23]3 k4ey5] càng tăng thêm sự lôi cuốn, mang lại trải nghiệm khó quên. Với độ dài [T1M213] giây, bản nhạc có [te0mp1o2] vừa phải và được làm phong phú hơn bằng cách sử dụng [I1N2S3T4R5U6M7E8N9T0S1]. Đồng hồ đo [T1I2M3E4_5S6I7G8N9A0T1U2R3E4] bổ sung thêm một lớp phức tạp, trong khi [te0mp1o2] nhẹ nhàng bổ sung cho sự biểu đạt cảm xúc tổng thể của âm nhạc. Nhắc mới nhớ, âm nhạc truyền tải [E1M2O3T4I5O6N7], khiến nó trở thành một tác phẩm thực sự đáng chú ý.</v>
      </c>
    </row>
    <row r="4023">
      <c r="A4023" s="1" t="s">
        <v>6071</v>
      </c>
      <c r="B4023" s="1" t="s">
        <v>6072</v>
      </c>
      <c r="C4023" s="2" t="str">
        <f>IFERROR(__xludf.DUMMYFUNCTION("GoogleTranslate(B4023, ""en"", ""vi"")"),"Âm nhạc được sáng tác trong [[K01E12Y23]3 k4ey5] và có phạm vi cao độ giới hạn là [R1A2N3G4E5] [oc0ta1ve2s3], cho phép nhấn mạnh hơn vào các sắc thái của giai điệu và nhịp điệu. Mặc dù không kết hợp [I1N2S3T4R5U6M7E8N9T0S1], bài hát có nhịp điệu rất mãnh "&amp;"liệt và tuân theo nhịp điệu [T1I2M3E4_5S6I7G8N9A0T1U2R3E4]. Tuy nhiên, bản nhạc này không thể hiện bản chất của thể loại [G1E2N3R4E5] và không phải là một ví dụ điển hình cho âm nhạc của [A1R2T3I4S5T6]. Thời gian chạy của bài hát là [T1M213] giây.")</f>
        <v>Âm nhạc được sáng tác trong [[K01E12Y23]3 k4ey5] và có phạm vi cao độ giới hạn là [R1A2N3G4E5] [oc0ta1ve2s3], cho phép nhấn mạnh hơn vào các sắc thái của giai điệu và nhịp điệu. Mặc dù không kết hợp [I1N2S3T4R5U6M7E8N9T0S1], bài hát có nhịp điệu rất mãnh liệt và tuân theo nhịp điệu [T1I2M3E4_5S6I7G8N9A0T1U2R3E4]. Tuy nhiên, bản nhạc này không thể hiện bản chất của thể loại [G1E2N3R4E5] và không phải là một ví dụ điển hình cho âm nhạc của [A1R2T3I4S5T6]. Thời gian chạy của bài hát là [T1M213] giây.</v>
      </c>
    </row>
    <row r="4024">
      <c r="A4024" s="1" t="s">
        <v>217</v>
      </c>
      <c r="B4024" s="1" t="s">
        <v>6073</v>
      </c>
      <c r="C4024" s="2" t="str">
        <f>IFERROR(__xludf.DUMMYFUNCTION("GoogleTranslate(B4024, ""en"", ""vi"")"),"
[ke0y1] được sử dụng trong âm nhạc là một yếu tố quan trọng có thể tạo thêm hương vị độc đáo cho một bản nhạc. Cho dù đó là [ma0jo1r2] hay [mi0no1r2] [ke0y1], âm sắc của âm nhạc có thể gợi lên những cảm xúc khác nhau và tạo nên tâm trạng cho người nghe."&amp;" Ví dụ: một đoạn trong [ma0jo1r2] [ke0y1] có thể nghe vui vẻ và phấn chấn, trong khi một đoạn trong [mi0no1r2] [ke0y1] có thể nghe u ám và u sầu hơn. Do đó, việc chọn đúng [key0y1] là rất quan trọng để tạo ra hiệu ứng âm nhạc mong muốn và thu hút khán giả"&amp;".")</f>
        <v>
[ke0y1] được sử dụng trong âm nhạc là một yếu tố quan trọng có thể tạo thêm hương vị độc đáo cho một bản nhạc. Cho dù đó là [ma0jo1r2] hay [mi0no1r2] [ke0y1], âm sắc của âm nhạc có thể gợi lên những cảm xúc khác nhau và tạo nên tâm trạng cho người nghe. Ví dụ: một đoạn trong [ma0jo1r2] [ke0y1] có thể nghe vui vẻ và phấn chấn, trong khi một đoạn trong [mi0no1r2] [ke0y1] có thể nghe u ám và u sầu hơn. Do đó, việc chọn đúng [key0y1] là rất quan trọng để tạo ra hiệu ứng âm nhạc mong muốn và thu hút khán giả.</v>
      </c>
    </row>
    <row r="4025">
      <c r="A4025" s="1" t="s">
        <v>6074</v>
      </c>
      <c r="B4025" s="1" t="s">
        <v>6075</v>
      </c>
      <c r="C4025" s="2" t="str">
        <f>IFERROR(__xludf.DUMMYFUNCTION("GoogleTranslate(B4025, ""en"", ""vi"")"),"Bản nhạc dài [T1M213] giây và có đồng hồ đo [T1I2M3E4_5S6I7G8N9A0T1U2R3E4]. Nhạc cụ cho bài hát này không bao gồm [I1N2S3T4R5U6M7E8N9T0S1] và [te0mp1o2] rất nhanh. Mặc dù được xếp vào thể loại [G1E2N3R4E5] nhưng bản nhạc này lại đi chệch khỏi khuôn mẫu th"&amp;"ông thường và không bám rễ chắc chắn vào phong cách âm nhạc đặc trưng của [A1R2T3I4S5T6].")</f>
        <v>Bản nhạc dài [T1M213] giây và có đồng hồ đo [T1I2M3E4_5S6I7G8N9A0T1U2R3E4]. Nhạc cụ cho bài hát này không bao gồm [I1N2S3T4R5U6M7E8N9T0S1] và [te0mp1o2] rất nhanh. Mặc dù được xếp vào thể loại [G1E2N3R4E5] nhưng bản nhạc này lại đi chệch khỏi khuôn mẫu thông thường và không bám rễ chắc chắn vào phong cách âm nhạc đặc trưng của [A1R2T3I4S5T6].</v>
      </c>
    </row>
    <row r="4026">
      <c r="A4026" s="1" t="s">
        <v>6076</v>
      </c>
      <c r="B4026" s="1" t="s">
        <v>6077</v>
      </c>
      <c r="C4026" s="2" t="str">
        <f>IFERROR(__xludf.DUMMYFUNCTION("GoogleTranslate(B4026, ""en"", ""vi"")"),"Bản nhạc này sử dụng [[K01E12Y23]3 k4ey5] tạo ra một bảng âm thanh phong phú và sống động, với nhịp điệu chậm rất nhẹ nhàng và êm dịu. Ngoài ra, âm thanh của bài hát còn bị ảnh hưởng nhiều bởi thể loại [G1E2N3R4E5].")</f>
        <v>Bản nhạc này sử dụng [[K01E12Y23]3 k4ey5] tạo ra một bảng âm thanh phong phú và sống động, với nhịp điệu chậm rất nhẹ nhàng và êm dịu. Ngoài ra, âm thanh của bài hát còn bị ảnh hưởng nhiều bởi thể loại [G1E2N3R4E5].</v>
      </c>
    </row>
    <row r="4027">
      <c r="A4027" s="1" t="s">
        <v>6078</v>
      </c>
      <c r="B4027" s="1" t="s">
        <v>6079</v>
      </c>
      <c r="C4027" s="2" t="str">
        <f>IFERROR(__xludf.DUMMYFUNCTION("GoogleTranslate(B4027, ""en"", ""vi"")"),"Đoạn nhạc thể hiện phạm vi cao độ trong [R1A2N3G4E5] [oc0ta1ve2s3] và có thời gian chạy là [T1M213] giây. Nó sử dụng [ti0me1 s2ig3na4tu5re6], [T1I2M3E4_5S6I7G8N9A0T1U2R3E4] không phổ biến. Buổi biểu diễn âm nhạc có sử dụng [I1N2S3T4R5U6M7E8N9T0S1] và truy"&amp;"ền tải [E1M2O3T4I5O6N7].")</f>
        <v>Đoạn nhạc thể hiện phạm vi cao độ trong [R1A2N3G4E5] [oc0ta1ve2s3] và có thời gian chạy là [T1M213] giây. Nó sử dụng [ti0me1 s2ig3na4tu5re6], [T1I2M3E4_5S6I7G8N9A0T1U2R3E4] không phổ biến. Buổi biểu diễn âm nhạc có sử dụng [I1N2S3T4R5U6M7E8N9T0S1] và truyền tải [E1M2O3T4I5O6N7].</v>
      </c>
    </row>
    <row r="4028">
      <c r="A4028" s="1" t="s">
        <v>3694</v>
      </c>
      <c r="B4028" s="1" t="s">
        <v>6080</v>
      </c>
      <c r="C4028" s="2" t="str">
        <f>IFERROR(__xludf.DUMMYFUNCTION("GoogleTranslate(B4028, ""en"", ""vi"")"),"Âm nhạc được đề cập mang đến trải nghiệm nghe đa dạng và năng động, với dải cao độ trải dài [R1A2N3G4E5] [oc0ta1ve2s3]. Thêm hương vị độc đáo cho âm nhạc là việc sử dụng [[K01E12Y23]3 k4ey5]. Bài hát bao gồm [[N01U12M23_34B45A56R67S78]8 b9ar0s1], mang đến"&amp;" trải nghiệm âm nhạc đầy đủ và trọn vẹn. Buổi biểu diễn âm nhạc còn sử dụng nhiều loại nhạc cụ, tập hợp các âm thanh và kết cấu khác nhau để tạo nên một tác phẩm âm nhạc gắn kết và hấp dẫn.")</f>
        <v>Âm nhạc được đề cập mang đến trải nghiệm nghe đa dạng và năng động, với dải cao độ trải dài [R1A2N3G4E5] [oc0ta1ve2s3]. Thêm hương vị độc đáo cho âm nhạc là việc sử dụng [[K01E12Y23]3 k4ey5]. Bài hát bao gồm [[N01U12M23_34B45A56R67S78]8 b9ar0s1], mang đến trải nghiệm âm nhạc đầy đủ và trọn vẹn. Buổi biểu diễn âm nhạc còn sử dụng nhiều loại nhạc cụ, tập hợp các âm thanh và kết cấu khác nhau để tạo nên một tác phẩm âm nhạc gắn kết và hấp dẫn.</v>
      </c>
    </row>
    <row r="4029">
      <c r="A4029" s="1" t="s">
        <v>773</v>
      </c>
      <c r="B4029" s="1" t="s">
        <v>6081</v>
      </c>
      <c r="C4029" s="2" t="str">
        <f>IFERROR(__xludf.DUMMYFUNCTION("GoogleTranslate(B4029, ""en"", ""vi"")"),"Với dải cao độ trải dài [R1A2N3G4E5] [oc0ta1ve2s3], âm nhạc mang đến trải nghiệm nghe đa dạng và sống động, làm say đắm khán giả. Lựa chọn [[K01E12Y23]3 k4ey5] mang lại trải nghiệm quyến rũ và đáng nhớ, với [I1N2S3T4R5U6M7E8N9T0S1] được sử dụng trong buổi"&amp;" biểu diễn âm nhạc. Bản nhạc này dài [T1M213] giây, có tiết tấu không quá nhanh cũng không quá chậm và được trình diễn chậm rãi, không chuẩn [T1I2M3E4_5S6I7G8N9A0T1U2R3E4]. Âm nhạc tràn ngập [E1M2O3T4I5O6N7], tạo nên trải nghiệm độc đáo và mạnh mẽ cho ngư"&amp;"ời nghe.")</f>
        <v>Với dải cao độ trải dài [R1A2N3G4E5] [oc0ta1ve2s3], âm nhạc mang đến trải nghiệm nghe đa dạng và sống động, làm say đắm khán giả. Lựa chọn [[K01E12Y23]3 k4ey5] mang lại trải nghiệm quyến rũ và đáng nhớ, với [I1N2S3T4R5U6M7E8N9T0S1] được sử dụng trong buổi biểu diễn âm nhạc. Bản nhạc này dài [T1M213] giây, có tiết tấu không quá nhanh cũng không quá chậm và được trình diễn chậm rãi, không chuẩn [T1I2M3E4_5S6I7G8N9A0T1U2R3E4]. Âm nhạc tràn ngập [E1M2O3T4I5O6N7], tạo nên trải nghiệm độc đáo và mạnh mẽ cho người nghe.</v>
      </c>
    </row>
    <row r="4030">
      <c r="A4030" s="1" t="s">
        <v>6082</v>
      </c>
      <c r="B4030" s="1" t="s">
        <v>6083</v>
      </c>
      <c r="C4030" s="2" t="str">
        <f>IFERROR(__xludf.DUMMYFUNCTION("GoogleTranslate(B4030, ""en"", ""vi"")"),"Đoạn nhạc sử dụng dải cao độ cụ thể là [R1A2N3G4E5] [oc0ta1ve2s3], giúp tạo ra âm thanh gắn kết và thống nhất trong suốt bài hát. Nhịp điệu của bài hát được cân bằng tốt và phát trong [T1M213] giây. Ngoài ra, âm nhạc dựa trên [[T01I12M23E34_45S56I67G78N89"&amp;"A90T01U12R23E34]4 t5im6e 7si8gn9at0ur1e2], góp phần tạo nên nhịp điệu độc đáo và bố cục tổng thể. Những yếu tố này kết hợp với nhau để tạo thành một bản nhạc đáng nhớ và hấp dẫn.")</f>
        <v>Đoạn nhạc sử dụng dải cao độ cụ thể là [R1A2N3G4E5] [oc0ta1ve2s3], giúp tạo ra âm thanh gắn kết và thống nhất trong suốt bài hát. Nhịp điệu của bài hát được cân bằng tốt và phát trong [T1M213] giây. Ngoài ra, âm nhạc dựa trên [[T01I12M23E34_45S56I67G78N89A90T01U12R23E34]4 t5im6e 7si8gn9at0ur1e2], góp phần tạo nên nhịp điệu độc đáo và bố cục tổng thể. Những yếu tố này kết hợp với nhau để tạo thành một bản nhạc đáng nhớ và hấp dẫn.</v>
      </c>
    </row>
    <row r="4031">
      <c r="A4031" s="1" t="s">
        <v>6084</v>
      </c>
      <c r="B4031" s="1" t="s">
        <v>6085</v>
      </c>
      <c r="C4031" s="2" t="str">
        <f>IFERROR(__xludf.DUMMYFUNCTION("GoogleTranslate(B4031, ""en"", ""vi"")"),"Loại nhạc này mang lại trải nghiệm nghe độc ​​đáo và đáng nhớ với dải cao độ [R1A2N3G4E5] [oc0ta1ve2s3]. Việc sử dụng [I1N2S3T4R5U6M7E8N9T0S1] rất quan trọng đối với âm nhạc và [[K01E12Y23]3 k4ey5] của nó sẽ bổ sung thêm hương vị độc đáo. Bài hát phát tro"&amp;"ng [T1M213] giây và phong cách của nó tương tự như [A1R2T3I4S5T6]. Nhìn chung, sự kết hợp giữa cao độ, cách sử dụng nhạc cụ và [ke0y1] mang lại cho âm nhạc một nét đặc biệt gợi nhớ đến phong cách của [A1R2T3I4S5T6].")</f>
        <v>Loại nhạc này mang lại trải nghiệm nghe độc ​​đáo và đáng nhớ với dải cao độ [R1A2N3G4E5] [oc0ta1ve2s3]. Việc sử dụng [I1N2S3T4R5U6M7E8N9T0S1] rất quan trọng đối với âm nhạc và [[K01E12Y23]3 k4ey5] của nó sẽ bổ sung thêm hương vị độc đáo. Bài hát phát trong [T1M213] giây và phong cách của nó tương tự như [A1R2T3I4S5T6]. Nhìn chung, sự kết hợp giữa cao độ, cách sử dụng nhạc cụ và [ke0y1] mang lại cho âm nhạc một nét đặc biệt gợi nhớ đến phong cách của [A1R2T3I4S5T6].</v>
      </c>
    </row>
    <row r="4032">
      <c r="A4032" s="1" t="s">
        <v>4985</v>
      </c>
      <c r="B4032" s="1" t="s">
        <v>6086</v>
      </c>
      <c r="C4032" s="2" t="str">
        <f>IFERROR(__xludf.DUMMYFUNCTION("GoogleTranslate(B4032, ""en"", ""vi"")"),"Bài hát này mang đến trải nghiệm nghe đa dạng và sống động với dải cao độ trải dài [R1A2N3G4E5] [oc0ta1ve2s3]. Nó có nhịp cực kỳ mạnh và kéo dài trong [T1M213] giây. Điều thú vị là không có [I1N2S3T4R5U6M7E8N9T0S1] nào được nghe thấy trong bản sáng tác nà"&amp;"y, khiến nó trở thành một sự bổ sung độc đáo và có lẽ là bất ngờ cho danh sách phát của bạn.")</f>
        <v>Bài hát này mang đến trải nghiệm nghe đa dạng và sống động với dải cao độ trải dài [R1A2N3G4E5] [oc0ta1ve2s3]. Nó có nhịp cực kỳ mạnh và kéo dài trong [T1M213] giây. Điều thú vị là không có [I1N2S3T4R5U6M7E8N9T0S1] nào được nghe thấy trong bản sáng tác này, khiến nó trở thành một sự bổ sung độc đáo và có lẽ là bất ngờ cho danh sách phát của bạn.</v>
      </c>
    </row>
    <row r="4033">
      <c r="A4033" s="1" t="s">
        <v>6087</v>
      </c>
      <c r="B4033" s="1" t="s">
        <v>6088</v>
      </c>
      <c r="C4033" s="2" t="str">
        <f>IFERROR(__xludf.DUMMYFUNCTION("GoogleTranslate(B4033, ""en"", ""vi"")"),"Dải cao độ của [R1A2N3G4E5] [oc0ta1ve2s3] tạo thêm nét đặc biệt cho âm nhạc, nhấn mạnh chiều sâu cảm xúc của nó, trong khi [[K01E12Y23]3 k4ey5] mang lại âm thanh mạnh mẽ và đáng nhớ. Trải dài [[N01U12M23_34B45A56R67S78]8 b9ar0s1], nhịp điệu của âm nhạc rấ"&amp;"t sống động, tạo nên trải nghiệm quyến rũ.")</f>
        <v>Dải cao độ của [R1A2N3G4E5] [oc0ta1ve2s3] tạo thêm nét đặc biệt cho âm nhạc, nhấn mạnh chiều sâu cảm xúc của nó, trong khi [[K01E12Y23]3 k4ey5] mang lại âm thanh mạnh mẽ và đáng nhớ. Trải dài [[N01U12M23_34B45A56R67S78]8 b9ar0s1], nhịp điệu của âm nhạc rất sống động, tạo nên trải nghiệm quyến rũ.</v>
      </c>
    </row>
    <row r="4034">
      <c r="A4034" s="1" t="s">
        <v>4755</v>
      </c>
      <c r="B4034" s="1" t="s">
        <v>6089</v>
      </c>
      <c r="C4034" s="2" t="str">
        <f>IFERROR(__xludf.DUMMYFUNCTION("GoogleTranslate(B4034, ""en"", ""vi"")"),"Trong bản nhạc này, việc sử dụng dải cao độ cụ thể [R1A2N3G4E5] [oc0ta1ve2s3] tạo ra âm thanh gắn kết và thống nhất, được bổ sung thêm bằng nhịp cân bằng. Đáng chú ý, sự vắng mặt của [I1N2S3T4R5U6M7E8N9T0S1] trong bài hát đã góp phần tạo nên nét độc đáo v"&amp;"à khác biệt của nó với các bản nhạc khác.")</f>
        <v>Trong bản nhạc này, việc sử dụng dải cao độ cụ thể [R1A2N3G4E5] [oc0ta1ve2s3] tạo ra âm thanh gắn kết và thống nhất, được bổ sung thêm bằng nhịp cân bằng. Đáng chú ý, sự vắng mặt của [I1N2S3T4R5U6M7E8N9T0S1] trong bài hát đã góp phần tạo nên nét độc đáo và khác biệt của nó với các bản nhạc khác.</v>
      </c>
    </row>
    <row r="4035">
      <c r="A4035" s="1" t="s">
        <v>6090</v>
      </c>
      <c r="B4035" s="1" t="s">
        <v>6091</v>
      </c>
      <c r="C4035" s="2" t="str">
        <f>IFERROR(__xludf.DUMMYFUNCTION("GoogleTranslate(B4035, ""en"", ""vi"")"),"Trong bài hát này, [ti0me1 s2ig3na4tu5re6] không phổ biến được sử dụng và nó truyền tải một cảm xúc cụ thể. Người nghe có thể nghe thấy tổng cộng [[N01U12M23_34B45A56R67S78]8 b9ar0s1] trong suốt bản nhạc. Âm nhạc trở nên phong phú hơn nhờ việc sử dụng nhi"&amp;"ều nhạc cụ khác nhau, giúp tăng thêm chiều sâu và độ phức tạp cho âm thanh tổng thể.")</f>
        <v>Trong bài hát này, [ti0me1 s2ig3na4tu5re6] không phổ biến được sử dụng và nó truyền tải một cảm xúc cụ thể. Người nghe có thể nghe thấy tổng cộng [[N01U12M23_34B45A56R67S78]8 b9ar0s1] trong suốt bản nhạc. Âm nhạc trở nên phong phú hơn nhờ việc sử dụng nhiều nhạc cụ khác nhau, giúp tăng thêm chiều sâu và độ phức tạp cho âm thanh tổng thể.</v>
      </c>
    </row>
    <row r="4036">
      <c r="A4036" s="1" t="s">
        <v>6092</v>
      </c>
      <c r="B4036" s="1" t="s">
        <v>6093</v>
      </c>
      <c r="C4036" s="2" t="str">
        <f>IFERROR(__xludf.DUMMYFUNCTION("GoogleTranslate(B4036, ""en"", ""vi"")"),"Bài hát mang âm hưởng [G1E2N3R4E5] này có sự kết hợp độc đáo giữa các phẩm chất. [te0mp1o2] nhanh mang lại cảm giác tràn đầy năng lượng và sống động, trong khi nhịp điệu êm dịu và nhẹ nhàng tạo cảm giác thư giãn. Âm thanh tổng thể của bài hát bị ảnh hưởng"&amp;" nặng nề bởi thể loại [G1E2N3R4E5], mang đến cho nó một hương vị riêng biệt khiến nó trở nên khác biệt so với các thể loại nhạc khác.")</f>
        <v>Bài hát mang âm hưởng [G1E2N3R4E5] này có sự kết hợp độc đáo giữa các phẩm chất. [te0mp1o2] nhanh mang lại cảm giác tràn đầy năng lượng và sống động, trong khi nhịp điệu êm dịu và nhẹ nhàng tạo cảm giác thư giãn. Âm thanh tổng thể của bài hát bị ảnh hưởng nặng nề bởi thể loại [G1E2N3R4E5], mang đến cho nó một hương vị riêng biệt khiến nó trở nên khác biệt so với các thể loại nhạc khác.</v>
      </c>
    </row>
    <row r="4037">
      <c r="A4037" s="1" t="s">
        <v>6094</v>
      </c>
      <c r="B4037" s="1" t="s">
        <v>6095</v>
      </c>
      <c r="C4037" s="2" t="str">
        <f>IFERROR(__xludf.DUMMYFUNCTION("GoogleTranslate(B4037, ""en"", ""vi"")"),"Với dải cao độ trải dài [R1A2N3G4E5] [oc0ta1ve2s3], bản nhạc này mang đến trải nghiệm nghe đa dạng và sống động. Bài hát dài [T1M213] giây và có nhịp [te0mp1o2] nhanh. Nó được thấm nhuần [E1M2O3T4I5O6N7], tạo ra tác động cảm xúc mạnh mẽ. Ngoài ra, có khoả"&amp;"ng [[N01U12M23_34B45A56R67S78]8 b9ar0s1] trong bố cục hấp dẫn này.")</f>
        <v>Với dải cao độ trải dài [R1A2N3G4E5] [oc0ta1ve2s3], bản nhạc này mang đến trải nghiệm nghe đa dạng và sống động. Bài hát dài [T1M213] giây và có nhịp [te0mp1o2] nhanh. Nó được thấm nhuần [E1M2O3T4I5O6N7], tạo ra tác động cảm xúc mạnh mẽ. Ngoài ra, có khoảng [[N01U12M23_34B45A56R67S78]8 b9ar0s1] trong bố cục hấp dẫn này.</v>
      </c>
    </row>
    <row r="4038">
      <c r="A4038" s="1" t="s">
        <v>2565</v>
      </c>
      <c r="B4038" s="1" t="s">
        <v>6096</v>
      </c>
      <c r="C4038" s="2" t="str">
        <f>IFERROR(__xludf.DUMMYFUNCTION("GoogleTranslate(B4038, ""en"", ""vi"")"),"Loại nhạc này mang lại trải nghiệm nghe độc ​​đáo và đáng nhớ với dải cao độ [R1A2N3G4E5] [oc0ta1ve2s3]. [[K01E12Y23]3 k4ey5] mang đến âm thanh mạnh mẽ và đáng nhớ, làm tăng thêm sức hấp dẫn của nó. Kéo dài [T1M213] giây, bài hát có nhịp điệu nhẹ nhàng và"&amp;" thư giãn, được bổ sung thêm [I1N2S3T4R5U6M7E8N9T0S1]. [ti0me1 s2ig3na4tu5re6] của nó là [T1I2M3E4_5S6I7G8N9A0T1U2R3E4] và được phát ở tốc độ vừa phải, trong khi âm thanh [G1E2N3R4E5] của nó là đặc trưng của bài hát. Trải dài khoảng [[N01U12M23_34B45A56R6"&amp;"7S78]8 b9ar0s1], bản nhạc này là sự kết hợp tuyệt vời của nhiều yếu tố âm nhạc khác nhau kết hợp với nhau để tạo nên một bản nhạc thực sự quyến rũ.")</f>
        <v>Loại nhạc này mang lại trải nghiệm nghe độc ​​đáo và đáng nhớ với dải cao độ [R1A2N3G4E5] [oc0ta1ve2s3]. [[K01E12Y23]3 k4ey5] mang đến âm thanh mạnh mẽ và đáng nhớ, làm tăng thêm sức hấp dẫn của nó. Kéo dài [T1M213] giây, bài hát có nhịp điệu nhẹ nhàng và thư giãn, được bổ sung thêm [I1N2S3T4R5U6M7E8N9T0S1]. [ti0me1 s2ig3na4tu5re6] của nó là [T1I2M3E4_5S6I7G8N9A0T1U2R3E4] và được phát ở tốc độ vừa phải, trong khi âm thanh [G1E2N3R4E5] của nó là đặc trưng của bài hát. Trải dài khoảng [[N01U12M23_34B45A56R67S78]8 b9ar0s1], bản nhạc này là sự kết hợp tuyệt vời của nhiều yếu tố âm nhạc khác nhau kết hợp với nhau để tạo nên một bản nhạc thực sự quyến rũ.</v>
      </c>
    </row>
    <row r="4039">
      <c r="A4039" s="1" t="s">
        <v>6097</v>
      </c>
      <c r="B4039" s="1" t="s">
        <v>6098</v>
      </c>
      <c r="C4039" s="2" t="str">
        <f>IFERROR(__xludf.DUMMYFUNCTION("GoogleTranslate(B4039, ""en"", ""vi"")"),"Bài hát này có chất lượng cảm xúc độc đáo do sử dụng [[K01E12Y23]3 k4ey5], mặc dù thực tế là phần giai điệu không tập trung vào âm thanh của [I1N2S3T4R5U6M7E8N9T0]. Bài hát phát trong [T1M213] giây, giúp người nghe có thể trải nghiệm trọn vẹn chiều sâu cả"&amp;"m xúc của bản nhạc.")</f>
        <v>Bài hát này có chất lượng cảm xúc độc đáo do sử dụng [[K01E12Y23]3 k4ey5], mặc dù thực tế là phần giai điệu không tập trung vào âm thanh của [I1N2S3T4R5U6M7E8N9T0]. Bài hát phát trong [T1M213] giây, giúp người nghe có thể trải nghiệm trọn vẹn chiều sâu cảm xúc của bản nhạc.</v>
      </c>
    </row>
    <row r="4040">
      <c r="A4040" s="1" t="s">
        <v>2533</v>
      </c>
      <c r="B4040" s="1" t="s">
        <v>6099</v>
      </c>
      <c r="C4040" s="2" t="str">
        <f>IFERROR(__xludf.DUMMYFUNCTION("GoogleTranslate(B4040, ""en"", ""vi"")"),"Bản nhạc này là sự thể hiện phạm vi cao độ trải dài [R1A2N3G4E5] [oc0ta1ve2s3]. Nó có tính năng [[K01E12Y23]3 k4ey5], giúp tăng thêm hương vị độc đáo cho âm nhạc. Bài hát phát trong [T1M213] giây với nhịp độ rất nhanh [te0mp1o2]. Không có [I1N2S3T4R5U6M7E"&amp;"8N9T0S1] trong phần thiết bị đo của phần này và [ti0me1 s2ig3na4tu5re6] của nó khác với tiêu chuẩn, vì nó tuân theo [T1I2M3E4_5S6I7G8N9A0T1U2R3E4]. Nhịp độ của bài hát vừa phải và truyền tải cảm giác [E1M2O3T4I5O6N7] mạnh mẽ. Âm nhạc được chia thành [[N01"&amp;"U12M23_34B45A56R67S78]8 b9ar0s1], mang lại cảm giác có cấu trúc và nhịp nhàng.")</f>
        <v>Bản nhạc này là sự thể hiện phạm vi cao độ trải dài [R1A2N3G4E5] [oc0ta1ve2s3]. Nó có tính năng [[K01E12Y23]3 k4ey5], giúp tăng thêm hương vị độc đáo cho âm nhạc. Bài hát phát trong [T1M213] giây với nhịp độ rất nhanh [te0mp1o2]. Không có [I1N2S3T4R5U6M7E8N9T0S1] trong phần thiết bị đo của phần này và [ti0me1 s2ig3na4tu5re6] của nó khác với tiêu chuẩn, vì nó tuân theo [T1I2M3E4_5S6I7G8N9A0T1U2R3E4]. Nhịp độ của bài hát vừa phải và truyền tải cảm giác [E1M2O3T4I5O6N7] mạnh mẽ. Âm nhạc được chia thành [[N01U12M23_34B45A56R67S78]8 b9ar0s1], mang lại cảm giác có cấu trúc và nhịp nhàng.</v>
      </c>
    </row>
    <row r="4041">
      <c r="A4041" s="1" t="s">
        <v>6100</v>
      </c>
      <c r="B4041" s="1" t="s">
        <v>6101</v>
      </c>
      <c r="C4041" s="2" t="str">
        <f>IFERROR(__xludf.DUMMYFUNCTION("GoogleTranslate(B4041, ""en"", ""vi"")"),"[ke0y1] của bản nhạc này mang lại chất lượng cảm xúc đặc biệt, trong khi thời lượng phát của bài hát là [T1M213] giây. Với nhịp điệu rất mạnh mẽ và lôi cuốn, âm nhạc được làm phong phú thêm bởi [I1N2S3T4R5U6M7E8N9T0S1] và được phát ở tốc độ vừa phải. Bài "&amp;"hát bao gồm [[N01U12M23_34B45A56R67S78]8 b9ar0s1], kết hợp tất cả các yếu tố này để tạo nên một bản nhạc gắn kết.")</f>
        <v>[ke0y1] của bản nhạc này mang lại chất lượng cảm xúc đặc biệt, trong khi thời lượng phát của bài hát là [T1M213] giây. Với nhịp điệu rất mạnh mẽ và lôi cuốn, âm nhạc được làm phong phú thêm bởi [I1N2S3T4R5U6M7E8N9T0S1] và được phát ở tốc độ vừa phải. Bài hát bao gồm [[N01U12M23_34B45A56R67S78]8 b9ar0s1], kết hợp tất cả các yếu tố này để tạo nên một bản nhạc gắn kết.</v>
      </c>
    </row>
    <row r="4042">
      <c r="A4042" s="1" t="s">
        <v>6102</v>
      </c>
      <c r="B4042" s="1" t="s">
        <v>6103</v>
      </c>
      <c r="C4042" s="2" t="str">
        <f>IFERROR(__xludf.DUMMYFUNCTION("GoogleTranslate(B4042, ""en"", ""vi"")"),"Âm nhạc trong bản nhạc này mang tính chất [E1M2O3T4I5O6N7] và được chơi chậm rãi với nhịp điệu êm dịu. Nó có thời gian chạy là [T1M213] giây và sử dụng dải cao độ cụ thể là [R1A2N3G4E5] [oc0ta1ve2s3], góp phần tạo ra âm thanh gắn kết và thống nhất trong t"&amp;"oàn bộ bố cục.")</f>
        <v>Âm nhạc trong bản nhạc này mang tính chất [E1M2O3T4I5O6N7] và được chơi chậm rãi với nhịp điệu êm dịu. Nó có thời gian chạy là [T1M213] giây và sử dụng dải cao độ cụ thể là [R1A2N3G4E5] [oc0ta1ve2s3], góp phần tạo ra âm thanh gắn kết và thống nhất trong toàn bộ bố cục.</v>
      </c>
    </row>
    <row r="4043">
      <c r="A4043" s="1" t="s">
        <v>523</v>
      </c>
      <c r="B4043" s="1" t="s">
        <v>6104</v>
      </c>
      <c r="C4043" s="2" t="str">
        <f>IFERROR(__xludf.DUMMYFUNCTION("GoogleTranslate(B4043, ""en"", ""vi"")"),"Lựa chọn âm nhạc [[K01E12Y23]3 k4ey5] góp phần mang lại trải nghiệm quyến rũ và đáng nhớ, được bổ sung bởi độ dài [T1M213] giây của bài hát. Cùng với nhau, những yếu tố này tạo nên một bản nhạc độc đáo và hấp dẫn, có thể để lại ấn tượng lâu dài cho người "&amp;"nghe. [ke0y1] của bản nhạc có thể ảnh hưởng lớn đến tâm trạng chung và tác động cảm xúc của bản nhạc, trong khi độ dài của bài hát có thể ảnh hưởng đến nhịp độ và cấu trúc của bản nhạc. Khi được chế tạo cẩn thận, những yếu tố này có thể phối hợp với nhau "&amp;"để tạo ra trải nghiệm âm nhạc mạnh mẽ gây được tiếng vang với khán giả.")</f>
        <v>Lựa chọn âm nhạc [[K01E12Y23]3 k4ey5] góp phần mang lại trải nghiệm quyến rũ và đáng nhớ, được bổ sung bởi độ dài [T1M213] giây của bài hát. Cùng với nhau, những yếu tố này tạo nên một bản nhạc độc đáo và hấp dẫn, có thể để lại ấn tượng lâu dài cho người nghe. [ke0y1] của bản nhạc có thể ảnh hưởng lớn đến tâm trạng chung và tác động cảm xúc của bản nhạc, trong khi độ dài của bài hát có thể ảnh hưởng đến nhịp độ và cấu trúc của bản nhạc. Khi được chế tạo cẩn thận, những yếu tố này có thể phối hợp với nhau để tạo ra trải nghiệm âm nhạc mạnh mẽ gây được tiếng vang với khán giả.</v>
      </c>
    </row>
    <row r="4044">
      <c r="A4044" s="1" t="s">
        <v>1204</v>
      </c>
      <c r="B4044" s="1" t="s">
        <v>6105</v>
      </c>
      <c r="C4044" s="2" t="str">
        <f>IFERROR(__xludf.DUMMYFUNCTION("GoogleTranslate(B4044, ""en"", ""vi"")"),"Việc lựa chọn [[K01E12Y23]3 k4ey5] trong bản nhạc này mang lại trải nghiệm quyến rũ và đáng nhớ. Bài hát cũng có nhịp điệu rất thiền định, làm tăng thêm sức hấp dẫn tổng thể của nó. Sự kết hợp của hai yếu tố này tạo ra trải nghiệm nghe độc ​​đáo và hấp dẫ"&amp;"n, thu hút người nghe và khiến họ bị cuốn hút trong suốt thời lượng của bài hát. Cho dù bạn đang tìm kiếm một trải nghiệm âm nhạc thư giãn và nhẹ nhàng hay chỉ đơn giản là muốn thưởng thức một giai điệu đáng nhớ, bài hát này chắc chắn sẽ đáp ứng được nhu "&amp;"cầu của bạn.")</f>
        <v>Việc lựa chọn [[K01E12Y23]3 k4ey5] trong bản nhạc này mang lại trải nghiệm quyến rũ và đáng nhớ. Bài hát cũng có nhịp điệu rất thiền định, làm tăng thêm sức hấp dẫn tổng thể của nó. Sự kết hợp của hai yếu tố này tạo ra trải nghiệm nghe độc ​​đáo và hấp dẫn, thu hút người nghe và khiến họ bị cuốn hút trong suốt thời lượng của bài hát. Cho dù bạn đang tìm kiếm một trải nghiệm âm nhạc thư giãn và nhẹ nhàng hay chỉ đơn giản là muốn thưởng thức một giai điệu đáng nhớ, bài hát này chắc chắn sẽ đáp ứng được nhu cầu của bạn.</v>
      </c>
    </row>
    <row r="4045">
      <c r="A4045" s="1" t="s">
        <v>897</v>
      </c>
      <c r="B4045" s="1" t="s">
        <v>6106</v>
      </c>
      <c r="C4045" s="2" t="str">
        <f>IFERROR(__xludf.DUMMYFUNCTION("GoogleTranslate(B4045, ""en"", ""vi"")"),"Với dải cao độ trải dài [R1A2N3G4E5] [oc0ta1ve2s3], bản nhạc này mang đến trải nghiệm nghe đa dạng và sống động. Việc sử dụng [[K01E12Y23]3 k4ey5] tạo ra bảng âm thanh phong phú và sống động, trong khi thời lượng [T1M213] giây của bài hát giúp trải nghiệm"&amp;" luôn hấp dẫn. Nhịp điệu trong bài hát này cực kỳ kích thích, được bổ sung bằng việc sử dụng [I1N2S3T4R5U6M7E8N9T0S1] trong phần trình diễn âm nhạc. Được đặt trong [T1I2M3E4_5S6I7G8N9A0T1U2R3E4], thước đo của âm nhạc, nó duy trì [te0mp1o2] thoải mái. Hơn "&amp;"nữa, âm nhạc này vượt ra ngoài ranh giới của thể loại [G1E2N3R4E5] truyền thống, mang đến âm thanh độc đáo và sáng tạo.")</f>
        <v>Với dải cao độ trải dài [R1A2N3G4E5] [oc0ta1ve2s3], bản nhạc này mang đến trải nghiệm nghe đa dạng và sống động. Việc sử dụng [[K01E12Y23]3 k4ey5] tạo ra bảng âm thanh phong phú và sống động, trong khi thời lượng [T1M213] giây của bài hát giúp trải nghiệm luôn hấp dẫn. Nhịp điệu trong bài hát này cực kỳ kích thích, được bổ sung bằng việc sử dụng [I1N2S3T4R5U6M7E8N9T0S1] trong phần trình diễn âm nhạc. Được đặt trong [T1I2M3E4_5S6I7G8N9A0T1U2R3E4], thước đo của âm nhạc, nó duy trì [te0mp1o2] thoải mái. Hơn nữa, âm nhạc này vượt ra ngoài ranh giới của thể loại [G1E2N3R4E5] truyền thống, mang đến âm thanh độc đáo và sáng tạo.</v>
      </c>
    </row>
    <row r="4046">
      <c r="A4046" s="1" t="s">
        <v>154</v>
      </c>
      <c r="B4046" s="1" t="s">
        <v>6107</v>
      </c>
      <c r="C4046" s="2" t="str">
        <f>IFERROR(__xludf.DUMMYFUNCTION("GoogleTranslate(B4046, ""en"", ""vi"")"),"Nhạc cụ có nhiệm vụ tạo ra âm thanh của âm nhạc. Không có chúng, âm nhạc sẽ chỉ đơn giản là một ý tưởng hay một giai điệu trong đầu ai đó. Mỗi nhạc cụ mang lại giai điệu, kết cấu và đặc tính riêng cho âm nhạc, làm cho âm nhạc trở nên phong phú và phức tạp"&amp;" hơn. Từ âm thanh mượt mà, mượt mà của kèn saxophone đến tiếng leng keng kim loại sắc nét của bộ trống, các nhạc cụ mang đến cho âm nhạc những nét đặc biệt và giúp truyền tải cảm xúc cũng như ý nghĩa đến người nghe. Dù được chơi riêng lẻ hay là một phần c"&amp;"ủa một dàn nhạc, nhạc cụ là một thành phần thiết yếu của sự biểu đạt và sáng tạo âm nhạc.")</f>
        <v>Nhạc cụ có nhiệm vụ tạo ra âm thanh của âm nhạc. Không có chúng, âm nhạc sẽ chỉ đơn giản là một ý tưởng hay một giai điệu trong đầu ai đó. Mỗi nhạc cụ mang lại giai điệu, kết cấu và đặc tính riêng cho âm nhạc, làm cho âm nhạc trở nên phong phú và phức tạp hơn. Từ âm thanh mượt mà, mượt mà của kèn saxophone đến tiếng leng keng kim loại sắc nét của bộ trống, các nhạc cụ mang đến cho âm nhạc những nét đặc biệt và giúp truyền tải cảm xúc cũng như ý nghĩa đến người nghe. Dù được chơi riêng lẻ hay là một phần của một dàn nhạc, nhạc cụ là một thành phần thiết yếu của sự biểu đạt và sáng tạo âm nhạc.</v>
      </c>
    </row>
    <row r="4047">
      <c r="A4047" s="1" t="s">
        <v>202</v>
      </c>
      <c r="B4047" s="1" t="s">
        <v>6108</v>
      </c>
      <c r="C4047" s="2" t="str">
        <f>IFERROR(__xludf.DUMMYFUNCTION("GoogleTranslate(B4047, ""en"", ""vi"")"),"Việc sử dụng [[K01E12Y23]3 k4ey5] trong bài hát này tạo ra một bảng âm thanh phong phú và sống động. Ngoài ra, [te0mp1o2] có nhịp độ rất nhanh, góp phần tạo nên năng lượng và cường độ chung cho âm nhạc. Những yếu tố này kết hợp với nhau tạo nên trải nghiệ"&amp;"m âm nhạc sôi động và lôi cuốn cho người nghe.")</f>
        <v>Việc sử dụng [[K01E12Y23]3 k4ey5] trong bài hát này tạo ra một bảng âm thanh phong phú và sống động. Ngoài ra, [te0mp1o2] có nhịp độ rất nhanh, góp phần tạo nên năng lượng và cường độ chung cho âm nhạc. Những yếu tố này kết hợp với nhau tạo nên trải nghiệm âm nhạc sôi động và lôi cuốn cho người nghe.</v>
      </c>
    </row>
    <row r="4048">
      <c r="A4048" s="1" t="s">
        <v>6109</v>
      </c>
      <c r="B4048" s="1" t="s">
        <v>6110</v>
      </c>
      <c r="C4048" s="2" t="str">
        <f>IFERROR(__xludf.DUMMYFUNCTION("GoogleTranslate(B4048, ""en"", ""vi"")"),"Việc sử dụng [[K01E12Y23]3 k4ey5] trong bản nhạc này tạo ra một bầu không khí khác biệt, không phản ánh những quy ước âm nhạc thông thường của phong cách [G1E2N3R4E5]. Nhịp điệu của bài hát ở mức vừa phải và phần sáng tác không liên quan đến việc sử dụng "&amp;"[I1N2S3T4R5U6M7E8N9T0S1]. Cùng với nhau, những yếu tố này tạo thành một trải nghiệm âm nhạc độc đáo, khác xa với chuẩn mực của âm nhạc [G1E2N3R4E5].")</f>
        <v>Việc sử dụng [[K01E12Y23]3 k4ey5] trong bản nhạc này tạo ra một bầu không khí khác biệt, không phản ánh những quy ước âm nhạc thông thường của phong cách [G1E2N3R4E5]. Nhịp điệu của bài hát ở mức vừa phải và phần sáng tác không liên quan đến việc sử dụng [I1N2S3T4R5U6M7E8N9T0S1]. Cùng với nhau, những yếu tố này tạo thành một trải nghiệm âm nhạc độc đáo, khác xa với chuẩn mực của âm nhạc [G1E2N3R4E5].</v>
      </c>
    </row>
    <row r="4049">
      <c r="A4049" s="1" t="s">
        <v>2341</v>
      </c>
      <c r="B4049" s="1" t="s">
        <v>6111</v>
      </c>
      <c r="C4049" s="2" t="str">
        <f>IFERROR(__xludf.DUMMYFUNCTION("GoogleTranslate(B4049, ""en"", ""vi"")"),"Việc sử dụng [[K01E12Y23]3 k4ey5] trong bài hát dài một giây [T1M213] này tạo ra bầu không khí khác biệt được nâng cao nhờ [[T01I12M23E34_45S56I67G78N89A90T01U12R23E34]4 t5im6e 7si8gn9at0ur1e2]. Sự kết hợp của [I1N2S3T4R5U6M7E8N9T0S1] cũng rất quan trọng "&amp;"đối với âm nhạc, với bài hát kéo dài khoảng [[N01U12M23_34B45A56R67S78]8 b9ar0s1]. Cùng với nhau, những yếu tố này tạo thành một tác phẩm âm nhạc độc đáo với tâm trạng và tính cách cụ thể.")</f>
        <v>Việc sử dụng [[K01E12Y23]3 k4ey5] trong bài hát dài một giây [T1M213] này tạo ra bầu không khí khác biệt được nâng cao nhờ [[T01I12M23E34_45S56I67G78N89A90T01U12R23E34]4 t5im6e 7si8gn9at0ur1e2]. Sự kết hợp của [I1N2S3T4R5U6M7E8N9T0S1] cũng rất quan trọng đối với âm nhạc, với bài hát kéo dài khoảng [[N01U12M23_34B45A56R67S78]8 b9ar0s1]. Cùng với nhau, những yếu tố này tạo thành một tác phẩm âm nhạc độc đáo với tâm trạng và tính cách cụ thể.</v>
      </c>
    </row>
    <row r="4050">
      <c r="A4050" s="1" t="s">
        <v>981</v>
      </c>
      <c r="B4050" s="1" t="s">
        <v>6112</v>
      </c>
      <c r="C4050" s="2" t="str">
        <f>IFERROR(__xludf.DUMMYFUNCTION("GoogleTranslate(B4050, ""en"", ""vi"")"),"Bản nhạc này có dải cao độ [R1A2N3G4E5] [oc0ta1ve2s3] và được phát ở [[K01E12Y23]3 k4ey5], mang lại chất lượng cảm xúc đặc biệt. Bài hát có thời lượng phát là [T1M213] giây và được phát ở tốc độ vừa phải, với [te0mp1o2] thực sự mãnh liệt. Mặc dù không liê"&amp;"n quan đến việc sử dụng [I1N2S3T4R5U6M7E8N9T0S1], nhưng sáng tác của bài hát này chứa đầy [E1M2O3T4I5O6N7] và có [ti0me1 s2ig3na4tu5re6 o7f 8[T91I02M13E24_35S46I57G68N79A80T91U02R13E2 4]3]. Nhìn chung, âm nhạc là một bản nhạc mạnh mẽ và giàu cảm xúc, thu "&amp;"hút sự chú ý của người nghe bằng dải động và cường độ cao [te0mp1o2].")</f>
        <v>Bản nhạc này có dải cao độ [R1A2N3G4E5] [oc0ta1ve2s3] và được phát ở [[K01E12Y23]3 k4ey5], mang lại chất lượng cảm xúc đặc biệt. Bài hát có thời lượng phát là [T1M213] giây và được phát ở tốc độ vừa phải, với [te0mp1o2] thực sự mãnh liệt. Mặc dù không liên quan đến việc sử dụng [I1N2S3T4R5U6M7E8N9T0S1], nhưng sáng tác của bài hát này chứa đầy [E1M2O3T4I5O6N7] và có [ti0me1 s2ig3na4tu5re6 o7f 8[T91I02M13E24_35S46I57G68N79A80T91U02R13E2 4]3]. Nhìn chung, âm nhạc là một bản nhạc mạnh mẽ và giàu cảm xúc, thu hút sự chú ý của người nghe bằng dải động và cường độ cao [te0mp1o2].</v>
      </c>
    </row>
    <row r="4051">
      <c r="A4051" s="1" t="s">
        <v>6113</v>
      </c>
      <c r="B4051" s="1" t="s">
        <v>6114</v>
      </c>
      <c r="C4051" s="2" t="str">
        <f>IFERROR(__xludf.DUMMYFUNCTION("GoogleTranslate(B4051, ""en"", ""vi"")"),"Phạm vi cao độ của bản nhạc này là [R1A2N3G4E5] [oc0ta1ve2s3] mang đến trải nghiệm nghe độc ​​đáo và đáng nhớ, trong khi lựa chọn [[K01E12Y23]3 k4ey5] mang lại trải nghiệm quyến rũ và đáng nhớ. Nhịp điệu trong bài hát này rất dễ nghe và được đặt trong [T1"&amp;"I2M3E4_5S6I7G8N9A0T1U2R3E4]. Việc đưa vào [I1N2S3T4R5U6M7E8N9T0S1] sẽ tăng thêm chiều sâu và kết cấu cho âm nhạc, bổ sung cho [te0mp1o2] nhanh của nó. Với [[N01U12M23_34B45A56R67S78]8 b9ar0s1] xuyên suốt bài hát, bản nhạc này thực sự chứa đựng một sáng tá"&amp;"c năng động và hấp dẫn.")</f>
        <v>Phạm vi cao độ của bản nhạc này là [R1A2N3G4E5] [oc0ta1ve2s3] mang đến trải nghiệm nghe độc ​​đáo và đáng nhớ, trong khi lựa chọn [[K01E12Y23]3 k4ey5] mang lại trải nghiệm quyến rũ và đáng nhớ. Nhịp điệu trong bài hát này rất dễ nghe và được đặt trong [T1I2M3E4_5S6I7G8N9A0T1U2R3E4]. Việc đưa vào [I1N2S3T4R5U6M7E8N9T0S1] sẽ tăng thêm chiều sâu và kết cấu cho âm nhạc, bổ sung cho [te0mp1o2] nhanh của nó. Với [[N01U12M23_34B45A56R67S78]8 b9ar0s1] xuyên suốt bài hát, bản nhạc này thực sự chứa đựng một sáng tác năng động và hấp dẫn.</v>
      </c>
    </row>
    <row r="4052">
      <c r="A4052" s="1" t="s">
        <v>618</v>
      </c>
      <c r="B4052" s="1" t="s">
        <v>6115</v>
      </c>
      <c r="C4052" s="2" t="str">
        <f>IFERROR(__xludf.DUMMYFUNCTION("GoogleTranslate(B4052, ""en"", ""vi"")"),"Nó có chất lượng nhẹ nhàng có thể giúp bạn thư giãn và nghỉ ngơi sau một ngày dài. [te0mp1o2] chậm và ổn định, tạo cảm giác yên bình có thể khá thú vị khi nghe. Với giai điệu nhẹ nhàng và nhịp điệu nhẹ nhàng, bài hát này có tác dụng xoa dịu tâm trí và cơ "&amp;"thể của bạn, khiến nó trở nên hoàn hảo cho việc thiền, yoga hoặc đơn giản là đi dạo xung quanh. Cho dù bạn đang muốn giảm căng thẳng, nghỉ ngơi cần thiết hay chỉ đơn giản là thưởng thức một vài bản nhạc hay, bài hát này chắc chắn sẽ là một lựa chọn tuyệt "&amp;"vời.")</f>
        <v>Nó có chất lượng nhẹ nhàng có thể giúp bạn thư giãn và nghỉ ngơi sau một ngày dài. [te0mp1o2] chậm và ổn định, tạo cảm giác yên bình có thể khá thú vị khi nghe. Với giai điệu nhẹ nhàng và nhịp điệu nhẹ nhàng, bài hát này có tác dụng xoa dịu tâm trí và cơ thể của bạn, khiến nó trở nên hoàn hảo cho việc thiền, yoga hoặc đơn giản là đi dạo xung quanh. Cho dù bạn đang muốn giảm căng thẳng, nghỉ ngơi cần thiết hay chỉ đơn giản là thưởng thức một vài bản nhạc hay, bài hát này chắc chắn sẽ là một lựa chọn tuyệt vời.</v>
      </c>
    </row>
    <row r="4053">
      <c r="A4053" s="1" t="s">
        <v>1037</v>
      </c>
      <c r="B4053" s="1" t="s">
        <v>6116</v>
      </c>
      <c r="C4053" s="2" t="str">
        <f>IFERROR(__xludf.DUMMYFUNCTION("GoogleTranslate(B4053, ""en"", ""vi"")"),"Bài hát có [[N01U12M23_34B45A56R67S78]8 b9ar0s1] và sử dụng [ti0me1 s2ig3na4tu5re6 o7f 8[T91I02M13E24_35S46I57G68N79A80T91U02R13E24]3] không phổ biến. Cấu trúc của bản nhạc được xác định bởi số lượng ô nhịp, trong khi [ti0me1 s2ig3na4tu5re6] xác định nhịp"&amp;" điệu và cảm nhận tổng thể của bài hát. Việc sử dụng [ti0me1 s2ig3na4tu5re6] khác thường có thể tạo ra âm thanh đặc biệt và đáng nhớ vì nó khiến bài hát khác biệt với những nhịp điệu thông thường hơn và có thể thách thức sự mong đợi của người nghe. Các nh"&amp;"ạc sĩ có thể chọn sử dụng [ti0me1 s2ig3na4tu5re6] không phổ biến để thể hiện nghệ thuật hoặc để tạo tâm trạng hoặc hiệu ứng cụ thể trong âm nhạc của họ.")</f>
        <v>Bài hát có [[N01U12M23_34B45A56R67S78]8 b9ar0s1] và sử dụng [ti0me1 s2ig3na4tu5re6 o7f 8[T91I02M13E24_35S46I57G68N79A80T91U02R13E24]3] không phổ biến. Cấu trúc của bản nhạc được xác định bởi số lượng ô nhịp, trong khi [ti0me1 s2ig3na4tu5re6] xác định nhịp điệu và cảm nhận tổng thể của bài hát. Việc sử dụng [ti0me1 s2ig3na4tu5re6] khác thường có thể tạo ra âm thanh đặc biệt và đáng nhớ vì nó khiến bài hát khác biệt với những nhịp điệu thông thường hơn và có thể thách thức sự mong đợi của người nghe. Các nhạc sĩ có thể chọn sử dụng [ti0me1 s2ig3na4tu5re6] không phổ biến để thể hiện nghệ thuật hoặc để tạo tâm trạng hoặc hiệu ứng cụ thể trong âm nhạc của họ.</v>
      </c>
    </row>
    <row r="4054">
      <c r="A4054" s="1" t="s">
        <v>1199</v>
      </c>
      <c r="B4054" s="1" t="s">
        <v>6117</v>
      </c>
      <c r="C4054" s="2" t="str">
        <f>IFERROR(__xludf.DUMMYFUNCTION("GoogleTranslate(B4054, ""en"", ""vi"")"),"Phạm vi cao độ nhỏ gọn của [R1A2N3G4E5] [oc0ta1ve2s3] mang lại màn trình diễn âm nhạc tập trung và có tác động mạnh mẽ, được bổ sung bằng cách sử dụng [[K01E12Y23]3 k4ey5], truyền tải âm thanh độc đáo và cộng hưởng. Chạy trong [T1M213] giây, bản nhạc này "&amp;"thể hiện nhịp điệu cực kỳ mạnh mẽ, kèm theo việc sử dụng điêu luyện [I1N2S3T4R5U6M7E8N9T0S1]. Bài hát cũng có [ti0me1 s2ig3na4tu5re6 o7f 8[T91I02M13E24_35S46I57G68N79A80T91U02R13E24]3] khác thường, làm tăng thêm tính chất đặc biệt của nó. Với [te0mp1o2] t"&amp;"ốc độ và sự khác biệt với phong cách [G1E2N3R4E5] truyền thống, bản nhạc này nổi bật như một sáng tác hấp dẫn và không thể nhận ra.")</f>
        <v>Phạm vi cao độ nhỏ gọn của [R1A2N3G4E5] [oc0ta1ve2s3] mang lại màn trình diễn âm nhạc tập trung và có tác động mạnh mẽ, được bổ sung bằng cách sử dụng [[K01E12Y23]3 k4ey5], truyền tải âm thanh độc đáo và cộng hưởng. Chạy trong [T1M213] giây, bản nhạc này thể hiện nhịp điệu cực kỳ mạnh mẽ, kèm theo việc sử dụng điêu luyện [I1N2S3T4R5U6M7E8N9T0S1]. Bài hát cũng có [ti0me1 s2ig3na4tu5re6 o7f 8[T91I02M13E24_35S46I57G68N79A80T91U02R13E24]3] khác thường, làm tăng thêm tính chất đặc biệt của nó. Với [te0mp1o2] tốc độ và sự khác biệt với phong cách [G1E2N3R4E5] truyền thống, bản nhạc này nổi bật như một sáng tác hấp dẫn và không thể nhận ra.</v>
      </c>
    </row>
    <row r="4055">
      <c r="A4055" s="1" t="s">
        <v>320</v>
      </c>
      <c r="B4055" s="1" t="s">
        <v>6118</v>
      </c>
      <c r="C4055" s="2" t="str">
        <f>IFERROR(__xludf.DUMMYFUNCTION("GoogleTranslate(B4055, ""en"", ""vi"")"),"Việc sử dụng [[K01E12Y23]3 k4ey5] trong bản nhạc này tạo ra một bầu không khí khác biệt, điều này càng được nhấn mạnh bởi thành phần của [[N01U12M23_34B45A56R67S78]8 b9ar0s1]. Sự kết hợp của những yếu tố này góp phần tạo nên tâm trạng và cảm nhận tổng thể"&amp;" của bản nhạc, thể hiện tầm quan trọng của cả [ke0y1] âm nhạc và cấu trúc trong việc tạo ra trải nghiệm thính giác độc đáo.")</f>
        <v>Việc sử dụng [[K01E12Y23]3 k4ey5] trong bản nhạc này tạo ra một bầu không khí khác biệt, điều này càng được nhấn mạnh bởi thành phần của [[N01U12M23_34B45A56R67S78]8 b9ar0s1]. Sự kết hợp của những yếu tố này góp phần tạo nên tâm trạng và cảm nhận tổng thể của bản nhạc, thể hiện tầm quan trọng của cả [ke0y1] âm nhạc và cấu trúc trong việc tạo ra trải nghiệm thính giác độc đáo.</v>
      </c>
    </row>
    <row r="4056">
      <c r="A4056" s="1" t="s">
        <v>665</v>
      </c>
      <c r="B4056" s="1" t="s">
        <v>6119</v>
      </c>
      <c r="C4056" s="2" t="str">
        <f>IFERROR(__xludf.DUMMYFUNCTION("GoogleTranslate(B4056, ""en"", ""vi"")"),"Bản nhạc thể hiện phạm vi cao độ trong [R1A2N3G4E5] [oc0ta1ve2s3] và sử dụng [[K01E12Y23]3 k4ey5], truyền tải âm thanh cộng hưởng và độc đáo. Với thời lượng chạy [T1M213] giây, bài hát có tiết tấu vừa phải, dễ theo dõi. Buổi biểu diễn âm nhạc sử dụng [I1N"&amp;"2S3T4R5U6M7E8N9T0S1] và có [[T01I12M23E34_45S56I67G78N89A90T01U12R23E34]4 t5im6e 7si8gn9at0ur1e2]. Mặc dù có nhịp điệu nhanh nhưng bài hát không phải là một ví dụ điển hình cho phong cách [G1E2N3R4E5].")</f>
        <v>Bản nhạc thể hiện phạm vi cao độ trong [R1A2N3G4E5] [oc0ta1ve2s3] và sử dụng [[K01E12Y23]3 k4ey5], truyền tải âm thanh cộng hưởng và độc đáo. Với thời lượng chạy [T1M213] giây, bài hát có tiết tấu vừa phải, dễ theo dõi. Buổi biểu diễn âm nhạc sử dụng [I1N2S3T4R5U6M7E8N9T0S1] và có [[T01I12M23E34_45S56I67G78N89A90T01U12R23E34]4 t5im6e 7si8gn9at0ur1e2]. Mặc dù có nhịp điệu nhanh nhưng bài hát không phải là một ví dụ điển hình cho phong cách [G1E2N3R4E5].</v>
      </c>
    </row>
    <row r="4057">
      <c r="A4057" s="1" t="s">
        <v>2626</v>
      </c>
      <c r="B4057" s="1" t="s">
        <v>6120</v>
      </c>
      <c r="C4057" s="2" t="str">
        <f>IFERROR(__xludf.DUMMYFUNCTION("GoogleTranslate(B4057, ""en"", ""vi"")"),"Âm nhạc trong bài hát này có phạm vi cao độ giới hạn là [R1A2N3G4E5] [oc0ta1ve2s3], cho phép nhấn mạnh hơn vào các sắc thái của giai điệu và nhịp điệu. Nó tuân theo đồng hồ đo [T1I2M3E4_5S6I7G8N9A0T1U2R3E4] và có [te0mp1o2] chậm. Thời gian chạy của bài há"&amp;"t là [T1M213] giây và bạn có thể nghe thấy tổng cộng [[N01U12M23_34B45A56R67S78]8 b9ar0s1].")</f>
        <v>Âm nhạc trong bài hát này có phạm vi cao độ giới hạn là [R1A2N3G4E5] [oc0ta1ve2s3], cho phép nhấn mạnh hơn vào các sắc thái của giai điệu và nhịp điệu. Nó tuân theo đồng hồ đo [T1I2M3E4_5S6I7G8N9A0T1U2R3E4] và có [te0mp1o2] chậm. Thời gian chạy của bài hát là [T1M213] giây và bạn có thể nghe thấy tổng cộng [[N01U12M23_34B45A56R67S78]8 b9ar0s1].</v>
      </c>
    </row>
    <row r="4058">
      <c r="A4058" s="1" t="s">
        <v>41</v>
      </c>
      <c r="B4058" s="1" t="s">
        <v>6121</v>
      </c>
      <c r="C4058" s="2" t="str">
        <f>IFERROR(__xludf.DUMMYFUNCTION("GoogleTranslate(B4058, ""en"", ""vi"")"),"Bài hát này có nhịp điệu rất thoải mái và mang một cảm xúc nhất định. Nó kéo dài [T1M213] giây và có [ti0me1 s2ig3na4tu5re6] bất thường. Điều thú vị là [I1N2S3T4R5U6M7E8N9T0S1] đặc biệt vắng mặt trong bài hát, nhưng điều này không làm giảm trải nghiệm tổn"&amp;"g thể khi nghe bài hát.")</f>
        <v>Bài hát này có nhịp điệu rất thoải mái và mang một cảm xúc nhất định. Nó kéo dài [T1M213] giây và có [ti0me1 s2ig3na4tu5re6] bất thường. Điều thú vị là [I1N2S3T4R5U6M7E8N9T0S1] đặc biệt vắng mặt trong bài hát, nhưng điều này không làm giảm trải nghiệm tổng thể khi nghe bài hát.</v>
      </c>
    </row>
    <row r="4059">
      <c r="A4059" s="1" t="s">
        <v>1130</v>
      </c>
      <c r="B4059" s="1" t="s">
        <v>6122</v>
      </c>
      <c r="C4059" s="2" t="str">
        <f>IFERROR(__xludf.DUMMYFUNCTION("GoogleTranslate(B4059, ""en"", ""vi"")"),"Phong cách [G1E2N3R4E5] được thể hiện rõ trong bài hát cổ điển này với dải cao độ [R1A2N3G4E5] [oc0ta1ve2s3] mang đến trải nghiệm nghe độc ​​đáo và đáng nhớ. [[K01E12Y23]3 k4ey5] bổ sung chất lượng cảm xúc đặc biệt, trong khi thời lượng chạy [T1M213] giây"&amp;" của bài hát cho phép bạn thực hiện một hành trình âm nhạc trọn vẹn. Mặc dù thiếu vắng [I1N2S3T4R5U6M7E8N9T0S1], nhịp điệu êm dịu và nhẹ nhàng, tiết tấu nhẹ nhàng và việc sử dụng [[T01I12M23E34_45S56I67G78N89A90T01U12R23E34]4 t5im6e 7si8gn9at0ur1e2] của b"&amp;"ài hát vẫn tạo ra cảm giác yên bình. Nhìn chung, bài hát này thể hiện những gì hay nhất trong thể loại của nó, mang đến trải nghiệm âm nhạc thú vị và vượt thời gian.")</f>
        <v>Phong cách [G1E2N3R4E5] được thể hiện rõ trong bài hát cổ điển này với dải cao độ [R1A2N3G4E5] [oc0ta1ve2s3] mang đến trải nghiệm nghe độc ​​đáo và đáng nhớ. [[K01E12Y23]3 k4ey5] bổ sung chất lượng cảm xúc đặc biệt, trong khi thời lượng chạy [T1M213] giây của bài hát cho phép bạn thực hiện một hành trình âm nhạc trọn vẹn. Mặc dù thiếu vắng [I1N2S3T4R5U6M7E8N9T0S1], nhịp điệu êm dịu và nhẹ nhàng, tiết tấu nhẹ nhàng và việc sử dụng [[T01I12M23E34_45S56I67G78N89A90T01U12R23E34]4 t5im6e 7si8gn9at0ur1e2] của bài hát vẫn tạo ra cảm giác yên bình. Nhìn chung, bài hát này thể hiện những gì hay nhất trong thể loại của nó, mang đến trải nghiệm âm nhạc thú vị và vượt thời gian.</v>
      </c>
    </row>
    <row r="4060">
      <c r="A4060" s="1" t="s">
        <v>6123</v>
      </c>
      <c r="B4060" s="1" t="s">
        <v>6124</v>
      </c>
      <c r="C4060" s="2" t="str">
        <f>IFERROR(__xludf.DUMMYFUNCTION("GoogleTranslate(B4060, ""en"", ""vi"")"),"Phạm vi cao độ nhỏ gọn của [R1A2N3G4E5] [oc0ta1ve2s3] mang lại màn trình diễn âm nhạc tập trung và có tác động mạnh mẽ, trong khi [[K01E12Y23]3 k4ey5] mang đến cho bản nhạc này chất lượng cảm xúc đặc biệt. Bài hát này kéo dài [T1M213] giây và có nhịp điệu"&amp;" cực kỳ sôi động. Âm nhạc sẽ hiển thị [I1N2S3T4R5U6M7E8N9T0S1] và [ti0me1 s2ig3na4tu5re6] của nó là [T1I2M3E4_5S6I7G8N9A0T1U2R3E4]. Với [te0mp1o2] nhanh, bản nhạc này thoát khỏi phong cách truyền thống của [G1E2N3R4E5], tuy nhiên bạn vẫn có thể đếm [[N01U"&amp;"12M23_34B45A56R67S78]8 b9ar0s1] trong bài hát này.")</f>
        <v>Phạm vi cao độ nhỏ gọn của [R1A2N3G4E5] [oc0ta1ve2s3] mang lại màn trình diễn âm nhạc tập trung và có tác động mạnh mẽ, trong khi [[K01E12Y23]3 k4ey5] mang đến cho bản nhạc này chất lượng cảm xúc đặc biệt. Bài hát này kéo dài [T1M213] giây và có nhịp điệu cực kỳ sôi động. Âm nhạc sẽ hiển thị [I1N2S3T4R5U6M7E8N9T0S1] và [ti0me1 s2ig3na4tu5re6] của nó là [T1I2M3E4_5S6I7G8N9A0T1U2R3E4]. Với [te0mp1o2] nhanh, bản nhạc này thoát khỏi phong cách truyền thống của [G1E2N3R4E5], tuy nhiên bạn vẫn có thể đếm [[N01U12M23_34B45A56R67S78]8 b9ar0s1] trong bài hát này.</v>
      </c>
    </row>
    <row r="4061">
      <c r="A4061" s="1" t="s">
        <v>271</v>
      </c>
      <c r="B4061" s="1" t="s">
        <v>6125</v>
      </c>
      <c r="C4061" s="2" t="str">
        <f>IFERROR(__xludf.DUMMYFUNCTION("GoogleTranslate(B4061, ""en"", ""vi"")"),"Dải cao độ của [R1A2N3G4E5] [oc0ta1ve2s3] tạo thêm nét đặc biệt cho âm nhạc, nhấn mạnh chiều sâu cảm xúc của nó, trong khi [[K01E12Y23]3 k4ey5] mang lại âm thanh mạnh mẽ và đáng nhớ. Với thời lượng chạy là [T1M213] giây, nhịp điệu êm dịu và nhẹ nhàng của "&amp;"bài hát sẽ bổ sung cho bố cục của nó, ngoại trừ việc sử dụng [I1N2S3T4R5U6M7E8N9T0S1]. [ti0me1 s2ig3na4tu5re6 o7f 8[T91I02M13E24_35S46I57G68N79A80T91U02R13E24]3] càng góp phần tạo nên tính chất độc đáo của nó. Nhìn chung, thứ âm nhạc chậm rãi này thể hiện"&amp;" nét đặc trưng của phong cách [G1E2N3R4E5].")</f>
        <v>Dải cao độ của [R1A2N3G4E5] [oc0ta1ve2s3] tạo thêm nét đặc biệt cho âm nhạc, nhấn mạnh chiều sâu cảm xúc của nó, trong khi [[K01E12Y23]3 k4ey5] mang lại âm thanh mạnh mẽ và đáng nhớ. Với thời lượng chạy là [T1M213] giây, nhịp điệu êm dịu và nhẹ nhàng của bài hát sẽ bổ sung cho bố cục của nó, ngoại trừ việc sử dụng [I1N2S3T4R5U6M7E8N9T0S1]. [ti0me1 s2ig3na4tu5re6 o7f 8[T91I02M13E24_35S46I57G68N79A80T91U02R13E24]3] càng góp phần tạo nên tính chất độc đáo của nó. Nhìn chung, thứ âm nhạc chậm rãi này thể hiện nét đặc trưng của phong cách [G1E2N3R4E5].</v>
      </c>
    </row>
    <row r="4062">
      <c r="A4062" s="1" t="s">
        <v>3875</v>
      </c>
      <c r="B4062" s="1" t="s">
        <v>6126</v>
      </c>
      <c r="C4062" s="2" t="str">
        <f>IFERROR(__xludf.DUMMYFUNCTION("GoogleTranslate(B4062, ""en"", ""vi"")"),"Âm nhạc được phát nhanh là sự lựa chọn có chủ ý cho bài hát này, cố tình loại trừ một số nhạc cụ nhất định.")</f>
        <v>Âm nhạc được phát nhanh là sự lựa chọn có chủ ý cho bài hát này, cố tình loại trừ một số nhạc cụ nhất định.</v>
      </c>
    </row>
    <row r="4063">
      <c r="A4063" s="1" t="s">
        <v>3816</v>
      </c>
      <c r="B4063" s="1" t="s">
        <v>6127</v>
      </c>
      <c r="C4063" s="2" t="str">
        <f>IFERROR(__xludf.DUMMYFUNCTION("GoogleTranslate(B4063, ""en"", ""vi"")"),"Âm nhạc mang đến trải nghiệm nghe độc ​​đáo và đáng nhớ với dải cao độ [R1A2N3G4E5] [oc0ta1ve2s3]. Nó thấm đẫm [E1M2O3T4I5O6N7], gợi lên phản ứng mạnh mẽ từ người nghe. Điều thú vị là bạn sẽ không nghe thấy bất kỳ [I1N2S3T4R5U6M7E8N9T0S1] nào trong bài há"&amp;"t này, càng làm tăng thêm sự độc đáo và khác biệt của nó. Nhìn chung, bản nhạc này là một tác phẩm quyến rũ và giàu cảm xúc, nổi bật với cách bố cục độc đáo.")</f>
        <v>Âm nhạc mang đến trải nghiệm nghe độc ​​đáo và đáng nhớ với dải cao độ [R1A2N3G4E5] [oc0ta1ve2s3]. Nó thấm đẫm [E1M2O3T4I5O6N7], gợi lên phản ứng mạnh mẽ từ người nghe. Điều thú vị là bạn sẽ không nghe thấy bất kỳ [I1N2S3T4R5U6M7E8N9T0S1] nào trong bài hát này, càng làm tăng thêm sự độc đáo và khác biệt của nó. Nhìn chung, bản nhạc này là một tác phẩm quyến rũ và giàu cảm xúc, nổi bật với cách bố cục độc đáo.</v>
      </c>
    </row>
    <row r="4064">
      <c r="A4064" s="1" t="s">
        <v>3208</v>
      </c>
      <c r="B4064" s="1" t="s">
        <v>6128</v>
      </c>
      <c r="C4064" s="2" t="str">
        <f>IFERROR(__xludf.DUMMYFUNCTION("GoogleTranslate(B4064, ""en"", ""vi"")"),"Bài này có tốc độ vừa phải và có tính năng [[N01U12M23_34B45A56R67S78]8 b9ar0s1]. Tổng cộng bài hát dài [T1M213] giây.")</f>
        <v>Bài này có tốc độ vừa phải và có tính năng [[N01U12M23_34B45A56R67S78]8 b9ar0s1]. Tổng cộng bài hát dài [T1M213] giây.</v>
      </c>
    </row>
    <row r="4065">
      <c r="A4065" s="1" t="s">
        <v>5683</v>
      </c>
      <c r="B4065" s="1" t="s">
        <v>6129</v>
      </c>
      <c r="C4065" s="2" t="str">
        <f>IFERROR(__xludf.DUMMYFUNCTION("GoogleTranslate(B4065, ""en"", ""vi"")"),"Bản nhạc thể hiện phạm vi cao độ trong [R1A2N3G4E5] [oc0ta1ve2s3] và gây ấn tượng với lựa chọn [[K01E12Y23]3 k4ey5], mang lại trải nghiệm quyến rũ và đáng nhớ. Nó sử dụng [[T01I12M23E34_45S56I67G78N89A90T01U12R23E34]4 t5im6e 7si8gn9at0ur1e2], giúp nâng ca"&amp;"o bố cục. Phong phú hơn nhờ sử dụng [I1N2S3T4R5U6M7E8N9T0S1], âm nhạc duy trì mức [te0mp1o2] vừa phải xuyên suốt, trải dài [[N01U12M23_34B45A56R67S78]8 b9ar0s1] trong bài hát này.")</f>
        <v>Bản nhạc thể hiện phạm vi cao độ trong [R1A2N3G4E5] [oc0ta1ve2s3] và gây ấn tượng với lựa chọn [[K01E12Y23]3 k4ey5], mang lại trải nghiệm quyến rũ và đáng nhớ. Nó sử dụng [[T01I12M23E34_45S56I67G78N89A90T01U12R23E34]4 t5im6e 7si8gn9at0ur1e2], giúp nâng cao bố cục. Phong phú hơn nhờ sử dụng [I1N2S3T4R5U6M7E8N9T0S1], âm nhạc duy trì mức [te0mp1o2] vừa phải xuyên suốt, trải dài [[N01U12M23_34B45A56R67S78]8 b9ar0s1] trong bài hát này.</v>
      </c>
    </row>
    <row r="4066">
      <c r="A4066" s="1" t="s">
        <v>6130</v>
      </c>
      <c r="B4066" s="1" t="s">
        <v>6131</v>
      </c>
      <c r="C4066" s="2" t="str">
        <f>IFERROR(__xludf.DUMMYFUNCTION("GoogleTranslate(B4066, ""en"", ""vi"")"),"Bản nhạc này là ví dụ điển hình của phong cách [G1E2N3R4E5], trở nên sống động thông qua việc sử dụng [I1N2S3T4R5U6M7E8N9T0S1]. Nó thể hiện phạm vi cao độ trong [R1A2N3G4E5] [oc0ta1ve2s3] và có tính năng [[K01E12Y23]3 k4ey5], tạo ra âm thanh cộng hưởng và"&amp;" độc đáo.")</f>
        <v>Bản nhạc này là ví dụ điển hình của phong cách [G1E2N3R4E5], trở nên sống động thông qua việc sử dụng [I1N2S3T4R5U6M7E8N9T0S1]. Nó thể hiện phạm vi cao độ trong [R1A2N3G4E5] [oc0ta1ve2s3] và có tính năng [[K01E12Y23]3 k4ey5], tạo ra âm thanh cộng hưởng và độc đáo.</v>
      </c>
    </row>
    <row r="4067">
      <c r="A4067" s="1" t="s">
        <v>956</v>
      </c>
      <c r="B4067" s="1" t="s">
        <v>6132</v>
      </c>
      <c r="C4067" s="2" t="str">
        <f>IFERROR(__xludf.DUMMYFUNCTION("GoogleTranslate(B4067, ""en"", ""vi"")"),"Bản nhạc này truyền tải âm thanh độc đáo và vang dội nhờ sử dụng [[K01E12Y23]3 k4ey5] và có dải cao độ trong [R1A2N3G4E5] [oc0ta1ve2s3]. Thời lượng của bản nhạc là [T1M213] giây và có nhịp điệu đặc biệt tràn đầy năng lượng. Đáng chú ý là trong bài hát này"&amp;" vắng mặt [I1N2S3T4R5U6M7E8N9T0S1], trong khi [ti0me1 s2ig3na4tu5re6] được sử dụng không được sử dụng phổ biến - [T1I2M3E4_5S6I7G8N9A0T1U2R3E4]. Bất chấp những yếu tố khác thường, bản nhạc này có [te0mp1o2] thoải mái và truyền tải [E1M2O3T4I5O6N7] đến ngư"&amp;"ời nghe.")</f>
        <v>Bản nhạc này truyền tải âm thanh độc đáo và vang dội nhờ sử dụng [[K01E12Y23]3 k4ey5] và có dải cao độ trong [R1A2N3G4E5] [oc0ta1ve2s3]. Thời lượng của bản nhạc là [T1M213] giây và có nhịp điệu đặc biệt tràn đầy năng lượng. Đáng chú ý là trong bài hát này vắng mặt [I1N2S3T4R5U6M7E8N9T0S1], trong khi [ti0me1 s2ig3na4tu5re6] được sử dụng không được sử dụng phổ biến - [T1I2M3E4_5S6I7G8N9A0T1U2R3E4]. Bất chấp những yếu tố khác thường, bản nhạc này có [te0mp1o2] thoải mái và truyền tải [E1M2O3T4I5O6N7] đến người nghe.</v>
      </c>
    </row>
    <row r="4068">
      <c r="A4068" s="1" t="s">
        <v>5034</v>
      </c>
      <c r="B4068" s="1" t="s">
        <v>6133</v>
      </c>
      <c r="C4068" s="2" t="str">
        <f>IFERROR(__xludf.DUMMYFUNCTION("GoogleTranslate(B4068, ""en"", ""vi"")"),"Dải cao độ của [R1A2N3G4E5] [oc0ta1ve2s3] tạo thêm nét đặc biệt cho âm nhạc, nhấn mạnh chiều sâu cảm xúc của nó, trong khi độ dài của bản nhạc là [T1M213] giây. Thước đo của âm nhạc là [T1I2M3E4_5S6I7G8N9A0T1U2R3E4] và việc sử dụng [I1N2S3T4R5U6M7E8N9T0S1"&amp;"] là rất quan trọng đối với âm nhạc, định hình âm thanh tổng thể của nó. Được xác định bởi [E1M2O3T4I5O6N7], âm nhạc ghi lại tâm trạng và bầu không khí cụ thể. Với khoảng [[N01U12M23_34B45A56R67S78]8 b9ar0s1], bài hát mở ra với cấu trúc âm nhạc độc đáo.")</f>
        <v>Dải cao độ của [R1A2N3G4E5] [oc0ta1ve2s3] tạo thêm nét đặc biệt cho âm nhạc, nhấn mạnh chiều sâu cảm xúc của nó, trong khi độ dài của bản nhạc là [T1M213] giây. Thước đo của âm nhạc là [T1I2M3E4_5S6I7G8N9A0T1U2R3E4] và việc sử dụng [I1N2S3T4R5U6M7E8N9T0S1] là rất quan trọng đối với âm nhạc, định hình âm thanh tổng thể của nó. Được xác định bởi [E1M2O3T4I5O6N7], âm nhạc ghi lại tâm trạng và bầu không khí cụ thể. Với khoảng [[N01U12M23_34B45A56R67S78]8 b9ar0s1], bài hát mở ra với cấu trúc âm nhạc độc đáo.</v>
      </c>
    </row>
    <row r="4069">
      <c r="A4069" s="1" t="s">
        <v>797</v>
      </c>
      <c r="B4069" s="1" t="s">
        <v>6134</v>
      </c>
      <c r="C4069" s="2" t="str">
        <f>IFERROR(__xludf.DUMMYFUNCTION("GoogleTranslate(B4069, ""en"", ""vi"")"),"Nhạc bao gồm [[N01U12M23_34B45A56R67S78]8 b9ar0s1].")</f>
        <v>Nhạc bao gồm [[N01U12M23_34B45A56R67S78]8 b9ar0s1].</v>
      </c>
    </row>
    <row r="4070">
      <c r="A4070" s="1" t="s">
        <v>2129</v>
      </c>
      <c r="B4070" s="1" t="s">
        <v>6135</v>
      </c>
      <c r="C4070" s="2" t="str">
        <f>IFERROR(__xludf.DUMMYFUNCTION("GoogleTranslate(B4070, ""en"", ""vi"")"),"Bài hát này có nhịp điệu rất mượt mà và thư giãn, được bổ sung thêm [I1N2S3T4R5U6M7E8N9T0S1]. Âm nhạc được nâng lên một tầm cao mới bởi âm thanh du dương và đẹp đẽ của những nhạc cụ này, tạo ra bầu không khí vừa êm dịu vừa thú vị khi nghe. Sự kết hợp giữa"&amp;" nhịp điệu mượt mà và nhạc cụ phong phú khiến bài hát này trở thành sự lựa chọn hoàn hảo cho những ai muốn thư giãn và trốn thoát vào một thế giới thanh bình yên bình.")</f>
        <v>Bài hát này có nhịp điệu rất mượt mà và thư giãn, được bổ sung thêm [I1N2S3T4R5U6M7E8N9T0S1]. Âm nhạc được nâng lên một tầm cao mới bởi âm thanh du dương và đẹp đẽ của những nhạc cụ này, tạo ra bầu không khí vừa êm dịu vừa thú vị khi nghe. Sự kết hợp giữa nhịp điệu mượt mà và nhạc cụ phong phú khiến bài hát này trở thành sự lựa chọn hoàn hảo cho những ai muốn thư giãn và trốn thoát vào một thế giới thanh bình yên bình.</v>
      </c>
    </row>
    <row r="4071">
      <c r="A4071" s="1" t="s">
        <v>6136</v>
      </c>
      <c r="B4071" s="1" t="s">
        <v>6137</v>
      </c>
      <c r="C4071" s="2" t="str">
        <f>IFERROR(__xludf.DUMMYFUNCTION("GoogleTranslate(B4071, ""en"", ""vi"")"),"Bản nhạc sử dụng phạm vi cao độ cụ thể là [R1A2N3G4E5] [oc0ta1ve2s3], tạo ra âm thanh gắn kết và thống nhất. Nhịp điệu của bài hát có tác dụng an thần và có [ti0me1 s2ig3na4tu5re6 o7f 8[T91I02M13E24_35S46I57G68N79A80T91U02R13E24]3]. Mặc dù không có [I1N2S"&amp;"3T4R5U6M7E8N9T0S1], âm nhạc vẫn có [te0mp1o2] nhanh để đẩy giai điệu về phía trước. Thông điệp cảm xúc tổng thể được bài hát này truyền tải là [E1M2O3T4I5O6N7]. Thành phần bao gồm [[N01U12M23_34B45A56R67S78]8 b9ar0s1], góp phần tạo nên cấu trúc và dòng ch"&amp;"ảy tổng thể của nó.")</f>
        <v>Bản nhạc sử dụng phạm vi cao độ cụ thể là [R1A2N3G4E5] [oc0ta1ve2s3], tạo ra âm thanh gắn kết và thống nhất. Nhịp điệu của bài hát có tác dụng an thần và có [ti0me1 s2ig3na4tu5re6 o7f 8[T91I02M13E24_35S46I57G68N79A80T91U02R13E24]3]. Mặc dù không có [I1N2S3T4R5U6M7E8N9T0S1], âm nhạc vẫn có [te0mp1o2] nhanh để đẩy giai điệu về phía trước. Thông điệp cảm xúc tổng thể được bài hát này truyền tải là [E1M2O3T4I5O6N7]. Thành phần bao gồm [[N01U12M23_34B45A56R67S78]8 b9ar0s1], góp phần tạo nên cấu trúc và dòng chảy tổng thể của nó.</v>
      </c>
    </row>
    <row r="4072">
      <c r="A4072" s="1" t="s">
        <v>6138</v>
      </c>
      <c r="B4072" s="1" t="s">
        <v>6139</v>
      </c>
      <c r="C4072" s="2" t="str">
        <f>IFERROR(__xludf.DUMMYFUNCTION("GoogleTranslate(B4072,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nhịp điệu êm dị"&amp;"u của bài hát chiếm vị trí trung tâm. Đáng chú ý là [I1N2S3T4R5U6M7E8N9T0S1] không được đưa vào thiết bị đo và [[T01I12M23E34_45S56I67G78N89A90T01U12R23E34]4 t5im6e 7si8gn9at0ur1e2] duy nhất càng làm tăng thêm tính độc đáo của nó. Âm nhạc này thoát khỏi n"&amp;"hững nét đặc trưng của phong cách [G1E2N3R4E5] và khác với phong cách thông thường của [A1R2T3I4S5T6], khiến nó khác xa với âm thanh đặc trưng của họ.")</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nhịp điệu êm dịu của bài hát chiếm vị trí trung tâm. Đáng chú ý là [I1N2S3T4R5U6M7E8N9T0S1] không được đưa vào thiết bị đo và [[T01I12M23E34_45S56I67G78N89A90T01U12R23E34]4 t5im6e 7si8gn9at0ur1e2] duy nhất càng làm tăng thêm tính độc đáo của nó. Âm nhạc này thoát khỏi những nét đặc trưng của phong cách [G1E2N3R4E5] và khác với phong cách thông thường của [A1R2T3I4S5T6], khiến nó khác xa với âm thanh đặc trưng của họ.</v>
      </c>
    </row>
    <row r="4073">
      <c r="A4073" s="1" t="s">
        <v>3043</v>
      </c>
      <c r="B4073" s="1" t="s">
        <v>6140</v>
      </c>
      <c r="C4073" s="2" t="str">
        <f>IFERROR(__xludf.DUMMYFUNCTION("GoogleTranslate(B4073, ""en"", ""vi"")"),"Âm nhạc trong bài hát này tỏa ra [E1M2O3T4I5O6N7] và được sáng tác với âm [[T01I12M23E34_45S56I67G78N89A90T01U12R23E34]4 t5im6e 7si8gn9at0ur1e2] không phổ biến. Xuyên suốt bài hát, có [[N01U12M23_34B45A56R67S78]8 b9ar0s1] mang lại cấu trúc và nhịp điệu độ"&amp;"c đáo cho bố cục. Việc sử dụng [ti0me1 s2ig3na4tu5re6] khác thường sẽ làm tăng thêm sự phức tạp và hấp dẫn của âm nhạc, khiến nó nổi bật và lôi cuốn người nghe. Cùng với nhau, cảm xúc [ti0me1 s2ig3na4tu5re6] và các ô nhịp phối hợp hài hòa để tạo ra trải n"&amp;"ghiệm âm nhạc thực sự đặc biệt và đáng nhớ.")</f>
        <v>Âm nhạc trong bài hát này tỏa ra [E1M2O3T4I5O6N7] và được sáng tác với âm [[T01I12M23E34_45S56I67G78N89A90T01U12R23E34]4 t5im6e 7si8gn9at0ur1e2] không phổ biến. Xuyên suốt bài hát, có [[N01U12M23_34B45A56R67S78]8 b9ar0s1] mang lại cấu trúc và nhịp điệu độc đáo cho bố cục. Việc sử dụng [ti0me1 s2ig3na4tu5re6] khác thường sẽ làm tăng thêm sự phức tạp và hấp dẫn của âm nhạc, khiến nó nổi bật và lôi cuốn người nghe. Cùng với nhau, cảm xúc [ti0me1 s2ig3na4tu5re6] và các ô nhịp phối hợp hài hòa để tạo ra trải nghiệm âm nhạc thực sự đặc biệt và đáng nhớ.</v>
      </c>
    </row>
    <row r="4074">
      <c r="A4074" s="1" t="s">
        <v>308</v>
      </c>
      <c r="B4074" s="1" t="s">
        <v>6141</v>
      </c>
      <c r="C4074" s="2" t="str">
        <f>IFERROR(__xludf.DUMMYFUNCTION("GoogleTranslate(B4074, ""en"", ""vi"")"),"Bài hát này, với phạm vi cao độ trong [R1A2N3G4E5] [oc0ta1ve2s3], thể hiện hương vị độc đáo mà [[K01E12Y23]3 k4ey5] thêm vào phần sáng tác của nó. Với thời lượng [T1M213] giây, nó mang đến nhịp điệu yên bình và dễ dàng được tăng cường nhờ việc sử dụng qua"&amp;"n trọng [I1N2S3T4R5U6M7E8N9T0S1]. Sử dụng [ti0me1 s2ig3na4tu5re6 o7f 8[T91I02M13E24_35S46I57G68N79A80T91U02R13E24]3] không chuẩn, âm nhạc duy trì sự thoải mái [te0mp1o2] trong khi tỏa ra [E1M2O3T4I5O6N7].")</f>
        <v>Bài hát này, với phạm vi cao độ trong [R1A2N3G4E5] [oc0ta1ve2s3], thể hiện hương vị độc đáo mà [[K01E12Y23]3 k4ey5] thêm vào phần sáng tác của nó. Với thời lượng [T1M213] giây, nó mang đến nhịp điệu yên bình và dễ dàng được tăng cường nhờ việc sử dụng quan trọng [I1N2S3T4R5U6M7E8N9T0S1]. Sử dụng [ti0me1 s2ig3na4tu5re6 o7f 8[T91I02M13E24_35S46I57G68N79A80T91U02R13E24]3] không chuẩn, âm nhạc duy trì sự thoải mái [te0mp1o2] trong khi tỏa ra [E1M2O3T4I5O6N7].</v>
      </c>
    </row>
    <row r="4075">
      <c r="A4075" s="1" t="s">
        <v>603</v>
      </c>
      <c r="B4075" s="1" t="s">
        <v>6142</v>
      </c>
      <c r="C4075" s="2" t="str">
        <f>IFERROR(__xludf.DUMMYFUNCTION("GoogleTranslate(B4075, ""en"", ""vi"")"),"Bài hát có [te0mp1o2] vừa phải và thời gian chạy là [T1M213] giây.")</f>
        <v>Bài hát có [te0mp1o2] vừa phải và thời gian chạy là [T1M213] giây.</v>
      </c>
    </row>
    <row r="4076">
      <c r="A4076" s="1" t="s">
        <v>295</v>
      </c>
      <c r="B4076" s="1" t="s">
        <v>6143</v>
      </c>
      <c r="C4076" s="2" t="str">
        <f>IFERROR(__xludf.DUMMYFUNCTION("GoogleTranslate(B4076, ""en"", ""vi"")"),"Nhạc được sáng tác trong [[K01E12Y23]3 k4ey5] và cố tình loại trừ [I1N2S3T4R5U6M7E8N9T0S1] trong bài hát này.")</f>
        <v>Nhạc được sáng tác trong [[K01E12Y23]3 k4ey5] và cố tình loại trừ [I1N2S3T4R5U6M7E8N9T0S1] trong bài hát này.</v>
      </c>
    </row>
    <row r="4077">
      <c r="A4077" s="1" t="s">
        <v>6144</v>
      </c>
      <c r="B4077" s="1" t="s">
        <v>6145</v>
      </c>
      <c r="C4077" s="2" t="str">
        <f>IFERROR(__xludf.DUMMYFUNCTION("GoogleTranslate(B4077, ""en"", ""vi"")"),"Âm nhạc bao gồm khoảng [[N01U12M23_34B45A56R67S78]8 b9ar0s1], di chuyển với tốc độ nhanh trong phạm vi cao độ [R1A2N3G4E5] [oc0ta1ve2s3]. [[K01E12Y23]3 k4ey5] tạo thêm hương vị độc đáo cho bản nhạc này, trong khi độ dài của bài hát là [T1M213] giây. Nó đư"&amp;"ợc phát âm thanh thông qua [I1N2S3T4R5U6M7E8N9T0S1] và âm nhạc tuân theo [[T01I12M23E34_45S56I67G78N89A90T01U12R23E34]4 t5im6e 7si8gn9at0ur1e2]. Mặc dù bản nhạc này không đại diện cho âm thanh [G1E2N3R4E5] thông thường nhưng nó thể hiện một bố cục khác bi"&amp;"ệt và quyến rũ.")</f>
        <v>Âm nhạc bao gồm khoảng [[N01U12M23_34B45A56R67S78]8 b9ar0s1], di chuyển với tốc độ nhanh trong phạm vi cao độ [R1A2N3G4E5] [oc0ta1ve2s3]. [[K01E12Y23]3 k4ey5] tạo thêm hương vị độc đáo cho bản nhạc này, trong khi độ dài của bài hát là [T1M213] giây. Nó được phát âm thanh thông qua [I1N2S3T4R5U6M7E8N9T0S1] và âm nhạc tuân theo [[T01I12M23E34_45S56I67G78N89A90T01U12R23E34]4 t5im6e 7si8gn9at0ur1e2]. Mặc dù bản nhạc này không đại diện cho âm thanh [G1E2N3R4E5] thông thường nhưng nó thể hiện một bố cục khác biệt và quyến rũ.</v>
      </c>
    </row>
    <row r="4078">
      <c r="A4078" s="1" t="s">
        <v>1140</v>
      </c>
      <c r="B4078" s="1" t="s">
        <v>6146</v>
      </c>
      <c r="C4078" s="2" t="str">
        <f>IFERROR(__xludf.DUMMYFUNCTION("GoogleTranslate(B4078, ""en"", ""vi"")"),"Dải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mang nhịp điệu mạn"&amp;"h mẽ và kết hợp [I1N2S3T4R5U6M7E8N9T0S1] để nâng cao âm thanh tổng thể. Mặc dù [ti0me1 s2ig3na4tu5re6] của nó không phải là [T1I2M3E4_5S6I7G8N9A0T1U2R3E4] thông thường, nhịp điệu chậm của bài hát và sự bao gồm của [E1M2O3T4I5O6N7] xác định tính âm nhạc độ"&amp;"c đáo của nó.")</f>
        <v>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mang nhịp điệu mạnh mẽ và kết hợp [I1N2S3T4R5U6M7E8N9T0S1] để nâng cao âm thanh tổng thể. Mặc dù [ti0me1 s2ig3na4tu5re6] của nó không phải là [T1I2M3E4_5S6I7G8N9A0T1U2R3E4] thông thường, nhịp điệu chậm của bài hát và sự bao gồm của [E1M2O3T4I5O6N7] xác định tính âm nhạc độc đáo của nó.</v>
      </c>
    </row>
    <row r="4079">
      <c r="A4079" s="1" t="s">
        <v>170</v>
      </c>
      <c r="B4079" s="1" t="s">
        <v>6147</v>
      </c>
      <c r="C4079" s="2" t="str">
        <f>IFERROR(__xludf.DUMMYFUNCTION("GoogleTranslate(B4079, ""en"", ""vi"")"),"Bản nhạc này được phát ở tốc độ vừa phải và truyền tải âm thanh độc đáo và vang dội thông qua việc sử dụng [[K01E12Y23]3 k4ey5].")</f>
        <v>Bản nhạc này được phát ở tốc độ vừa phải và truyền tải âm thanh độc đáo và vang dội thông qua việc sử dụng [[K01E12Y23]3 k4ey5].</v>
      </c>
    </row>
    <row r="4080">
      <c r="A4080" s="1" t="s">
        <v>5158</v>
      </c>
      <c r="B4080" s="1" t="s">
        <v>6148</v>
      </c>
      <c r="C4080" s="2" t="str">
        <f>IFERROR(__xludf.DUMMYFUNCTION("GoogleTranslate(B4080, ""en"", ""vi"")"),"Dải cao độ nhỏ gọn của [R1A2N3G4E5] [oc0ta1ve2s3] kết hợp với [[T01I12M23E34_45S56I67G78N89A90T01U12R23E34]4 t5im6e 7si8gn9at0ur1e2] góp phần tạo nên nhịp điệu cực kỳ mãnh liệt và màn trình diễn âm nhạc tổng thể có sức ảnh hưởng và tập trung của bài hát n"&amp;"ày. Phạm vi giới hạn cho phép khám phá các ý tưởng âm nhạc một cách tập trung hơn, trong khi [ti0me1 s2ig3na4tu5re6] độc đáo tạo ra cảm giác căng thẳng và phức tạp làm tăng thêm cường độ của bản nhạc. Cùng với nhau, những yếu tố này phối hợp với nhau để t"&amp;"ạo ra trải nghiệm âm nhạc đáng nhớ và mạnh mẽ cho người nghe.")</f>
        <v>Dải cao độ nhỏ gọn của [R1A2N3G4E5] [oc0ta1ve2s3] kết hợp với [[T01I12M23E34_45S56I67G78N89A90T01U12R23E34]4 t5im6e 7si8gn9at0ur1e2] góp phần tạo nên nhịp điệu cực kỳ mãnh liệt và màn trình diễn âm nhạc tổng thể có sức ảnh hưởng và tập trung của bài hát này. Phạm vi giới hạn cho phép khám phá các ý tưởng âm nhạc một cách tập trung hơn, trong khi [ti0me1 s2ig3na4tu5re6] độc đáo tạo ra cảm giác căng thẳng và phức tạp làm tăng thêm cường độ của bản nhạc. Cùng với nhau, những yếu tố này phối hợp với nhau để tạo ra trải nghiệm âm nhạc đáng nhớ và mạnh mẽ cho người nghe.</v>
      </c>
    </row>
    <row r="4081">
      <c r="A4081" s="1" t="s">
        <v>6149</v>
      </c>
      <c r="B4081" s="1" t="s">
        <v>6150</v>
      </c>
      <c r="C4081" s="2" t="str">
        <f>IFERROR(__xludf.DUMMYFUNCTION("GoogleTranslate(B4081, ""en"", ""vi"")"),"Bản nhạc này sử dụng [[K01E12Y23]3 k4ey5] tạo ra bầu không khí khác biệt, với thời gian phát là [T1M213] giây. Nhịp điệu trong bài hát này rất rõ ràng và âm nhạc được làm phong phú thêm nhờ [I1N2S3T4R5U6M7E8N9T0S1]. Nhìn chung, độ dài của bài hát vào khoả"&amp;"ng [[N01U12M23_34B45A56R67S78]8 b9ar0s1].")</f>
        <v>Bản nhạc này sử dụng [[K01E12Y23]3 k4ey5] tạo ra bầu không khí khác biệt, với thời gian phát là [T1M213] giây. Nhịp điệu trong bài hát này rất rõ ràng và âm nhạc được làm phong phú thêm nhờ [I1N2S3T4R5U6M7E8N9T0S1]. Nhìn chung, độ dài của bài hát vào khoảng [[N01U12M23_34B45A56R67S78]8 b9ar0s1].</v>
      </c>
    </row>
    <row r="4082">
      <c r="A4082" s="1" t="s">
        <v>5926</v>
      </c>
      <c r="B4082" s="1" t="s">
        <v>6151</v>
      </c>
      <c r="C4082" s="2" t="str">
        <f>IFERROR(__xludf.DUMMYFUNCTION("GoogleTranslate(B4082,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Chạy trong [T1M213] giây, bản "&amp;"nhạc này thể hiện nhịp điệu sống động và cố tình loại trừ [I1N2S3T4R5U6M7E8N9T0S1]. Với [te0mp1o2] vừa phải, âm nhạc mang đậm phong cách [G1E2N3R4E5] truyền thống.")</f>
        <v>Việc sử dụng dải cao độ cụ thể [R1A2N3G4E5] [oc0ta1ve2s3] tạo ra âm thanh gắn kết và thống nhất xuyên suốt bản nhạc, trong khi việc sử dụng [[K01E12Y23]3 k4ey5] của âm nhạc sẽ tạo ra một bảng âm thanh phong phú và sống động. Chạy trong [T1M213] giây, bản nhạc này thể hiện nhịp điệu sống động và cố tình loại trừ [I1N2S3T4R5U6M7E8N9T0S1]. Với [te0mp1o2] vừa phải, âm nhạc mang đậm phong cách [G1E2N3R4E5] truyền thống.</v>
      </c>
    </row>
    <row r="4083">
      <c r="A4083" s="1" t="s">
        <v>932</v>
      </c>
      <c r="B4083" s="1" t="s">
        <v>6152</v>
      </c>
      <c r="C4083" s="2" t="str">
        <f>IFERROR(__xludf.DUMMYFUNCTION("GoogleTranslate(B4083, ""en"", ""vi"")"),"Dải cao độ của [R1A2N3G4E5] [oc0ta1ve2s3] tạo thêm nét đặc biệt cho âm nhạc, nhấn mạnh chiều sâu cảm xúc của nó. Bản nhạc này được sáng tác trong [[K01E12Y23]3 k4ey5] và có bản chất là [E1M2O3T4I5O6N7]. Sự kết hợp giữa phạm vi cao độ và [ke0y1] góp phần t"&amp;"ạo nên chất lượng cảm xúc độc đáo của âm nhạc, vốn là một khía cạnh xác định trong sáng tác của nó.")</f>
        <v>Dải cao độ của [R1A2N3G4E5] [oc0ta1ve2s3] tạo thêm nét đặc biệt cho âm nhạc, nhấn mạnh chiều sâu cảm xúc của nó. Bản nhạc này được sáng tác trong [[K01E12Y23]3 k4ey5] và có bản chất là [E1M2O3T4I5O6N7]. Sự kết hợp giữa phạm vi cao độ và [ke0y1] góp phần tạo nên chất lượng cảm xúc độc đáo của âm nhạc, vốn là một khía cạnh xác định trong sáng tác của nó.</v>
      </c>
    </row>
    <row r="4084">
      <c r="A4084" s="1" t="s">
        <v>1057</v>
      </c>
      <c r="B4084" s="1" t="s">
        <v>6153</v>
      </c>
      <c r="C4084" s="2" t="str">
        <f>IFERROR(__xludf.DUMMYFUNCTION("GoogleTranslate(B4084, ""en"", ""vi"")"),"Bản nhạc là minh chứng cho phạm vi cao độ ấn tượng của nó, trải dài [R1A2N3G4E5] [oc0ta1ve2s3]. Việc sử dụng [[K01E12Y23]3 k4ey5] tạo thêm hương vị độc đáo cho âm nhạc, được bổ sung bởi nhịp điệu cân bằng và nhịp [T1I2M3E4_5S6I7G8N9A0T1U2R3E4]. Bản nhạc đ"&amp;"ược phát ở tốc độ nhanh [te0mp1o2], giúp âm nhạc trở nên sống động thông qua việc sử dụng [I1N2S3T4R5U6M7E8N9T0S1]. Với thời lượng chạy [T1M213] giây, âm nhạc được xác định bằng sự hấp dẫn về mặt cảm xúc, nắm bắt được bản chất của [E1M2O3T4I5O6N7].")</f>
        <v>Bản nhạc là minh chứng cho phạm vi cao độ ấn tượng của nó, trải dài [R1A2N3G4E5] [oc0ta1ve2s3]. Việc sử dụng [[K01E12Y23]3 k4ey5] tạo thêm hương vị độc đáo cho âm nhạc, được bổ sung bởi nhịp điệu cân bằng và nhịp [T1I2M3E4_5S6I7G8N9A0T1U2R3E4]. Bản nhạc được phát ở tốc độ nhanh [te0mp1o2], giúp âm nhạc trở nên sống động thông qua việc sử dụng [I1N2S3T4R5U6M7E8N9T0S1]. Với thời lượng chạy [T1M213] giây, âm nhạc được xác định bằng sự hấp dẫn về mặt cảm xúc, nắm bắt được bản chất của [E1M2O3T4I5O6N7].</v>
      </c>
    </row>
    <row r="4085">
      <c r="A4085" s="1" t="s">
        <v>6154</v>
      </c>
      <c r="B4085" s="1" t="s">
        <v>6155</v>
      </c>
      <c r="C4085" s="2" t="str">
        <f>IFERROR(__xludf.DUMMYFUNCTION("GoogleTranslate(B4085, ""en"", ""vi"")"),"Trải nghiệm quyến rũ và đáng nhớ của bản nhạc này đạt được thông qua việc lựa chọn [[K01E12Y23]3 k4ey5], cũng như nhịp điệu cực kỳ mạnh mẽ và chuyển động nhanh chóng của bản nhạc, kéo dài [T1M213] giây. Việc sử dụng [I1N2S3T4R5U6M7E8N9T0S1] cũng rất quan "&amp;"trọng đối với tác động tổng thể của âm nhạc. Tuy nhiên, [ti0me1 s2ig3na4tu5re6] trong bài hát này không mang tính quy ước và âm nhạc không hoàn toàn tuân theo các quy ước của âm thanh [G1E2N3R4E5]. Tuy nhiên, những khía cạnh độc đáo này càng làm tăng thêm"&amp;" tính chất độc đáo và hấp dẫn của tác phẩm.")</f>
        <v>Trải nghiệm quyến rũ và đáng nhớ của bản nhạc này đạt được thông qua việc lựa chọn [[K01E12Y23]3 k4ey5], cũng như nhịp điệu cực kỳ mạnh mẽ và chuyển động nhanh chóng của bản nhạc, kéo dài [T1M213] giây. Việc sử dụng [I1N2S3T4R5U6M7E8N9T0S1] cũng rất quan trọng đối với tác động tổng thể của âm nhạc. Tuy nhiên, [ti0me1 s2ig3na4tu5re6] trong bài hát này không mang tính quy ước và âm nhạc không hoàn toàn tuân theo các quy ước của âm thanh [G1E2N3R4E5]. Tuy nhiên, những khía cạnh độc đáo này càng làm tăng thêm tính chất độc đáo và hấp dẫn của tác phẩm.</v>
      </c>
    </row>
    <row r="4086">
      <c r="A4086" s="1" t="s">
        <v>140</v>
      </c>
      <c r="B4086" s="1" t="s">
        <v>6156</v>
      </c>
      <c r="C4086" s="2" t="str">
        <f>IFERROR(__xludf.DUMMYFUNCTION("GoogleTranslate(B4086, ""en"", ""vi"")"),"Bản nhạc thể hiện phạm vi cao độ trong [R1A2N3G4E5] [oc0ta1ve2s3] và sử dụng [[K01E12Y23]3 k4ey5], truyền tải âm thanh cộng hưởng và độc đáo. Thời lượng của nó là [T1M213] giây với nhịp vừa phải và [I1N2S3T4R5U6M7E8N9T0S1] thêm vào bản nhạc. [ti0me1 s2ig3"&amp;"na4tu5re6] của bản nhạc là [T1I2M3E4_5S6I7G8N9A0T1U2R3E4], bài hát chuyển động nhẹ nhàng. Âm nhạc này không tuân theo truyền thống của phong cách [G1E2N3R4E5] mà mang đến một cách tiếp cận sáng tác đặc biệt khiến nó khác biệt với các thể loại truyền thống"&amp;".")</f>
        <v>Bản nhạc thể hiện phạm vi cao độ trong [R1A2N3G4E5] [oc0ta1ve2s3] và sử dụng [[K01E12Y23]3 k4ey5], truyền tải âm thanh cộng hưởng và độc đáo. Thời lượng của nó là [T1M213] giây với nhịp vừa phải và [I1N2S3T4R5U6M7E8N9T0S1] thêm vào bản nhạc. [ti0me1 s2ig3na4tu5re6] của bản nhạc là [T1I2M3E4_5S6I7G8N9A0T1U2R3E4], bài hát chuyển động nhẹ nhàng. Âm nhạc này không tuân theo truyền thống của phong cách [G1E2N3R4E5] mà mang đến một cách tiếp cận sáng tác đặc biệt khiến nó khác biệt với các thể loại truyền thống.</v>
      </c>
    </row>
    <row r="4087">
      <c r="A4087" s="1" t="s">
        <v>675</v>
      </c>
      <c r="B4087" s="1" t="s">
        <v>6157</v>
      </c>
      <c r="C4087" s="2" t="str">
        <f>IFERROR(__xludf.DUMMYFUNCTION("GoogleTranslate(B4087, ""en"", ""vi"")"),"Dải cao độ của [R1A2N3G4E5] [oc0ta1ve2s3] tạo thêm nét đặc biệt cho âm nhạc, nhấn mạnh chiều sâu cảm xúc của nó, trong khi nhịp điệu cực kỳ mãnh liệt của bài hát bổ sung cho nó. Ngoài ra, bài hát này không có [I1N2S3T4R5U6M7E8N9T0S1], càng nâng cao hơn nữ"&amp;"a chất lượng thô và độc đáo của nó.")</f>
        <v>Dải cao độ của [R1A2N3G4E5] [oc0ta1ve2s3] tạo thêm nét đặc biệt cho âm nhạc, nhấn mạnh chiều sâu cảm xúc của nó, trong khi nhịp điệu cực kỳ mãnh liệt của bài hát bổ sung cho nó. Ngoài ra, bài hát này không có [I1N2S3T4R5U6M7E8N9T0S1], càng nâng cao hơn nữa chất lượng thô và độc đáo của nó.</v>
      </c>
    </row>
    <row r="4088">
      <c r="A4088" s="1" t="s">
        <v>1185</v>
      </c>
      <c r="B4088" s="1" t="s">
        <v>6158</v>
      </c>
      <c r="C4088" s="2" t="str">
        <f>IFERROR(__xludf.DUMMYFUNCTION("GoogleTranslate(B4088, ""en"", ""vi"")"),"Đoạn nhạc thể hiện phạm vi cao độ trong [R1A2N3G4E5] [oc0ta1ve2s3] và được sáng tác trong [[K01E12Y23]3 k4ey5]. Chạy trong [T1M213] giây, bài hát này có nhịp điệu rất thiền định và cố tình loại trừ [I1N2S3T4R5U6M7E8N9T0S1]. Với [ti0me1 s2ig3na4tu5re6 o7f "&amp;"8[T91I02M13E24_35S46I57G68N79A80T91U02R13E24]3], âm nhạc di chuyển với tốc độ vừa phải, đưa bài hát ra ngoài ranh giới điển hình của thể loại [G1E2N3R4E5].")</f>
        <v>Đoạn nhạc thể hiện phạm vi cao độ trong [R1A2N3G4E5] [oc0ta1ve2s3] và được sáng tác trong [[K01E12Y23]3 k4ey5]. Chạy trong [T1M213] giây, bài hát này có nhịp điệu rất thiền định và cố tình loại trừ [I1N2S3T4R5U6M7E8N9T0S1]. Với [ti0me1 s2ig3na4tu5re6 o7f 8[T91I02M13E24_35S46I57G68N79A80T91U02R13E24]3], âm nhạc di chuyển với tốc độ vừa phải, đưa bài hát ra ngoài ranh giới điển hình của thể loại [G1E2N3R4E5].</v>
      </c>
    </row>
    <row r="4089">
      <c r="A4089" s="1" t="s">
        <v>6159</v>
      </c>
      <c r="B4089" s="1" t="s">
        <v>6160</v>
      </c>
      <c r="C4089" s="2" t="str">
        <f>IFERROR(__xludf.DUMMYFUNCTION("GoogleTranslate(B4089, ""en"", ""vi"")"),"Phạm vi cao độ giới hạn của bản nhạc là [R1A2N3G4E5] [oc0ta1ve2s3] cho phép nhấn mạnh hơn vào các sắc thái của giai điệu và nhịp điệu, trong khi độ dài của bản nhạc, [T1M213] giây, làm tăng thêm ấn tượng của nó. Nhịp điệu vô cùng mạnh mẽ xuyên suốt bài há"&amp;"t, theo nhịp [T1I2M3E4_5S6I7G8N9A0T1U2R3E4], trong khi [I1N2S3T4R5U6M7E8N9T0S1] đóng vai trò quan trọng trong việc định hình âm thanh tổng thể. Được chơi ở tốc độ nhanh, bản nhạc này nổi bật như một sự khác biệt so với thể loại điển hình của thể loại [A1R"&amp;"2T3I4S5T6].")</f>
        <v>Phạm vi cao độ giới hạn của bản nhạc là [R1A2N3G4E5] [oc0ta1ve2s3] cho phép nhấn mạnh hơn vào các sắc thái của giai điệu và nhịp điệu, trong khi độ dài của bản nhạc, [T1M213] giây, làm tăng thêm ấn tượng của nó. Nhịp điệu vô cùng mạnh mẽ xuyên suốt bài hát, theo nhịp [T1I2M3E4_5S6I7G8N9A0T1U2R3E4], trong khi [I1N2S3T4R5U6M7E8N9T0S1] đóng vai trò quan trọng trong việc định hình âm thanh tổng thể. Được chơi ở tốc độ nhanh, bản nhạc này nổi bật như một sự khác biệt so với thể loại điển hình của thể loại [A1R2T3I4S5T6].</v>
      </c>
    </row>
    <row r="4090">
      <c r="A4090" s="1" t="s">
        <v>2095</v>
      </c>
      <c r="B4090" s="1" t="s">
        <v>6161</v>
      </c>
      <c r="C4090" s="2" t="str">
        <f>IFERROR(__xludf.DUMMYFUNCTION("GoogleTranslate(B4090, ""en"", ""vi"")"),"Trong bài hát này, nhạc được phát ở mức [te0mp1o2] thấp trong khi sử dụng [ti0me1 s2ig3na4tu5re6] không phổ biến. Sự kết hợp giữa nhịp độ chậm và [ti0me1 s2ig3na4tu5re6] khác thường mang đến cho âm nhạc một âm thanh khác biệt và độc đáo, khiến nó trở nên "&amp;"khác biệt so với các bài hát điển hình hơn trong cùng thể loại. Các nhạc sĩ tạo ra tác phẩm này có thể đã suy nghĩ và thử nghiệm rất nhiều trong việc tạo ra âm nhạc để đảm bảo rằng nó sẽ vừa đáng nhớ vừa thú vị cho người nghe của họ.")</f>
        <v>Trong bài hát này, nhạc được phát ở mức [te0mp1o2] thấp trong khi sử dụng [ti0me1 s2ig3na4tu5re6] không phổ biến. Sự kết hợp giữa nhịp độ chậm và [ti0me1 s2ig3na4tu5re6] khác thường mang đến cho âm nhạc một âm thanh khác biệt và độc đáo, khiến nó trở nên khác biệt so với các bài hát điển hình hơn trong cùng thể loại. Các nhạc sĩ tạo ra tác phẩm này có thể đã suy nghĩ và thử nghiệm rất nhiều trong việc tạo ra âm nhạc để đảm bảo rằng nó sẽ vừa đáng nhớ vừa thú vị cho người nghe của họ.</v>
      </c>
    </row>
    <row r="4091">
      <c r="A4091" s="1" t="s">
        <v>6162</v>
      </c>
      <c r="B4091" s="1" t="s">
        <v>6163</v>
      </c>
      <c r="C4091" s="2" t="str">
        <f>IFERROR(__xludf.DUMMYFUNCTION("GoogleTranslate(B4091, ""en"", ""vi"")"),"Âm nhạc đang được thảo luận có phạm vi cao độ giới hạn là [R1A2N3G4E5] [oc0ta1ve2s3], cho phép nhấn mạnh hơn vào các sắc thái của giai điệu và nhịp điệu. Mặc dù vậy, [te0mp1o2] của bài hát thực sự rất mãnh liệt, di chuyển với tốc độ chậm. Tuy nhiên, âm nh"&amp;"ạc này không gợi lên âm thanh [G1E2N3R4E5] cổ điển. Bản thân bài hát bao gồm khoảng [[N01U12M23_34B45A56R67S78]8 b9ar0s1], mang lại cảm giác về cấu trúc và độ dài của nó.")</f>
        <v>Âm nhạc đang được thảo luận có phạm vi cao độ giới hạn là [R1A2N3G4E5] [oc0ta1ve2s3], cho phép nhấn mạnh hơn vào các sắc thái của giai điệu và nhịp điệu. Mặc dù vậy, [te0mp1o2] của bài hát thực sự rất mãnh liệt, di chuyển với tốc độ chậm. Tuy nhiên, âm nhạc này không gợi lên âm thanh [G1E2N3R4E5] cổ điển. Bản thân bài hát bao gồm khoảng [[N01U12M23_34B45A56R67S78]8 b9ar0s1], mang lại cảm giác về cấu trúc và độ dài của nó.</v>
      </c>
    </row>
    <row r="4092">
      <c r="A4092" s="1" t="s">
        <v>721</v>
      </c>
      <c r="B4092" s="1" t="s">
        <v>6164</v>
      </c>
      <c r="C4092" s="2" t="str">
        <f>IFERROR(__xludf.DUMMYFUNCTION("GoogleTranslate(B4092, ""en"", ""vi"")"),"[ti0me1 s2ig3na4tu5re6] của bản nhạc là [T1I2M3E4_5S6I7G8N9A0T1U2R3E4] và độ dài của bài hát xấp xỉ [[N01U12M23_34B45A56R67S78]8 b9ar0s1]. Âm thanh của nhạc được tạo ra bằng cách sử dụng [I1N2S3T4R5U6M7E8N9T0S1].")</f>
        <v>[ti0me1 s2ig3na4tu5re6] của bản nhạc là [T1I2M3E4_5S6I7G8N9A0T1U2R3E4] và độ dài của bài hát xấp xỉ [[N01U12M23_34B45A56R67S78]8 b9ar0s1]. Âm thanh của nhạc được tạo ra bằng cách sử dụng [I1N2S3T4R5U6M7E8N9T0S1].</v>
      </c>
    </row>
    <row r="4093">
      <c r="A4093" s="1" t="s">
        <v>4556</v>
      </c>
      <c r="B4093" s="1" t="s">
        <v>6165</v>
      </c>
      <c r="C4093" s="2" t="str">
        <f>IFERROR(__xludf.DUMMYFUNCTION("GoogleTranslate(B4093, ""en"", ""vi"")"),"Âm nhạc có đặc điểm riêng biệt nhấn mạnh chiều sâu cảm xúc, phần lớn là do dải cao độ [R1A2N3G4E5] [oc0ta1ve2s3]. Việc sử dụng [[K01E12Y23]3 k4ey5] tạo ra bảng âm thanh phong phú và sống động, góp phần hơn nữa vào âm thanh tổng thể của âm nhạc. [I1N2S3T4R"&amp;"5U6M7E8N9T0S1] đặc biệt vắng mặt trong phần nhạc cụ trong bài hát này, được xác định bởi chất lượng cảm xúc mãnh liệt, gợi lên [E1M2O3T4I5O6N7].")</f>
        <v>Âm nhạc có đặc điểm riêng biệt nhấn mạnh chiều sâu cảm xúc, phần lớn là do dải cao độ [R1A2N3G4E5] [oc0ta1ve2s3]. Việc sử dụng [[K01E12Y23]3 k4ey5] tạo ra bảng âm thanh phong phú và sống động, góp phần hơn nữa vào âm thanh tổng thể của âm nhạc. [I1N2S3T4R5U6M7E8N9T0S1] đặc biệt vắng mặt trong phần nhạc cụ trong bài hát này, được xác định bởi chất lượng cảm xúc mãnh liệt, gợi lên [E1M2O3T4I5O6N7].</v>
      </c>
    </row>
    <row r="4094">
      <c r="A4094" s="1" t="s">
        <v>198</v>
      </c>
      <c r="B4094" s="1" t="s">
        <v>6166</v>
      </c>
      <c r="C4094" s="2" t="str">
        <f>IFERROR(__xludf.DUMMYFUNCTION("GoogleTranslate(B4094, ""en"", ""vi"")"),"Bản nhạc thể hiện phạm vi cao độ trong [R1A2N3G4E5] [oc0ta1ve2s3] và sử dụng [[K01E12Y23]3 k4ey5] để tạo ra bảng âm thanh phong phú và sống động. Với thời lượng chạy [T1M213] giây, bài hát có nhịp điệu êm dịu và vừa phải và được làm phong phú hơn nhờ sự h"&amp;"iện diện của [I1N2S3T4R5U6M7E8N9T0S1]. Âm nhạc kết hợp [[T01I12M23E34_45S56I67G78N89A90T01U12R23E34]4 t5im6e 7si8gn9at0ur1e2] và được phát ở tốc độ nhanh, mặc dù nó không thể hiện bản chất của thể loại [G1E2N3R4E5].")</f>
        <v>Bản nhạc thể hiện phạm vi cao độ trong [R1A2N3G4E5] [oc0ta1ve2s3] và sử dụng [[K01E12Y23]3 k4ey5] để tạo ra bảng âm thanh phong phú và sống động. Với thời lượng chạy [T1M213] giây, bài hát có nhịp điệu êm dịu và vừa phải và được làm phong phú hơn nhờ sự hiện diện của [I1N2S3T4R5U6M7E8N9T0S1]. Âm nhạc kết hợp [[T01I12M23E34_45S56I67G78N89A90T01U12R23E34]4 t5im6e 7si8gn9at0ur1e2] và được phát ở tốc độ nhanh, mặc dù nó không thể hiện bản chất của thể loại [G1E2N3R4E5].</v>
      </c>
    </row>
    <row r="4095">
      <c r="A4095" s="1" t="s">
        <v>487</v>
      </c>
      <c r="B4095" s="1" t="s">
        <v>6167</v>
      </c>
      <c r="C4095" s="2" t="str">
        <f>IFERROR(__xludf.DUMMYFUNCTION("GoogleTranslate(B4095, ""en"", ""vi"")"),"Nó tràn đầy năng lượng và sống động. Nhịp điệu nhanh tạo cảm giác phấn khích và chuyển động, khiến người nghe phải dậm chân và nhảy theo. Bất chấp tốc độ điên cuồng, giai điệu vẫn rõ ràng và khác biệt, cho phép mỗi nhạc cụ tỏa sáng và góp phần mang lại cả"&amp;"m giác vui vẻ và phấn khởi chung. Dù được chơi trong phòng hòa nhạc hay tại một bữa tiệc, loại nhạc này chắc chắn sẽ khiến mọi người cảm động và cảm thấy tràn đầy sức sống.")</f>
        <v>Nó tràn đầy năng lượng và sống động. Nhịp điệu nhanh tạo cảm giác phấn khích và chuyển động, khiến người nghe phải dậm chân và nhảy theo. Bất chấp tốc độ điên cuồng, giai điệu vẫn rõ ràng và khác biệt, cho phép mỗi nhạc cụ tỏa sáng và góp phần mang lại cảm giác vui vẻ và phấn khởi chung. Dù được chơi trong phòng hòa nhạc hay tại một bữa tiệc, loại nhạc này chắc chắn sẽ khiến mọi người cảm động và cảm thấy tràn đầy sức sống.</v>
      </c>
    </row>
    <row r="4096">
      <c r="A4096" s="1" t="s">
        <v>1140</v>
      </c>
      <c r="B4096" s="1" t="s">
        <v>6168</v>
      </c>
      <c r="C4096" s="2" t="str">
        <f>IFERROR(__xludf.DUMMYFUNCTION("GoogleTranslate(B4096, ""en"", ""vi"")"),"Âm nhạc trong bài hát này được tạo ra bằng âm thanh thông qua việc sử dụng [I1N2S3T4R5U6M7E8N9T0S1]. Với phạm vi cao độ giới hạn là [R1A2N3G4E5] [oc0ta1ve2s3], bản nhạc này nhấn mạnh các sắc thái của giai điệu và nhịp điệu, mang lại trải nghiệm quyến rũ v"&amp;"à đáng nhớ. Mặc dù [T1I2M3E4_5S6I7G8N9A0T1U2R3E4] độc đáo nhưng nhịp điệu trong bài hát này thực sự rất sống động. [te0mp1o2] chậm chạp truyền tải cảm giác [E1M2O3T4I5O6N7] trong suốt khoảng thời gian [T1M213]-giây. Nhìn chung, bài hát này mang lại trải n"&amp;"ghiệm âm nhạc độc đáo khi sử dụng [[K01E12Y23]3 k4ey5] và [ti0me1 s2ig3na4tu5re6] phi truyền thống, khiến bài hát trở thành một sự bổ sung đặc biệt cho bất kỳ danh sách phát nào.")</f>
        <v>Âm nhạc trong bài hát này được tạo ra bằng âm thanh thông qua việc sử dụng [I1N2S3T4R5U6M7E8N9T0S1]. Với phạm vi cao độ giới hạn là [R1A2N3G4E5] [oc0ta1ve2s3], bản nhạc này nhấn mạnh các sắc thái của giai điệu và nhịp điệu, mang lại trải nghiệm quyến rũ và đáng nhớ. Mặc dù [T1I2M3E4_5S6I7G8N9A0T1U2R3E4] độc đáo nhưng nhịp điệu trong bài hát này thực sự rất sống động. [te0mp1o2] chậm chạp truyền tải cảm giác [E1M2O3T4I5O6N7] trong suốt khoảng thời gian [T1M213]-giây. Nhìn chung, bài hát này mang lại trải nghiệm âm nhạc độc đáo khi sử dụng [[K01E12Y23]3 k4ey5] và [ti0me1 s2ig3na4tu5re6] phi truyền thống, khiến bài hát trở thành một sự bổ sung đặc biệt cho bất kỳ danh sách phát nào.</v>
      </c>
    </row>
    <row r="4097">
      <c r="A4097" s="1" t="s">
        <v>6169</v>
      </c>
      <c r="B4097" s="1" t="s">
        <v>6170</v>
      </c>
      <c r="C4097" s="2" t="str">
        <f>IFERROR(__xludf.DUMMYFUNCTION("GoogleTranslate(B4097, ""en"", ""vi"")"),"Bản nhạc này truyền tải âm thanh độc đáo và vang dội nhờ sử dụng [[K01E12Y23]3 k4ey5]. Bài hát phát trong [T1M213] giây và không phải là ví dụ điển hình cho phong cách [G1E2N3R4E5] điển hình.")</f>
        <v>Bản nhạc này truyền tải âm thanh độc đáo và vang dội nhờ sử dụng [[K01E12Y23]3 k4ey5]. Bài hát phát trong [T1M213] giây và không phải là ví dụ điển hình cho phong cách [G1E2N3R4E5] điển hình.</v>
      </c>
    </row>
    <row r="4098">
      <c r="A4098" s="1" t="s">
        <v>6171</v>
      </c>
      <c r="B4098" s="1" t="s">
        <v>6172</v>
      </c>
      <c r="C4098" s="2" t="str">
        <f>IFERROR(__xludf.DUMMYFUNCTION("GoogleTranslate(B4098, ""en"", ""vi"")"),"Âm [ke0y1] mang đến cho bản nhạc này một chất cảm xúc đặc biệt, trong khi [te0mp1o2] của bài hát ở mức vừa phải. [T1I2M3E4_5S6I7G8N9A0T1U2R3E4] là [ti0me1 s2ig3na4tu5re6] của âm nhạc và phần sáng tác của bài hát này không liên quan đến việc sử dụng [I1N2S"&amp;"3T4R5U6M7E8N9T0S1]. Độ dài của bài hát được xác định bởi [[N01U12M23_34B45A56R67S78]8 b9ar0s1].")</f>
        <v>Âm [ke0y1] mang đến cho bản nhạc này một chất cảm xúc đặc biệt, trong khi [te0mp1o2] của bài hát ở mức vừa phải. [T1I2M3E4_5S6I7G8N9A0T1U2R3E4] là [ti0me1 s2ig3na4tu5re6] của âm nhạc và phần sáng tác của bài hát này không liên quan đến việc sử dụng [I1N2S3T4R5U6M7E8N9T0S1]. Độ dài của bài hát được xác định bởi [[N01U12M23_34B45A56R67S78]8 b9ar0s1].</v>
      </c>
    </row>
    <row r="4099">
      <c r="A4099" s="1" t="s">
        <v>1871</v>
      </c>
      <c r="B4099" s="1" t="s">
        <v>6173</v>
      </c>
      <c r="C4099" s="2" t="str">
        <f>IFERROR(__xludf.DUMMYFUNCTION("GoogleTranslate(B4099, ""en"", ""vi"")"),"Nhịp điệu của bài hát nhanh và kéo dài [[N01U12M23_34B45A56R67S78]8 b9ar0s1]. Việc sử dụng [[K01E12Y23]3 k4ey5] trong âm nhạc tạo ra một bảng âm thanh phong phú và sống động, tăng thêm năng lượng tổng thể cho bản nhạc.")</f>
        <v>Nhịp điệu của bài hát nhanh và kéo dài [[N01U12M23_34B45A56R67S78]8 b9ar0s1]. Việc sử dụng [[K01E12Y23]3 k4ey5] trong âm nhạc tạo ra một bảng âm thanh phong phú và sống động, tăng thêm năng lượng tổng thể cho bản nhạc.</v>
      </c>
    </row>
    <row r="4100">
      <c r="A4100" s="1" t="s">
        <v>6174</v>
      </c>
      <c r="B4100" s="1" t="s">
        <v>6175</v>
      </c>
      <c r="C4100" s="2" t="str">
        <f>IFERROR(__xludf.DUMMYFUNCTION("GoogleTranslate(B4100, ""en"", ""vi"")"),"Phạm vi cao độ giới hạn của âm nhạc là [R1A2N3G4E5] [oc0ta1ve2s3] cho phép nhấn mạnh hơn vào các sắc thái của giai điệu và nhịp điệu, trong khi thời gian chạy [T1M213] giây của nó mang đến nhiều cơ hội để hòa mình vào. Nhịp điệu trong bài hát này cực kỳ ê"&amp;"m tai, bất chấp [ti0me1 s2ig3na4tu5re6 o7f 8[T91I02M13E24_35S46I57G68N79A80T91U02R13E24]3]. Việc sử dụng quan trọng [I1N2S3T4R5U6M7E8N9T0S1] giúp tăng thêm chiều sâu và kết cấu cho bố cục, được thực hiện ở tốc độ vừa phải, nâng cao tác động tổng thể của n"&amp;"ó.")</f>
        <v>Phạm vi cao độ giới hạn của âm nhạc là [R1A2N3G4E5] [oc0ta1ve2s3] cho phép nhấn mạnh hơn vào các sắc thái của giai điệu và nhịp điệu, trong khi thời gian chạy [T1M213] giây của nó mang đến nhiều cơ hội để hòa mình vào. Nhịp điệu trong bài hát này cực kỳ êm tai, bất chấp [ti0me1 s2ig3na4tu5re6 o7f 8[T91I02M13E24_35S46I57G68N79A80T91U02R13E24]3]. Việc sử dụng quan trọng [I1N2S3T4R5U6M7E8N9T0S1] giúp tăng thêm chiều sâu và kết cấu cho bố cục, được thực hiện ở tốc độ vừa phải, nâng cao tác động tổng thể của nó.</v>
      </c>
    </row>
    <row r="4101">
      <c r="A4101" s="1" t="s">
        <v>6176</v>
      </c>
      <c r="B4101" s="1" t="s">
        <v>6177</v>
      </c>
      <c r="C4101" s="2" t="str">
        <f>IFERROR(__xludf.DUMMYFUNCTION("GoogleTranslate(B4101, ""en"", ""vi"")"),"Bài hát này có thời lượng [T1M213] giây và có [ti0me1 s2ig3na4tu5re6] không thường thấy. Nhịp điệu rất nhẹ nhàng, dễ nghe và phần giai điệu không có âm thanh [I1N2S3T4R5U6M7E8N9T0]. Nhạc được phát ở nhịp độ vừa phải, tạo nên âm thanh độc đáo và khác biệt,"&amp;" khiến nó khác biệt so với các bài hát khác.")</f>
        <v>Bài hát này có thời lượng [T1M213] giây và có [ti0me1 s2ig3na4tu5re6] không thường thấy. Nhịp điệu rất nhẹ nhàng, dễ nghe và phần giai điệu không có âm thanh [I1N2S3T4R5U6M7E8N9T0]. Nhạc được phát ở nhịp độ vừa phải, tạo nên âm thanh độc đáo và khác biệt, khiến nó khác biệt so với các bài hát khác.</v>
      </c>
    </row>
    <row r="4102">
      <c r="A4102" s="1" t="s">
        <v>1370</v>
      </c>
      <c r="B4102" s="1" t="s">
        <v>6178</v>
      </c>
      <c r="C4102" s="2" t="str">
        <f>IFERROR(__xludf.DUMMYFUNCTION("GoogleTranslate(B4102, ""en"", ""vi"")"),"Phạm vi cao độ nhỏ gọn của âm nhạc, trải dài [R1A2N3G4E5] [oc0ta1ve2s3], góp phần mang lại màn trình diễn tập trung và có tác động mạnh mẽ. Đặt ở mức trung bình [te0mp1o2], bài hát sẽ phát trong [T1M213] giây, cho phép thực hiện chính xác các yếu tố âm nh"&amp;"ạc của nó.")</f>
        <v>Phạm vi cao độ nhỏ gọn của âm nhạc, trải dài [R1A2N3G4E5] [oc0ta1ve2s3], góp phần mang lại màn trình diễn tập trung và có tác động mạnh mẽ. Đặt ở mức trung bình [te0mp1o2], bài hát sẽ phát trong [T1M213] giây, cho phép thực hiện chính xác các yếu tố âm nhạc của nó.</v>
      </c>
    </row>
    <row r="4103">
      <c r="A4103" s="1" t="s">
        <v>6179</v>
      </c>
      <c r="B4103" s="1" t="s">
        <v>6180</v>
      </c>
      <c r="C4103" s="2" t="str">
        <f>IFERROR(__xludf.DUMMYFUNCTION("GoogleTranslate(B4103, ""en"", ""vi"")"),"Bài hát này mang âm hưởng [E1M2O3T4I5O6N7], nhịp cực mạnh và [te0mp1o2] chậm. Nó được chia thành [[N01U12M23_34B45A56R67S78]8 b9ar0s1] và có thời lượng là [T1M213] giây.")</f>
        <v>Bài hát này mang âm hưởng [E1M2O3T4I5O6N7], nhịp cực mạnh và [te0mp1o2] chậm. Nó được chia thành [[N01U12M23_34B45A56R67S78]8 b9ar0s1] và có thời lượng là [T1M213] giây.</v>
      </c>
    </row>
    <row r="4104">
      <c r="A4104" s="1" t="s">
        <v>6181</v>
      </c>
      <c r="B4104" s="1" t="s">
        <v>6182</v>
      </c>
      <c r="C4104" s="2" t="str">
        <f>IFERROR(__xludf.DUMMYFUNCTION("GoogleTranslate(B4104, ""en"", ""vi"")"),"Bản nhạc tốc độ cao này có giai điệu không sử dụng [I1N2S3T4R5U6M7E8N9T0]. [[K01E12Y23]3 k4ey5] được sử dụng trong bài hát tạo ra âm thanh mạnh mẽ và đáng nhớ. Cấu trúc bài hát bao gồm [[N01U12M23_34B45A56R67S78]8 b9ar0s1], mang đến trải nghiệm âm nhạc độ"&amp;"c đáo.")</f>
        <v>Bản nhạc tốc độ cao này có giai điệu không sử dụng [I1N2S3T4R5U6M7E8N9T0]. [[K01E12Y23]3 k4ey5] được sử dụng trong bài hát tạo ra âm thanh mạnh mẽ và đáng nhớ. Cấu trúc bài hát bao gồm [[N01U12M23_34B45A56R67S78]8 b9ar0s1], mang đến trải nghiệm âm nhạc độc đáo.</v>
      </c>
    </row>
    <row r="4105">
      <c r="A4105" s="1" t="s">
        <v>2187</v>
      </c>
      <c r="B4105" s="1" t="s">
        <v>6183</v>
      </c>
      <c r="C4105" s="2" t="str">
        <f>IFERROR(__xludf.DUMMYFUNCTION("GoogleTranslate(B4105, ""en"", ""vi"")"),"[te0mp1o2] của bài hát này nhanh và việc sử dụng [[K01E12Y23]3 k4ey5] tạo ra bầu không khí khác biệt trải dài [[N01U12M23_34B45A56R67S78]8 b9ar0s1]. Điều thú vị là âm nhạc cố tình loại trừ một số nhạc cụ nhất định, làm tăng thêm nét đặc sắc và phong cách "&amp;"độc đáo của nó.")</f>
        <v>[te0mp1o2] của bài hát này nhanh và việc sử dụng [[K01E12Y23]3 k4ey5] tạo ra bầu không khí khác biệt trải dài [[N01U12M23_34B45A56R67S78]8 b9ar0s1]. Điều thú vị là âm nhạc cố tình loại trừ một số nhạc cụ nhất định, làm tăng thêm nét đặc sắc và phong cách độc đáo của nó.</v>
      </c>
    </row>
    <row r="4106">
      <c r="A4106" s="1" t="s">
        <v>6184</v>
      </c>
      <c r="B4106" s="1" t="s">
        <v>6185</v>
      </c>
      <c r="C4106" s="2" t="str">
        <f>IFERROR(__xludf.DUMMYFUNCTION("GoogleTranslate(B4106, ""en"", ""vi"")"),"Phạm vi cao độ nhỏ gọn của âm nhạc, trải dài [R1A2N3G4E5] [oc0ta1ve2s3], mang lại hiệu suất tập trung và có tác động mạnh mẽ. Ngoài ra, việc sử dụng [[K01E12Y23]3 k4ey5] tạo ra bảng âm thanh phong phú và sống động. Nhịp điệu rõ ràng, kết hợp với [te0mp1o2"&amp;"] vừa phải, càng nâng cao hơn nữa hiệu ứng tổng thể của âm nhạc. Mặc dù có những nét độc đáo nhưng bài hát này không tuân theo truyền thống của phong cách cổ điển [G1E2N3R4E5].")</f>
        <v>Phạm vi cao độ nhỏ gọn của âm nhạc, trải dài [R1A2N3G4E5] [oc0ta1ve2s3], mang lại hiệu suất tập trung và có tác động mạnh mẽ. Ngoài ra, việc sử dụng [[K01E12Y23]3 k4ey5] tạo ra bảng âm thanh phong phú và sống động. Nhịp điệu rõ ràng, kết hợp với [te0mp1o2] vừa phải, càng nâng cao hơn nữa hiệu ứng tổng thể của âm nhạc. Mặc dù có những nét độc đáo nhưng bài hát này không tuân theo truyền thống của phong cách cổ điển [G1E2N3R4E5].</v>
      </c>
    </row>
    <row r="4107">
      <c r="A4107" s="1" t="s">
        <v>1304</v>
      </c>
      <c r="B4107" s="1" t="s">
        <v>6186</v>
      </c>
      <c r="C4107" s="2" t="str">
        <f>IFERROR(__xludf.DUMMYFUNCTION("GoogleTranslate(B4107, ""en"", ""vi"")"),"Việc sử dụng dải cao độ cụ thể [R1A2N3G4E5] [oc0ta1ve2s3] tạo ra âm thanh gắn kết và thống nhất xuyên suốt bản nhạc. Ngoài ra, việc sử dụng [[K01E12Y23]3 k4ey5] của bản nhạc này tạo ra một bầu không khí khác biệt, được tăng cường bởi nhịp điệu nhẹ nhàng v"&amp;"à thư giãn chạy trong [T1M213] giây. Âm nhạc được làm phong phú hơn nữa bằng cách sử dụng [I1N2S3T4R5U6M7E8N9T0S1] và nằm trong [T1I2M3E4_5S6I7G8N9A0T1U2R3E4]. Nhìn chung, âm nhạc di chuyển ở tốc độ cân bằng và gợi lên cảm giác [E1M2O3T4I5O6N7], mang lại "&amp;"trải nghiệm âm nhạc trọn vẹn.")</f>
        <v>Việc sử dụng dải cao độ cụ thể [R1A2N3G4E5] [oc0ta1ve2s3] tạo ra âm thanh gắn kết và thống nhất xuyên suốt bản nhạc. Ngoài ra, việc sử dụng [[K01E12Y23]3 k4ey5] của bản nhạc này tạo ra một bầu không khí khác biệt, được tăng cường bởi nhịp điệu nhẹ nhàng và thư giãn chạy trong [T1M213] giây. Âm nhạc được làm phong phú hơn nữa bằng cách sử dụng [I1N2S3T4R5U6M7E8N9T0S1] và nằm trong [T1I2M3E4_5S6I7G8N9A0T1U2R3E4]. Nhìn chung, âm nhạc di chuyển ở tốc độ cân bằng và gợi lên cảm giác [E1M2O3T4I5O6N7], mang lại trải nghiệm âm nhạc trọn vẹn.</v>
      </c>
    </row>
    <row r="4108">
      <c r="A4108" s="1" t="s">
        <v>6187</v>
      </c>
      <c r="B4108" s="1" t="s">
        <v>6188</v>
      </c>
      <c r="C4108" s="2" t="str">
        <f>IFERROR(__xludf.DUMMYFUNCTION("GoogleTranslate(B4108, ""en"", ""vi"")"),"Bản nhạc này sử dụng [[K01E12Y23]3 k4ey5] tạo ra một bầu không khí khác biệt, trong khi [te0mp1o2] của bài hát vừa phải. [ti0me1 s2ig3na4tu5re6] được chọn cho tác phẩm này không phổ biến và [I1N2S3T4R5U6M7E8N9T0S1] đóng một vai trò quan trọng trong việc đ"&amp;"ịnh hình âm nhạc. Di chuyển với tốc độ nhanh, bố cục này truyền tải [E1M2O3T4I5O6N7] một cách hiệu quả xuyên suốt. Trải dài trong khoảng [[N01U12M23_34B45A56R67S78]8 b9ar0s1], bài hát chinh phục người nghe nhờ sự hòa trộn các yếu tố độc đáo.")</f>
        <v>Bản nhạc này sử dụng [[K01E12Y23]3 k4ey5] tạo ra một bầu không khí khác biệt, trong khi [te0mp1o2] của bài hát vừa phải. [ti0me1 s2ig3na4tu5re6] được chọn cho tác phẩm này không phổ biến và [I1N2S3T4R5U6M7E8N9T0S1] đóng một vai trò quan trọng trong việc định hình âm nhạc. Di chuyển với tốc độ nhanh, bố cục này truyền tải [E1M2O3T4I5O6N7] một cách hiệu quả xuyên suốt. Trải dài trong khoảng [[N01U12M23_34B45A56R67S78]8 b9ar0s1], bài hát chinh phục người nghe nhờ sự hòa trộn các yếu tố độc đáo.</v>
      </c>
    </row>
    <row r="4109">
      <c r="A4109" s="1" t="s">
        <v>320</v>
      </c>
      <c r="B4109" s="1" t="s">
        <v>6189</v>
      </c>
      <c r="C4109" s="2" t="str">
        <f>IFERROR(__xludf.DUMMYFUNCTION("GoogleTranslate(B4109, ""en"", ""vi"")"),"[ke0y1] trong đó một bản nhạc được chơi có thể có ảnh hưởng sâu sắc đến chất lượng cảm xúc của nó và điều này đặc biệt đúng trong trường hợp bài hát tiến triển qua [[N01U12M23_34B45A56R67S78]8 b9ar0s1]. [ke0y1] được chọn cho bản nhạc này mang lại cho nó m"&amp;"ột chất lượng cảm xúc đặc biệt khó có thể tái tạo ở bất kỳ [ke0y1] nào khác và khi bài hát tiến triển qua [[N01U12M23_34B45A56R67S78]8 b9ar0s1], người nghe sẽ được đưa vào một cuộc hành trình thỏa mãn cả về cảm xúc lẫn âm nhạc. Nhìn chung, việc lựa chọn ["&amp;"ke0y1] và sự phát triển của các ô nhịp phối hợp với nhau để tạo ra một trải nghiệm âm nhạc độc đáo, vừa đáng nhớ vừa cảm động.")</f>
        <v>[ke0y1] trong đó một bản nhạc được chơi có thể có ảnh hưởng sâu sắc đến chất lượng cảm xúc của nó và điều này đặc biệt đúng trong trường hợp bài hát tiến triển qua [[N01U12M23_34B45A56R67S78]8 b9ar0s1]. [ke0y1] được chọn cho bản nhạc này mang lại cho nó một chất lượng cảm xúc đặc biệt khó có thể tái tạo ở bất kỳ [ke0y1] nào khác và khi bài hát tiến triển qua [[N01U12M23_34B45A56R67S78]8 b9ar0s1], người nghe sẽ được đưa vào một cuộc hành trình thỏa mãn cả về cảm xúc lẫn âm nhạc. Nhìn chung, việc lựa chọn [ke0y1] và sự phát triển của các ô nhịp phối hợp với nhau để tạo ra một trải nghiệm âm nhạc độc đáo, vừa đáng nhớ vừa cảm động.</v>
      </c>
    </row>
    <row r="4110">
      <c r="A4110" s="1" t="s">
        <v>225</v>
      </c>
      <c r="B4110" s="1" t="s">
        <v>6190</v>
      </c>
      <c r="C4110" s="2" t="str">
        <f>IFERROR(__xludf.DUMMYFUNCTION("GoogleTranslate(B4110, ""en"", ""vi"")"),"[ti0me1 s2ig3na4tu5re6] của bài hát này không đều đặn, mặc dù nó có tiết tấu ổn định và vừa phải. [I1N2S3T4R5U6M7E8N9T0S1] không có trong phần nhạc cụ của bài hát.")</f>
        <v>[ti0me1 s2ig3na4tu5re6] của bài hát này không đều đặn, mặc dù nó có tiết tấu ổn định và vừa phải. [I1N2S3T4R5U6M7E8N9T0S1] không có trong phần nhạc cụ của bài hát.</v>
      </c>
    </row>
    <row r="4111">
      <c r="A4111" s="1" t="s">
        <v>1564</v>
      </c>
      <c r="B4111" s="1" t="s">
        <v>6191</v>
      </c>
      <c r="C4111" s="2" t="str">
        <f>IFERROR(__xludf.DUMMYFUNCTION("GoogleTranslate(B4111, ""en"", ""vi"")"),"Phạm vi cao độ giới hạn của âm nhạc là [R1A2N3G4E5] [oc0ta1ve2s3] cho phép nhấn mạnh hơn vào các sắc thái của giai điệu và nhịp điệu, đồng thời việc sử dụng [[K01E12Y23]3 k4ey5] tạo ra bầu không khí khác biệt. Chạy trong [T1M213] giây, bài hát duy trì nhị"&amp;"p vừa phải và cố tình bỏ qua việc sử dụng [I1N2S3T4R5U6M7E8N9T0S1] trong cách sắp xếp. Với [ti0me1 s2ig3na4tu5re6 o7f 8[T91I02M13E24_35S46I57G68N79A80T91U02R13E24]3], nhịp điệu nhanh của bài hát sẽ bổ sung cho tính chất [E1M2O3T4I5O6N7] của bài hát.")</f>
        <v>Phạm vi cao độ giới hạn của âm nhạc là [R1A2N3G4E5] [oc0ta1ve2s3] cho phép nhấn mạnh hơn vào các sắc thái của giai điệu và nhịp điệu, đồng thời việc sử dụng [[K01E12Y23]3 k4ey5] tạo ra bầu không khí khác biệt. Chạy trong [T1M213] giây, bài hát duy trì nhịp vừa phải và cố tình bỏ qua việc sử dụng [I1N2S3T4R5U6M7E8N9T0S1] trong cách sắp xếp. Với [ti0me1 s2ig3na4tu5re6 o7f 8[T91I02M13E24_35S46I57G68N79A80T91U02R13E24]3], nhịp điệu nhanh của bài hát sẽ bổ sung cho tính chất [E1M2O3T4I5O6N7] của bài hát.</v>
      </c>
    </row>
    <row r="4112">
      <c r="A4112" s="1" t="s">
        <v>4214</v>
      </c>
      <c r="B4112" s="1" t="s">
        <v>6192</v>
      </c>
      <c r="C4112" s="2" t="str">
        <f>IFERROR(__xludf.DUMMYFUNCTION("GoogleTranslate(B4112, ""en"", ""vi"")"),"Việc sử dụng dải cao độ cụ thể [R1A2N3G4E5] [oc0ta1ve2s3] tạo ra âm thanh gắn kết và thống nhất xuyên suốt bản nhạc, trong khi [te0mp1o2] của bài hát vẫn ở mức vừa phải. Tràn đầy [E1M2O3T4I5O6N7], âm nhạc truyền tải một thông điệp mạnh mẽ gây được tiếng v"&amp;"ang cho người nghe. Bài hát này có thời lượng [T1M213] giây, giúp người nghe có đủ thời gian để đắm mình hoàn toàn vào những cảm xúc và chủ đề âm nhạc được trình bày.")</f>
        <v>Việc sử dụng dải cao độ cụ thể [R1A2N3G4E5] [oc0ta1ve2s3] tạo ra âm thanh gắn kết và thống nhất xuyên suốt bản nhạc, trong khi [te0mp1o2] của bài hát vẫn ở mức vừa phải. Tràn đầy [E1M2O3T4I5O6N7], âm nhạc truyền tải một thông điệp mạnh mẽ gây được tiếng vang cho người nghe. Bài hát này có thời lượng [T1M213] giây, giúp người nghe có đủ thời gian để đắm mình hoàn toàn vào những cảm xúc và chủ đề âm nhạc được trình bày.</v>
      </c>
    </row>
    <row r="4113">
      <c r="A4113" s="1" t="s">
        <v>3222</v>
      </c>
      <c r="B4113" s="1" t="s">
        <v>6193</v>
      </c>
      <c r="C4113" s="2" t="str">
        <f>IFERROR(__xludf.DUMMYFUNCTION("GoogleTranslate(B4113, ""en"", ""vi"")"),"Trong bài hát này, [I1N2S3T4R5U6M7E8N9T0S1] được sử dụng trong phần trình diễn âm nhạc, tạo nên nhịp điệu rất sống động có thể đếm được trong [[N01U12M23_34B45A56R67S78]8 b9ar0s1].")</f>
        <v>Trong bài hát này, [I1N2S3T4R5U6M7E8N9T0S1] được sử dụng trong phần trình diễn âm nhạc, tạo nên nhịp điệu rất sống động có thể đếm được trong [[N01U12M23_34B45A56R67S78]8 b9ar0s1].</v>
      </c>
    </row>
    <row r="4114">
      <c r="A4114" s="1" t="s">
        <v>6194</v>
      </c>
      <c r="B4114" s="1" t="s">
        <v>6195</v>
      </c>
      <c r="C4114" s="2" t="str">
        <f>IFERROR(__xludf.DUMMYFUNCTION("GoogleTranslate(B4114, ""en"", ""vi"")"),"[[K01E12Y23]3 k4ey5] mang đến cho bản nhạc này chất lượng cảm xúc đặc biệt và bài hát tràn ngập [E1M2O3T4I5O6N7]. Mặc dù độ dài của bài hát là [T1M213] giây nhưng nhịp điệu của nó vẫn ở mức vừa phải và [ti0me1 s2ig3na4tu5re6] của nó khác với quy chuẩn. Đi"&amp;"ều thú vị là bạn sẽ không nghe thấy bất kỳ [I1N2S3T4R5U6M7E8N9T0S1] nào trong bài hát này, nhưng nó vẫn có thể khơi gợi phản ứng cảm xúc mạnh mẽ ở người nghe.")</f>
        <v>[[K01E12Y23]3 k4ey5] mang đến cho bản nhạc này chất lượng cảm xúc đặc biệt và bài hát tràn ngập [E1M2O3T4I5O6N7]. Mặc dù độ dài của bài hát là [T1M213] giây nhưng nhịp điệu của nó vẫn ở mức vừa phải và [ti0me1 s2ig3na4tu5re6] của nó khác với quy chuẩn. Điều thú vị là bạn sẽ không nghe thấy bất kỳ [I1N2S3T4R5U6M7E8N9T0S1] nào trong bài hát này, nhưng nó vẫn có thể khơi gợi phản ứng cảm xúc mạnh mẽ ở người nghe.</v>
      </c>
    </row>
    <row r="4115">
      <c r="A4115" s="1" t="s">
        <v>6196</v>
      </c>
      <c r="B4115" s="1" t="s">
        <v>6197</v>
      </c>
      <c r="C4115" s="2" t="str">
        <f>IFERROR(__xludf.DUMMYFUNCTION("GoogleTranslate(B4115, ""en"", ""vi"")"),"Việc sử dụng dải cao độ cụ thể [R1A2N3G4E5] [oc0ta1ve2s3] tạo ra âm thanh gắn kết và thống nhất xuyên suốt bản nhạc, âm thanh này còn được nâng cao hơn nữa khi sử dụng [[K01E12Y23]3 k4ey5]. Bản nhạc này truyền tải âm thanh độc đáo và vang dội, với [ti0me1"&amp;" s2ig3na4tu5re6 o7f 8[T91I02M13E24_35S46I57G68N79A80T91U02R13E24]3], vốn không được sử dụng phổ biến, càng làm tăng thêm chất lượng đặc biệt của nó. Bài hát được trình diễn với nhịp độ nhàn nhã, giúp người nghe có thể hấp thụ trọn vẹn cảm xúc mà âm nhạc t"&amp;"ruyền tải đó là [E1M2O3T4I5O6N7]. Nhìn chung, sự kết hợp của phạm vi cao độ [ke0y1], [ti0me1 s2ig3na4tu5re6] và [te0mp1o2] kết hợp với nhau để tạo ra trải nghiệm âm nhạc mạnh mẽ và giàu cảm xúc.")</f>
        <v>Việc sử dụng dải cao độ cụ thể [R1A2N3G4E5] [oc0ta1ve2s3] tạo ra âm thanh gắn kết và thống nhất xuyên suốt bản nhạc, âm thanh này còn được nâng cao hơn nữa khi sử dụng [[K01E12Y23]3 k4ey5]. Bản nhạc này truyền tải âm thanh độc đáo và vang dội, với [ti0me1 s2ig3na4tu5re6 o7f 8[T91I02M13E24_35S46I57G68N79A80T91U02R13E24]3], vốn không được sử dụng phổ biến, càng làm tăng thêm chất lượng đặc biệt của nó. Bài hát được trình diễn với nhịp độ nhàn nhã, giúp người nghe có thể hấp thụ trọn vẹn cảm xúc mà âm nhạc truyền tải đó là [E1M2O3T4I5O6N7]. Nhìn chung, sự kết hợp của phạm vi cao độ [ke0y1], [ti0me1 s2ig3na4tu5re6] và [te0mp1o2] kết hợp với nhau để tạo ra trải nghiệm âm nhạc mạnh mẽ và giàu cảm xúc.</v>
      </c>
    </row>
    <row r="4116">
      <c r="A4116" s="1" t="s">
        <v>6198</v>
      </c>
      <c r="B4116" s="1" t="s">
        <v>6199</v>
      </c>
      <c r="C4116" s="2" t="str">
        <f>IFERROR(__xludf.DUMMYFUNCTION("GoogleTranslate(B4116, ""en"", ""vi"")"),"Dải cao độ của [R1A2N3G4E5] [oc0ta1ve2s3] tạo thêm nét đặc biệt cho âm nhạc, nhấn mạnh chiều sâu cảm xúc của nó, trong khi việc sử dụng [[K01E12Y23]3 k4ey5] tạo ra một bảng âm thanh phong phú và sống động. Bài hát này có nhịp điệu rất êm dịu và có tính ch"&amp;"ất không điển hình [[T01I12M23E34_45S56I67G78N89A90T01U12R23E34]4 t5im6e 7si8gn9at0ur1e2]. Với tính chất low-[te0mp1o2], bài hát thể hiện đặc trưng của phong cách [G1E2N3R4E5], bao gồm [[N01U12M23_34B45A56R67S78]8 b9ar0s1].")</f>
        <v>Dải cao độ của [R1A2N3G4E5] [oc0ta1ve2s3] tạo thêm nét đặc biệt cho âm nhạc, nhấn mạnh chiều sâu cảm xúc của nó, trong khi việc sử dụng [[K01E12Y23]3 k4ey5] tạo ra một bảng âm thanh phong phú và sống động. Bài hát này có nhịp điệu rất êm dịu và có tính chất không điển hình [[T01I12M23E34_45S56I67G78N89A90T01U12R23E34]4 t5im6e 7si8gn9at0ur1e2]. Với tính chất low-[te0mp1o2], bài hát thể hiện đặc trưng của phong cách [G1E2N3R4E5], bao gồm [[N01U12M23_34B45A56R67S78]8 b9ar0s1].</v>
      </c>
    </row>
    <row r="4117">
      <c r="A4117" s="1" t="s">
        <v>6200</v>
      </c>
      <c r="B4117" s="1" t="s">
        <v>6201</v>
      </c>
      <c r="C4117" s="2" t="str">
        <f>IFERROR(__xludf.DUMMYFUNCTION("GoogleTranslate(B4117, ""en"", ""vi"")"),"[[K01E12Y23]3 k4ey5] trong bản nhạc này tạo ra âm thanh mạnh mẽ và đáng nhớ, đây là điểm nổi bật của bản nhạc. Phạm vi cao độ của bài hát trải dài [R1A2N3G4E5] [oc0ta1ve2s3], thể hiện tính linh hoạt và phạm vi của sáng tác âm nhạc. Ngoài phạm vi ấn tượng,"&amp;" bản nhạc còn tự hào có nhịp điệu cân bằng làm tăng thêm sức hấp dẫn tổng thể của nó. Tuy nhiên, bất chấp những phẩm chất ấn tượng này, âm nhạc không có những đặc điểm cổ điển của âm thanh [G1E2N3R4E5], khiến nó trở nên khác biệt so với các phần khác tron"&amp;"g cùng thể loại.")</f>
        <v>[[K01E12Y23]3 k4ey5] trong bản nhạc này tạo ra âm thanh mạnh mẽ và đáng nhớ, đây là điểm nổi bật của bản nhạc. Phạm vi cao độ của bài hát trải dài [R1A2N3G4E5] [oc0ta1ve2s3], thể hiện tính linh hoạt và phạm vi của sáng tác âm nhạc. Ngoài phạm vi ấn tượng, bản nhạc còn tự hào có nhịp điệu cân bằng làm tăng thêm sức hấp dẫn tổng thể của nó. Tuy nhiên, bất chấp những phẩm chất ấn tượng này, âm nhạc không có những đặc điểm cổ điển của âm thanh [G1E2N3R4E5], khiến nó trở nên khác biệt so với các phần khác trong cùng thể loại.</v>
      </c>
    </row>
    <row r="4118">
      <c r="A4118" s="1" t="s">
        <v>6202</v>
      </c>
      <c r="B4118" s="1" t="s">
        <v>6203</v>
      </c>
      <c r="C4118" s="2" t="str">
        <f>IFERROR(__xludf.DUMMYFUNCTION("GoogleTranslate(B4118, ""en"", ""vi"")"),"Bản nhạc này mang lại trải nghiệm nghe đặc biệt và khó quên với dải cao độ [R1A2N3G4E5] [oc0ta1ve2s3] và sự lựa chọn quyến rũ của [[K01E12Y23]3 k4ey5]. Sự sắp xếp của bài hát này cố tình bỏ qua việc sử dụng [I1N2S3T4R5U6M7E8N9T0S1] và [te0mp1o2] nhanh làm"&amp;" tăng thêm tính chất biểu cảm của nó, truyền tải cảm giác mạnh mẽ về [E1M2O3T4I5O6N7].")</f>
        <v>Bản nhạc này mang lại trải nghiệm nghe đặc biệt và khó quên với dải cao độ [R1A2N3G4E5] [oc0ta1ve2s3] và sự lựa chọn quyến rũ của [[K01E12Y23]3 k4ey5]. Sự sắp xếp của bài hát này cố tình bỏ qua việc sử dụng [I1N2S3T4R5U6M7E8N9T0S1] và [te0mp1o2] nhanh làm tăng thêm tính chất biểu cảm của nó, truyền tải cảm giác mạnh mẽ về [E1M2O3T4I5O6N7].</v>
      </c>
    </row>
    <row r="4119">
      <c r="A4119" s="1" t="s">
        <v>170</v>
      </c>
      <c r="B4119" s="1" t="s">
        <v>6204</v>
      </c>
      <c r="C4119" s="2" t="str">
        <f>IFERROR(__xludf.DUMMYFUNCTION("GoogleTranslate(B4119, ""en"", ""vi"")"),"Âm nhạc có tốc độ vừa phải và sử dụng [[K01E12Y23]3 k4ey5] để tạo ra bảng âm thanh phong phú và sống động.")</f>
        <v>Âm nhạc có tốc độ vừa phải và sử dụng [[K01E12Y23]3 k4ey5] để tạo ra bảng âm thanh phong phú và sống động.</v>
      </c>
    </row>
    <row r="4120">
      <c r="A4120" s="1" t="s">
        <v>6205</v>
      </c>
      <c r="B4120" s="1" t="s">
        <v>6206</v>
      </c>
      <c r="C4120" s="2" t="str">
        <f>IFERROR(__xludf.DUMMYFUNCTION("GoogleTranslate(B4120, ""en"", ""vi"")"),"Bài hát phát trong [T1M213] giây không thể hiện được bản chất của thể loại [G1E2N3R4E5], mặc dù đã được làm phong phú thêm bởi [I1N2S3T4R5U6M7E8N9T0S1] và có nhịp điệu ổn định và vừa phải. Mặc dù âm nhạc thú vị ở một mức độ nào đó nhưng nó thiếu các đặc đ"&amp;"iểm và yếu tố xác định có thể khiến nó thực sự đại diện cho thể loại [G1E2N3R4E5].")</f>
        <v>Bài hát phát trong [T1M213] giây không thể hiện được bản chất của thể loại [G1E2N3R4E5], mặc dù đã được làm phong phú thêm bởi [I1N2S3T4R5U6M7E8N9T0S1] và có nhịp điệu ổn định và vừa phải. Mặc dù âm nhạc thú vị ở một mức độ nào đó nhưng nó thiếu các đặc điểm và yếu tố xác định có thể khiến nó thực sự đại diện cho thể loại [G1E2N3R4E5].</v>
      </c>
    </row>
    <row r="4121">
      <c r="A4121" s="1" t="s">
        <v>1510</v>
      </c>
      <c r="B4121" s="1" t="s">
        <v>6207</v>
      </c>
      <c r="C4121" s="2" t="str">
        <f>IFERROR(__xludf.DUMMYFUNCTION("GoogleTranslate(B4121, ""en"", ""vi"")"),"Nhịp độ bài hát vừa phải, nhạc có cảm giác [E1M2O3T4I5O6N7]. Sự kết hợp giữa hai yếu tố này tạo nên một bầu không khí độc đáo, thu hút sự chú ý của người nghe và lôi kéo họ vào những cảm xúc mà âm nhạc truyền tải. [te0mp1o2] vừa phải mang lại nền tảng ổn "&amp;"định và vững chắc cho chiều sâu và cường độ cảm xúc của âm nhạc, giúp người nghe hoàn toàn đắm mình vào trải nghiệm. Cho dù cảm giác [E1M2O3T4I5O6N7] là vui, buồn hay điều gì đó ở giữa, nhịp độ và cách biểu đạt âm nhạc của bài hát sẽ phối hợp nhịp nhàng v"&amp;"ới nhau để tạo ra trải nghiệm nghe mạnh mẽ và đáng nhớ.")</f>
        <v>Nhịp độ bài hát vừa phải, nhạc có cảm giác [E1M2O3T4I5O6N7]. Sự kết hợp giữa hai yếu tố này tạo nên một bầu không khí độc đáo, thu hút sự chú ý của người nghe và lôi kéo họ vào những cảm xúc mà âm nhạc truyền tải. [te0mp1o2] vừa phải mang lại nền tảng ổn định và vững chắc cho chiều sâu và cường độ cảm xúc của âm nhạc, giúp người nghe hoàn toàn đắm mình vào trải nghiệm. Cho dù cảm giác [E1M2O3T4I5O6N7] là vui, buồn hay điều gì đó ở giữa, nhịp độ và cách biểu đạt âm nhạc của bài hát sẽ phối hợp nhịp nhàng với nhau để tạo ra trải nghiệm nghe mạnh mẽ và đáng nhớ.</v>
      </c>
    </row>
    <row r="4122">
      <c r="A4122" s="1" t="s">
        <v>6208</v>
      </c>
      <c r="B4122" s="1" t="s">
        <v>6209</v>
      </c>
      <c r="C4122" s="2" t="str">
        <f>IFERROR(__xludf.DUMMYFUNCTION("GoogleTranslate(B4122, ""en"", ""vi"")"),"Âm nhạc được đề cập sở hữu một số phẩm chất độc đáo giúp phân biệt nó với các ví dụ điển hình về thể loại của nó. Phạm vi cao độ của nó trải dài [R1A2N3G4E5] [oc0ta1ve2s3], góp phần tạo nên đặc điểm riêng biệt và nhấn mạnh chiều sâu cảm xúc của nó. Ngoài "&amp;"ra, việc sử dụng [[K01E12Y23]3 k4ey5] tạo ra âm thanh vang và độc đáo. Nhịp điệu trong bài hát này cũng khá sôi động. Bất chấp những yếu tố cá nhân này, âm nhạc này không phù hợp với đặc điểm điển hình của [G1E2N3R4E5]. Bài hát có thời lượng [[N01U12M23_3"&amp;"4B45A56R67S78]8 b9ar0s1].")</f>
        <v>Âm nhạc được đề cập sở hữu một số phẩm chất độc đáo giúp phân biệt nó với các ví dụ điển hình về thể loại của nó. Phạm vi cao độ của nó trải dài [R1A2N3G4E5] [oc0ta1ve2s3], góp phần tạo nên đặc điểm riêng biệt và nhấn mạnh chiều sâu cảm xúc của nó. Ngoài ra, việc sử dụng [[K01E12Y23]3 k4ey5] tạo ra âm thanh vang và độc đáo. Nhịp điệu trong bài hát này cũng khá sôi động. Bất chấp những yếu tố cá nhân này, âm nhạc này không phù hợp với đặc điểm điển hình của [G1E2N3R4E5]. Bài hát có thời lượng [[N01U12M23_34B45A56R67S78]8 b9ar0s1].</v>
      </c>
    </row>
    <row r="4123">
      <c r="A4123" s="1" t="s">
        <v>1698</v>
      </c>
      <c r="B4123" s="1" t="s">
        <v>6210</v>
      </c>
      <c r="C4123" s="2" t="str">
        <f>IFERROR(__xludf.DUMMYFUNCTION("GoogleTranslate(B4123, ""en"", ""vi"")"),"Lựa chọn âm nhạc này là [[K01E12Y23]3 k4ey5], với dải cao độ nhỏ gọn [R1A2N3G4E5] [oc0ta1ve2s3], mang lại màn trình diễn âm nhạc tập trung và có tác động mạnh mẽ, tạo ra trải nghiệm quyến rũ và đáng nhớ với nhịp điệu êm dịu và nhẹ nhàng. Bản nhạc chạy tro"&amp;"ng [T1M213] giây và sử dụng [[T01I12M23E34_45S56I67G78N89A90T01U12R23E34]4 t5im6e 7si8gn9at0ur1e2] không phổ biến, được phát ở tốc độ nhàn nhã. Điều thú vị là sáng tác của bài hát này không liên quan đến việc sử dụng [I1N2S3T4R5U6M7E8N9T0S1], tuy nhiên bạ"&amp;"n có thể đếm [[N01U12M23_34B45A56R67S78]8 b9ar0s1], trong khi chiếu [E1M2O3T4I5O6N7].")</f>
        <v>Lựa chọn âm nhạc này là [[K01E12Y23]3 k4ey5], với dải cao độ nhỏ gọn [R1A2N3G4E5] [oc0ta1ve2s3], mang lại màn trình diễn âm nhạc tập trung và có tác động mạnh mẽ, tạo ra trải nghiệm quyến rũ và đáng nhớ với nhịp điệu êm dịu và nhẹ nhàng. Bản nhạc chạy trong [T1M213] giây và sử dụng [[T01I12M23E34_45S56I67G78N89A90T01U12R23E34]4 t5im6e 7si8gn9at0ur1e2] không phổ biến, được phát ở tốc độ nhàn nhã. Điều thú vị là sáng tác của bài hát này không liên quan đến việc sử dụng [I1N2S3T4R5U6M7E8N9T0S1], tuy nhiên bạn có thể đếm [[N01U12M23_34B45A56R67S78]8 b9ar0s1], trong khi chiếu [E1M2O3T4I5O6N7].</v>
      </c>
    </row>
    <row r="4124">
      <c r="A4124" s="1" t="s">
        <v>6211</v>
      </c>
      <c r="B4124" s="1" t="s">
        <v>6212</v>
      </c>
      <c r="C4124" s="2" t="str">
        <f>IFERROR(__xludf.DUMMYFUNCTION("GoogleTranslate(B4124, ""en"", ""vi"")"),"Phạm vi cao độ nhỏ gọn của bài hát, trải dài [R1A2N3G4E5] [oc0ta1ve2s3], tạo ra một màn trình diễn âm nhạc tập trung và có tác động mạnh mẽ, được nâng cao hơn nữa nhờ nhịp điệu vừa phải. Mặc dù di chuyển với tốc độ nhanh nhưng thời lượng chạy của bài hát "&amp;"là [T1M213] giây, mang lại trải nghiệm nghe ngắn gọn và sống động.")</f>
        <v>Phạm vi cao độ nhỏ gọn của bài hát, trải dài [R1A2N3G4E5] [oc0ta1ve2s3], tạo ra một màn trình diễn âm nhạc tập trung và có tác động mạnh mẽ, được nâng cao hơn nữa nhờ nhịp điệu vừa phải. Mặc dù di chuyển với tốc độ nhanh nhưng thời lượng chạy của bài hát là [T1M213] giây, mang lại trải nghiệm nghe ngắn gọn và sống động.</v>
      </c>
    </row>
    <row r="4125">
      <c r="A4125" s="1" t="s">
        <v>98</v>
      </c>
      <c r="B4125" s="1" t="s">
        <v>6213</v>
      </c>
      <c r="C4125" s="2" t="str">
        <f>IFERROR(__xludf.DUMMYFUNCTION("GoogleTranslate(B4125, ""en"", ""vi"")"),"Việc lựa chọn [[K01E12Y23]3 k4ey5] trong bản nhạc này tạo ra một trải nghiệm quyến rũ và đáng nhớ, bất chấp [te0mp1o2] nhanh chóng và sự vắng mặt đáng chú ý của [I1N2S3T4R5U6M7E8N9T0S1]. Bài hát duy trì nhịp độ vừa phải và bao gồm tổng cộng [[N01U12M23_34"&amp;"B45A56R67S78]8 b9ar0s1].")</f>
        <v>Việc lựa chọn [[K01E12Y23]3 k4ey5] trong bản nhạc này tạo ra một trải nghiệm quyến rũ và đáng nhớ, bất chấp [te0mp1o2] nhanh chóng và sự vắng mặt đáng chú ý của [I1N2S3T4R5U6M7E8N9T0S1]. Bài hát duy trì nhịp độ vừa phải và bao gồm tổng cộng [[N01U12M23_34B45A56R67S78]8 b9ar0s1].</v>
      </c>
    </row>
    <row r="4126">
      <c r="A4126" s="1" t="s">
        <v>3116</v>
      </c>
      <c r="B4126" s="1" t="s">
        <v>6214</v>
      </c>
      <c r="C4126" s="2" t="str">
        <f>IFERROR(__xludf.DUMMYFUNCTION("GoogleTranslate(B4126, ""en"", ""vi"")"),"Phạm vi cao độ giới hạn của âm nhạc là [R1A2N3G4E5] [oc0ta1ve2s3] cho phép nhấn mạnh hơn vào các sắc thái của giai điệu và nhịp điệu, trong khi việc lựa chọn [[K01E12Y23]3 k4ey5] mang lại trải nghiệm quyến rũ và đáng nhớ. Bài hát phát trong [T1M213] giây,"&amp;" có nhịp điệu rất yên bình và dựa trên [[T01I12M23E34_45S56I67G78N89A90T01U12R23E34]4 t5im6e 7si8gn9at0ur1e2]. Đáng chú ý, bạn sẽ không nghe thấy bất kỳ [I1N2S3T4R5U6M7E8N9T0S1] nào trong bài hát này vì nó không tuân theo các tiêu chuẩn thông thường của t"&amp;"hể loại [G1E2N3R4E5].")</f>
        <v>Phạm vi cao độ giới hạn của âm nhạc là [R1A2N3G4E5] [oc0ta1ve2s3] cho phép nhấn mạnh hơn vào các sắc thái của giai điệu và nhịp điệu, trong khi việc lựa chọn [[K01E12Y23]3 k4ey5] mang lại trải nghiệm quyến rũ và đáng nhớ. Bài hát phát trong [T1M213] giây, có nhịp điệu rất yên bình và dựa trên [[T01I12M23E34_45S56I67G78N89A90T01U12R23E34]4 t5im6e 7si8gn9at0ur1e2]. Đáng chú ý, bạn sẽ không nghe thấy bất kỳ [I1N2S3T4R5U6M7E8N9T0S1] nào trong bài hát này vì nó không tuân theo các tiêu chuẩn thông thường của thể loại [G1E2N3R4E5].</v>
      </c>
    </row>
    <row r="4127">
      <c r="A4127" s="1" t="s">
        <v>6215</v>
      </c>
      <c r="B4127" s="1" t="s">
        <v>6216</v>
      </c>
      <c r="C4127" s="2" t="str">
        <f>IFERROR(__xludf.DUMMYFUNCTION("GoogleTranslate(B4127, ""en"", ""vi"")"),"Âm nhạc tôi đang nghe có âm hưởng [te0mp1o2] nhẹ nhàng nhưng không phản ánh những quy ước âm nhạc thông thường của phong cách [G1E2N3R4E5]. Mặc dù có phong cách độc đáo nhưng nhịp điệu trong bài hát này rất rõ ràng và nổi bật. Ngoài ra, [ti0me1 s2ig3na4tu"&amp;"5re6] được sử dụng trong bài hát này là khác thường, là [T1I2M3E4_5S6I7G8N9A0T1U2R3E4]. Nhìn chung, bài hát này là một sự khởi đầu độc đáo và thú vị so với chuẩn mực trong thể loại của nó, có nhịp điệu rõ rệt và [ti0me1 s2ig3na4tu5re6] khác biệt với âm nh"&amp;"ạc [G1E2N3R4E5] điển hình.")</f>
        <v>Âm nhạc tôi đang nghe có âm hưởng [te0mp1o2] nhẹ nhàng nhưng không phản ánh những quy ước âm nhạc thông thường của phong cách [G1E2N3R4E5]. Mặc dù có phong cách độc đáo nhưng nhịp điệu trong bài hát này rất rõ ràng và nổi bật. Ngoài ra, [ti0me1 s2ig3na4tu5re6] được sử dụng trong bài hát này là khác thường, là [T1I2M3E4_5S6I7G8N9A0T1U2R3E4]. Nhìn chung, bài hát này là một sự khởi đầu độc đáo và thú vị so với chuẩn mực trong thể loại của nó, có nhịp điệu rõ rệt và [ti0me1 s2ig3na4tu5re6] khác biệt với âm nhạc [G1E2N3R4E5] điển hình.</v>
      </c>
    </row>
    <row r="4128">
      <c r="A4128" s="1" t="s">
        <v>2519</v>
      </c>
      <c r="B4128" s="1" t="s">
        <v>6217</v>
      </c>
      <c r="C4128" s="2" t="str">
        <f>IFERROR(__xludf.DUMMYFUNCTION("GoogleTranslate(B4128, ""en"", ""vi"")"),"Âm nhạc này tạo ra bầu không khí riêng biệt được xác định bởi [E1M2O3T4I5O6N7], được củng cố bằng cách sử dụng [[K01E12Y23]3 k4ey5]. Ngoài ra, cấu trúc bài hát được tạo thành từ [[N01U12M23_34B45A56R67S78]8 b9ar0s1], góp phần tạo nên bố cục và cách sắp xế"&amp;"p tổng thể của bản nhạc.")</f>
        <v>Âm nhạc này tạo ra bầu không khí riêng biệt được xác định bởi [E1M2O3T4I5O6N7], được củng cố bằng cách sử dụng [[K01E12Y23]3 k4ey5]. Ngoài ra, cấu trúc bài hát được tạo thành từ [[N01U12M23_34B45A56R67S78]8 b9ar0s1], góp phần tạo nên bố cục và cách sắp xếp tổng thể của bản nhạc.</v>
      </c>
    </row>
    <row r="4129">
      <c r="A4129" s="1" t="s">
        <v>525</v>
      </c>
      <c r="B4129" s="1" t="s">
        <v>6218</v>
      </c>
      <c r="C4129" s="2" t="str">
        <f>IFERROR(__xludf.DUMMYFUNCTION("GoogleTranslate(B4129, ""en"", ""vi"")"),"Tác phẩm âm nhạc là sự thể hiện ấn tượng về phạm vi cao độ của nó, trải dài [R1A2N3G4E5] [oc0ta1ve2s3]. Việc sử dụng [[K01E12Y23]3 k4ey5] tạo ra bảng âm thanh phong phú và sống động, tăng thêm chiều sâu và độ phức tạp cho bố cục. Bài hát dài [T1M213] giây"&amp;", cho phép có nhiều thời gian để giai điệu mở ra và phát triển. [ti0me1 s2ig3na4tu5re6] của bài hát không điển hình, cung cấp cấu trúc nhịp điệu độc đáo khiến người nghe bị cuốn hút và tò mò. Cuối cùng, âm thanh của bản nhạc được tạo ra thông qua việc sử "&amp;"dụng khéo léo [I1N2S3T4R5U6M7E8N9T0S1], mỗi âm thanh đều góp phần tạo nên âm sắc độc đáo cho bối cảnh âm thanh tổng thể. Cùng với nhau, những yếu tố này kết hợp để tạo ra một trải nghiệm âm nhạc thực sự đáng chú ý.")</f>
        <v>Tác phẩm âm nhạc là sự thể hiện ấn tượng về phạm vi cao độ của nó, trải dài [R1A2N3G4E5] [oc0ta1ve2s3]. Việc sử dụng [[K01E12Y23]3 k4ey5] tạo ra bảng âm thanh phong phú và sống động, tăng thêm chiều sâu và độ phức tạp cho bố cục. Bài hát dài [T1M213] giây, cho phép có nhiều thời gian để giai điệu mở ra và phát triển. [ti0me1 s2ig3na4tu5re6] của bài hát không điển hình, cung cấp cấu trúc nhịp điệu độc đáo khiến người nghe bị cuốn hút và tò mò. Cuối cùng, âm thanh của bản nhạc được tạo ra thông qua việc sử dụng khéo léo [I1N2S3T4R5U6M7E8N9T0S1], mỗi âm thanh đều góp phần tạo nên âm sắc độc đáo cho bối cảnh âm thanh tổng thể. Cùng với nhau, những yếu tố này kết hợp để tạo ra một trải nghiệm âm nhạc thực sự đáng chú ý.</v>
      </c>
    </row>
    <row r="4130">
      <c r="A4130" s="1" t="s">
        <v>6219</v>
      </c>
      <c r="B4130" s="1" t="s">
        <v>6220</v>
      </c>
      <c r="C4130" s="2" t="str">
        <f>IFERROR(__xludf.DUMMYFUNCTION("GoogleTranslate(B4130, ""en"", ""vi"")"),"Việc sử dụng [[K01E12Y23]3 k4ey5] trong âm nhạc tạo ra một bầu không khí khác biệt, kèm theo nhịp điệu rất thanh thản. Với [ti0me1 s2ig3na4tu5re6 o7f 8[T91I02M13E24_35S46I57G68N79A80T91U02R13E24]3], bản nhạc này được phát ở mức [te0mp1o2] vừa phải và thác"&amp;"h thức việc phân loại dễ dàng theo bất kỳ phong cách [G1E2N3R4E5] cụ thể nào. Nhìn chung, âm nhạc thể hiện âm thanh độc đáo của [A1R2T3I4S5T6].")</f>
        <v>Việc sử dụng [[K01E12Y23]3 k4ey5] trong âm nhạc tạo ra một bầu không khí khác biệt, kèm theo nhịp điệu rất thanh thản. Với [ti0me1 s2ig3na4tu5re6 o7f 8[T91I02M13E24_35S46I57G68N79A80T91U02R13E24]3], bản nhạc này được phát ở mức [te0mp1o2] vừa phải và thách thức việc phân loại dễ dàng theo bất kỳ phong cách [G1E2N3R4E5] cụ thể nào. Nhìn chung, âm nhạc thể hiện âm thanh độc đáo của [A1R2T3I4S5T6].</v>
      </c>
    </row>
    <row r="4131">
      <c r="A4131" s="1" t="s">
        <v>2141</v>
      </c>
      <c r="B4131" s="1" t="s">
        <v>6221</v>
      </c>
      <c r="C4131" s="2" t="str">
        <f>IFERROR(__xludf.DUMMYFUNCTION("GoogleTranslate(B4131, ""en"", ""vi"")"),"Âm nhạc có đặc điểm riêng biệt được nhấn mạnh bởi dải cao độ [R1A2N3G4E5] [oc0ta1ve2s3] và nó cũng có chất lượng cảm xúc đặc biệt do sử dụng [K1E2Y3]. Mặc dù thời lượng chạy của bài hát là [T1M213] giây nhưng [te0mp1o2] lại thoải mái và được phát với tốc "&amp;"độ nhàn nhã. Nhạc cụ trong bài hát này không bao gồm [I1N2S3T4R5U6M7E8N9T0S1] và tuân theo nhịp [T1I2M3E4_5S6I7G8N9A0T1U2R3E4]. Nhìn chung, âm nhạc truyền tải cảm giác mạnh mẽ về [E1M2O3T4I5O6N7] và chiều sâu cảm xúc.")</f>
        <v>Âm nhạc có đặc điểm riêng biệt được nhấn mạnh bởi dải cao độ [R1A2N3G4E5] [oc0ta1ve2s3] và nó cũng có chất lượng cảm xúc đặc biệt do sử dụng [K1E2Y3]. Mặc dù thời lượng chạy của bài hát là [T1M213] giây nhưng [te0mp1o2] lại thoải mái và được phát với tốc độ nhàn nhã. Nhạc cụ trong bài hát này không bao gồm [I1N2S3T4R5U6M7E8N9T0S1] và tuân theo nhịp [T1I2M3E4_5S6I7G8N9A0T1U2R3E4]. Nhìn chung, âm nhạc truyền tải cảm giác mạnh mẽ về [E1M2O3T4I5O6N7] và chiều sâu cảm xúc.</v>
      </c>
    </row>
    <row r="4132">
      <c r="A4132" s="1" t="s">
        <v>6222</v>
      </c>
      <c r="B4132" s="1" t="s">
        <v>6223</v>
      </c>
      <c r="C4132" s="2" t="str">
        <f>IFERROR(__xludf.DUMMYFUNCTION("GoogleTranslate(B4132, ""en"", ""vi"")"),"Trong bài hát này, phần giai điệu cố tình thiếu bất kỳ nhạc cụ cụ thể nào nhưng vẫn mang lại nhịp điệu cân bằng. Đường đua kéo dài [[N01U12M23_34B45A56R67S78]8 b9ar0s1] và chạy trong [T1M213] giây. Mặc dù không có nhạc cụ cụ thể nhưng giai điệu vẫn kết hợ"&amp;"p tốt với phần còn lại của bài hát, mang lại trải nghiệm âm nhạc gắn kết.")</f>
        <v>Trong bài hát này, phần giai điệu cố tình thiếu bất kỳ nhạc cụ cụ thể nào nhưng vẫn mang lại nhịp điệu cân bằng. Đường đua kéo dài [[N01U12M23_34B45A56R67S78]8 b9ar0s1] và chạy trong [T1M213] giây. Mặc dù không có nhạc cụ cụ thể nhưng giai điệu vẫn kết hợp tốt với phần còn lại của bài hát, mang lại trải nghiệm âm nhạc gắn kết.</v>
      </c>
    </row>
    <row r="4133">
      <c r="A4133" s="1" t="s">
        <v>6224</v>
      </c>
      <c r="B4133" s="1" t="s">
        <v>6225</v>
      </c>
      <c r="C4133" s="2" t="str">
        <f>IFERROR(__xludf.DUMMYFUNCTION("GoogleTranslate(B4133, ""en"", ""vi"")"),"Nhịp độ chậm của bài hát này đi kèm với âm thanh mạnh mẽ và đáng nhớ được cung cấp bởi [[K01E12Y23]3 k4ey5]. Bài hát được chia thành [[N01U12M23_34B45A56R67S78]8 b9ar0s1] và cố tình chọn không kết hợp bất kỳ nhạc cụ bổ sung nào.")</f>
        <v>Nhịp độ chậm của bài hát này đi kèm với âm thanh mạnh mẽ và đáng nhớ được cung cấp bởi [[K01E12Y23]3 k4ey5]. Bài hát được chia thành [[N01U12M23_34B45A56R67S78]8 b9ar0s1] và cố tình chọn không kết hợp bất kỳ nhạc cụ bổ sung nào.</v>
      </c>
    </row>
    <row r="4134">
      <c r="A4134" s="1" t="s">
        <v>1392</v>
      </c>
      <c r="B4134" s="1" t="s">
        <v>6226</v>
      </c>
      <c r="C4134" s="2" t="str">
        <f>IFERROR(__xludf.DUMMYFUNCTION("GoogleTranslate(B4134, ""en"", ""vi"")"),"Lựa chọn âm nhạc [[K01E12Y23]3 k4ey5] tạo nên một trải nghiệm quyến rũ và đáng nhớ, trong khi bài hát lại khác xa với âm thanh đặc trưng của thể loại [G1E2N3R4E5]. Mặc dù không tuân theo đặc điểm âm thanh thông thường của thể loại, sự lựa chọn [ke0y1] độc"&amp;" đáo của âm nhạc góp phần tạo nên nét đặc sắc và đáng chú ý của bài hát. Nhìn chung, sự kết hợp giữa [ke0y1] độc đáo và âm thanh bất chấp thể loại tạo nên trải nghiệm nghe hấp dẫn và mới mẻ.")</f>
        <v>Lựa chọn âm nhạc [[K01E12Y23]3 k4ey5] tạo nên một trải nghiệm quyến rũ và đáng nhớ, trong khi bài hát lại khác xa với âm thanh đặc trưng của thể loại [G1E2N3R4E5]. Mặc dù không tuân theo đặc điểm âm thanh thông thường của thể loại, sự lựa chọn [ke0y1] độc đáo của âm nhạc góp phần tạo nên nét đặc sắc và đáng chú ý của bài hát. Nhìn chung, sự kết hợp giữa [ke0y1] độc đáo và âm thanh bất chấp thể loại tạo nên trải nghiệm nghe hấp dẫn và mới mẻ.</v>
      </c>
    </row>
    <row r="4135">
      <c r="A4135" s="1" t="s">
        <v>802</v>
      </c>
      <c r="B4135" s="1" t="s">
        <v>6227</v>
      </c>
      <c r="C4135" s="2" t="str">
        <f>IFERROR(__xludf.DUMMYFUNCTION("GoogleTranslate(B4135, ""en"", ""vi"")"),"Bài hát này có nhịp rất thoải mái và phạm vi cao độ của nó nằm trong [R1A2N3G4E5] [oc0ta1ve2s3]. Tuy nhiên, [ti0me1 s2ig3na4tu5re6] của bài hát là không bình thường, nó theo sau [T1I2M3E4_5S6I7G8N9A0T1U2R3E4]. Mặc dù [ti0me1 s2ig3na4tu5re6] độc đáo nhưng "&amp;"nhịp điệu thoải mái và cao độ trong [R1A2N3G4E5] [oc0ta1ve2s3] khiến bài hát trở nên thú vị khi nghe.")</f>
        <v>Bài hát này có nhịp rất thoải mái và phạm vi cao độ của nó nằm trong [R1A2N3G4E5] [oc0ta1ve2s3]. Tuy nhiên, [ti0me1 s2ig3na4tu5re6] của bài hát là không bình thường, nó theo sau [T1I2M3E4_5S6I7G8N9A0T1U2R3E4]. Mặc dù [ti0me1 s2ig3na4tu5re6] độc đáo nhưng nhịp điệu thoải mái và cao độ trong [R1A2N3G4E5] [oc0ta1ve2s3] khiến bài hát trở nên thú vị khi nghe.</v>
      </c>
    </row>
    <row r="4136">
      <c r="A4136" s="1" t="s">
        <v>6228</v>
      </c>
      <c r="B4136" s="1" t="s">
        <v>6229</v>
      </c>
      <c r="C4136" s="2" t="str">
        <f>IFERROR(__xludf.DUMMYFUNCTION("GoogleTranslate(B4136, ""en"", ""vi"")"),"Âm nhạc được đặc trưng bởi tính chất [E1M2O3T4I5O6N7], với dải cao độ kéo dài [R1A2N3G4E5] [oc0ta1ve2s3]. Bài hát bao gồm khoảng [[N01U12M23_34B45A56R67S78]8 b9ar0s1] và có thời lượng [T1M213] giây.")</f>
        <v>Âm nhạc được đặc trưng bởi tính chất [E1M2O3T4I5O6N7], với dải cao độ kéo dài [R1A2N3G4E5] [oc0ta1ve2s3]. Bài hát bao gồm khoảng [[N01U12M23_34B45A56R67S78]8 b9ar0s1] và có thời lượng [T1M213] giây.</v>
      </c>
    </row>
    <row r="4137">
      <c r="A4137" s="1" t="s">
        <v>2511</v>
      </c>
      <c r="B4137" s="1" t="s">
        <v>6230</v>
      </c>
      <c r="C4137" s="2" t="str">
        <f>IFERROR(__xludf.DUMMYFUNCTION("GoogleTranslate(B4137, ""en"", ""vi"")"),"Với dải cao độ trải dài [R1A2N3G4E5] [oc0ta1ve2s3], bản nhạc này mang đến trải nghiệm nghe đa dạng và sống động, trong khi [[K01E12Y23]3 k4ey5] mang lại chất lượng cảm xúc đặc biệt. Bài hát dài [T1M213] giây và có nhịp điệu cân bằng. Nó nổi bật về thành p"&amp;"hần, tránh sử dụng [I1N2S3T4R5U6M7E8N9T0S1] và có tính năng độc đáo [ti0me1 s2ig3na4tu5re6 o7f 8[T91I02M13E24_35S46I57G68N79A80T91U02R13E24]3]. Với âm lượng [te0mp1o2] thấp, bản nhạc này nắm bắt được bản chất của âm thanh [G1E2N3R4E5] điển hình.")</f>
        <v>Với dải cao độ trải dài [R1A2N3G4E5] [oc0ta1ve2s3], bản nhạc này mang đến trải nghiệm nghe đa dạng và sống động, trong khi [[K01E12Y23]3 k4ey5] mang lại chất lượng cảm xúc đặc biệt. Bài hát dài [T1M213] giây và có nhịp điệu cân bằng. Nó nổi bật về thành phần, tránh sử dụng [I1N2S3T4R5U6M7E8N9T0S1] và có tính năng độc đáo [ti0me1 s2ig3na4tu5re6 o7f 8[T91I02M13E24_35S46I57G68N79A80T91U02R13E24]3]. Với âm lượng [te0mp1o2] thấp, bản nhạc này nắm bắt được bản chất của âm thanh [G1E2N3R4E5] điển hình.</v>
      </c>
    </row>
    <row r="4138">
      <c r="A4138" s="1" t="s">
        <v>6231</v>
      </c>
      <c r="B4138" s="1" t="s">
        <v>6232</v>
      </c>
      <c r="C4138" s="2" t="str">
        <f>IFERROR(__xludf.DUMMYFUNCTION("GoogleTranslate(B4138, ""en"", ""vi"")"),"Âm nhạc được đề cập sở hữu một số đặc điểm đáng chú ý góp phần tạo nên âm thanh độc đáo của nó. Thứ nhất, phạm vi cao độ của nó trải dài [R1A2N3G4E5] [oc0ta1ve2s3], tạo cho nó nét đặc biệt nhấn mạnh chiều sâu cảm xúc của bố cục. Ngoài ra, việc sử dụng [[K"&amp;"01E12Y23]3 k4ey5] tạo ra bảng âm thanh phong phú và sống động. [te0mp1o2] của bài hát nằm trong khoảng giữa và phát trong [T1M213] giây trong mét [T1I2M3E4_5S6I7G8N9A0T1U2R3E4]. Âm nhạc có [I1N2S3T4R5U6M7E8N9T0S1] nổi bật và mặc dù nó không bắt nguồn từ t"&amp;"ruyền thống của phong cách cổ điển [G1E2N3R4E5] nhưng nó vẫn thể hiện sự pha trộn đáng chú ý của các yếu tố âm nhạc đa dạng.")</f>
        <v>Âm nhạc được đề cập sở hữu một số đặc điểm đáng chú ý góp phần tạo nên âm thanh độc đáo của nó. Thứ nhất, phạm vi cao độ của nó trải dài [R1A2N3G4E5] [oc0ta1ve2s3], tạo cho nó nét đặc biệt nhấn mạnh chiều sâu cảm xúc của bố cục. Ngoài ra, việc sử dụng [[K01E12Y23]3 k4ey5] tạo ra bảng âm thanh phong phú và sống động. [te0mp1o2] của bài hát nằm trong khoảng giữa và phát trong [T1M213] giây trong mét [T1I2M3E4_5S6I7G8N9A0T1U2R3E4]. Âm nhạc có [I1N2S3T4R5U6M7E8N9T0S1] nổi bật và mặc dù nó không bắt nguồn từ truyền thống của phong cách cổ điển [G1E2N3R4E5] nhưng nó vẫn thể hiện sự pha trộn đáng chú ý của các yếu tố âm nhạc đa dạng.</v>
      </c>
    </row>
    <row r="4139">
      <c r="A4139" s="1" t="s">
        <v>381</v>
      </c>
      <c r="B4139" s="1" t="s">
        <v>6233</v>
      </c>
      <c r="C4139" s="2" t="str">
        <f>IFERROR(__xludf.DUMMYFUNCTION("GoogleTranslate(B4139, ""en"", ""vi"")"),"Âm nhạc được đề cập trong bối cảnh này mang lại trải nghiệm nghe đa dạng và năng động, với dải cao độ trải dài [R1A2N3G4E5] [oc0ta1ve2s3]. Việc sử dụng [I1N2S3T4R5U6M7E8N9T0S1] rất quan trọng đối với bản sáng tác âm nhạc này, giúp tăng thêm chiều sâu và đ"&amp;"ộ phức tạp cho âm thanh tổng thể. Cùng với nhau, những yếu tố này kết hợp với nhau để tạo ra trải nghiệm âm nhạc thực sự độc đáo và quyến rũ, chắc chắn sẽ làm hài lòng người nghe ở mọi thể loại.")</f>
        <v>Âm nhạc được đề cập trong bối cảnh này mang lại trải nghiệm nghe đa dạng và năng động, với dải cao độ trải dài [R1A2N3G4E5] [oc0ta1ve2s3]. Việc sử dụng [I1N2S3T4R5U6M7E8N9T0S1] rất quan trọng đối với bản sáng tác âm nhạc này, giúp tăng thêm chiều sâu và độ phức tạp cho âm thanh tổng thể. Cùng với nhau, những yếu tố này kết hợp với nhau để tạo ra trải nghiệm âm nhạc thực sự độc đáo và quyến rũ, chắc chắn sẽ làm hài lòng người nghe ở mọi thể loại.</v>
      </c>
    </row>
    <row r="4140">
      <c r="A4140" s="1" t="s">
        <v>4181</v>
      </c>
      <c r="B4140" s="1" t="s">
        <v>6234</v>
      </c>
      <c r="C4140" s="2" t="str">
        <f>IFERROR(__xludf.DUMMYFUNCTION("GoogleTranslate(B4140, ""en"", ""vi"")"),"Âm nhạc được đề cập được sáng tác trong [[K01E12Y23]3 k4ey5] và có [[N01U12M23_34B45A56R67S78]8 b9ar0s1] trong thành phần của nó. Nó chạy trong [T1M213] giây và có [ti0me1 s2ig3na4tu5re6] không được sử dụng phổ biến, cụ thể là [T1I2M3E4_5S6I7G8N9A0T1U2R3E"&amp;"4].")</f>
        <v>Âm nhạc được đề cập được sáng tác trong [[K01E12Y23]3 k4ey5] và có [[N01U12M23_34B45A56R67S78]8 b9ar0s1] trong thành phần của nó. Nó chạy trong [T1M213] giây và có [ti0me1 s2ig3na4tu5re6] không được sử dụng phổ biến, cụ thể là [T1I2M3E4_5S6I7G8N9A0T1U2R3E4].</v>
      </c>
    </row>
    <row r="4141">
      <c r="A4141" s="1" t="s">
        <v>2295</v>
      </c>
      <c r="B4141" s="1" t="s">
        <v>6235</v>
      </c>
      <c r="C4141" s="2" t="str">
        <f>IFERROR(__xludf.DUMMYFUNCTION("GoogleTranslate(B4141, ""en"", ""vi"")"),"Phạm vi cao độ nhỏ gọn của [R1A2N3G4E5] [oc0ta1ve2s3] mang lại màn trình diễn âm nhạc tập trung và có tác động mạnh mẽ được sáng tác trong [[K01E12Y23]3 k4ey5]. Bản nhạc dài một giây [T1M213] này có nhịp điệu không quá nhanh cũng không quá chậm, trong đó "&amp;"[I1N2S3T4R5U6M7E8N9T0S1] đóng một vai trò quan trọng trong âm nhạc. Nó sử dụng [ti0me1 s2ig3na4tu5re6] không được sử dụng phổ biến, [T1I2M3E4_5S6I7G8N9A0T1U2R3E4] và được chơi ở tốc độ vừa phải. Bài hát bất chấp sự phân loại dễ dàng theo bất kỳ phong cách"&amp;" [G1E2N3R4E5] cụ thể nào.")</f>
        <v>Phạm vi cao độ nhỏ gọn của [R1A2N3G4E5] [oc0ta1ve2s3] mang lại màn trình diễn âm nhạc tập trung và có tác động mạnh mẽ được sáng tác trong [[K01E12Y23]3 k4ey5]. Bản nhạc dài một giây [T1M213] này có nhịp điệu không quá nhanh cũng không quá chậm, trong đó [I1N2S3T4R5U6M7E8N9T0S1] đóng một vai trò quan trọng trong âm nhạc. Nó sử dụng [ti0me1 s2ig3na4tu5re6] không được sử dụng phổ biến, [T1I2M3E4_5S6I7G8N9A0T1U2R3E4] và được chơi ở tốc độ vừa phải. Bài hát bất chấp sự phân loại dễ dàng theo bất kỳ phong cách [G1E2N3R4E5] cụ thể nào.</v>
      </c>
    </row>
    <row r="4142">
      <c r="A4142" s="1" t="s">
        <v>6236</v>
      </c>
      <c r="B4142" s="1" t="s">
        <v>6237</v>
      </c>
      <c r="C4142" s="2" t="str">
        <f>IFERROR(__xludf.DUMMYFUNCTION("GoogleTranslate(B4142, ""en"", ""vi"")"),"Hãy sẵn sàng bước lên sàn nhảy vì bài hát này chắc chắn sẽ khiến mọi người đứng dậy và nhảy múa. Với thời gian phát là [T1M213] giây, bài hát này có [ti0me1 s2ig3na4tu5re6] không thường thấy và âm nhạc của nó trở nên phong phú hơn khi sử dụng [I1N2S3T4R5U"&amp;"6M7E8N9T0S1]. Mặc dù phát chậm nhưng bố cục [[N01U12M23_34B45A56R67S78]8 b9ar0s1] của bài hát khiến nó trở nên lôi cuốn và khác biệt so với phần còn lại.")</f>
        <v>Hãy sẵn sàng bước lên sàn nhảy vì bài hát này chắc chắn sẽ khiến mọi người đứng dậy và nhảy múa. Với thời gian phát là [T1M213] giây, bài hát này có [ti0me1 s2ig3na4tu5re6] không thường thấy và âm nhạc của nó trở nên phong phú hơn khi sử dụng [I1N2S3T4R5U6M7E8N9T0S1]. Mặc dù phát chậm nhưng bố cục [[N01U12M23_34B45A56R67S78]8 b9ar0s1] của bài hát khiến nó trở nên lôi cuốn và khác biệt so với phần còn lại.</v>
      </c>
    </row>
    <row r="4143">
      <c r="A4143" s="1" t="s">
        <v>6238</v>
      </c>
      <c r="B4143" s="1" t="s">
        <v>6239</v>
      </c>
      <c r="C4143" s="2" t="str">
        <f>IFERROR(__xludf.DUMMYFUNCTION("GoogleTranslate(B4143, ""en"", ""vi"")"),"Trong bản nhạc giai điệu này, [I1N2S3T4R5U6M7E8N9T0] được thể hiện nổi bật cùng với [ti0me1 s2ig3na4tu5re6], [T1I2M3E4_5S6I7G8N9A0T1U2R3E4] khác thường. Bài hát nổi bật nhờ cách sử dụng độc đáo [I1N2S3T4R5U6M7E8N9T0] và [ti0me1 s2ig3na4tu5re6] khác thường"&amp;", bổ sung nhịp điệu đặc biệt cho giai điệu. Cùng với nhau, những yếu tố này tạo nên trải nghiệm âm nhạc quyến rũ và đáng nhớ cho người nghe.")</f>
        <v>Trong bản nhạc giai điệu này, [I1N2S3T4R5U6M7E8N9T0] được thể hiện nổi bật cùng với [ti0me1 s2ig3na4tu5re6], [T1I2M3E4_5S6I7G8N9A0T1U2R3E4] khác thường. Bài hát nổi bật nhờ cách sử dụng độc đáo [I1N2S3T4R5U6M7E8N9T0] và [ti0me1 s2ig3na4tu5re6] khác thường, bổ sung nhịp điệu đặc biệt cho giai điệu. Cùng với nhau, những yếu tố này tạo nên trải nghiệm âm nhạc quyến rũ và đáng nhớ cho người nghe.</v>
      </c>
    </row>
    <row r="4144">
      <c r="A4144" s="1" t="s">
        <v>6240</v>
      </c>
      <c r="B4144" s="1" t="s">
        <v>6241</v>
      </c>
      <c r="C4144" s="2" t="str">
        <f>IFERROR(__xludf.DUMMYFUNCTION("GoogleTranslate(B4144, ""en"", ""vi"")"),"Âm nhạc được trình bày trong bản nhạc này mang đến trải nghiệm nghe đa dạng và năng động, với dải cao độ trải dài [R1A2N3G4E5] [oc0ta1ve2s3]. Việc lựa chọn [[K01E12Y23]3 k4ey5] sẽ mang lại một màn trình diễn hấp dẫn và đáng nhớ. [I1N2S3T4R5U6M7E8N9T0S1] đ"&amp;"ược sử dụng xuyên suốt bài hát, với [I1N2S3T4R5U6M7E8N9T0] đóng vai trò là nhạc cụ chính cho bản giai điệu. Bản nhạc có độ dài [T1M213] giây và bao gồm [[N01U12M23_34B45A56R67S78]8 b9ar0s1], tạo nên một bản nhạc có cấu trúc tốt và hấp dẫn.")</f>
        <v>Âm nhạc được trình bày trong bản nhạc này mang đến trải nghiệm nghe đa dạng và năng động, với dải cao độ trải dài [R1A2N3G4E5] [oc0ta1ve2s3]. Việc lựa chọn [[K01E12Y23]3 k4ey5] sẽ mang lại một màn trình diễn hấp dẫn và đáng nhớ. [I1N2S3T4R5U6M7E8N9T0S1] được sử dụng xuyên suốt bài hát, với [I1N2S3T4R5U6M7E8N9T0] đóng vai trò là nhạc cụ chính cho bản giai điệu. Bản nhạc có độ dài [T1M213] giây và bao gồm [[N01U12M23_34B45A56R67S78]8 b9ar0s1], tạo nên một bản nhạc có cấu trúc tốt và hấp dẫn.</v>
      </c>
    </row>
    <row r="4145">
      <c r="A4145" s="1" t="s">
        <v>25</v>
      </c>
      <c r="B4145" s="1" t="s">
        <v>6242</v>
      </c>
      <c r="C4145" s="2" t="str">
        <f>IFERROR(__xludf.DUMMYFUNCTION("GoogleTranslate(B4145, ""en"", ""vi"")"),"Âm nhạc tràn ngập [E1M2O3T4I5O6N7]. Những nốt nhạc và giai điệu của nó truyền tải nhiều cảm xúc mạnh mẽ, từ niềm vui và sự phấn chấn đến nỗi buồn và sự đau lòng. Với từng nhịp điệu, âm nhạc gợi lên cảm xúc sâu sắc cho người nghe, khuấy động tâm hồn và chạ"&amp;"m đến trái tim họ. Cho dù đó là giai điệu cao trào của một bản giao hưởng hay giai điệu đầy ám ảnh của một bản ballad, âm nhạc đều có sức mạnh lay động chúng ta theo những cách mà không gì khác có thể làm được. Nó nói với chúng ta ở mức độ nguyên thủy, ch"&amp;"ạm vào những cảm xúc sâu sắc nhất của chúng ta và đưa chúng lên bề mặt. Vẻ đẹp của âm nhạc nằm ở khả năng diễn đạt những điều mà ngôn từ không thể diễn đạt được, truyền tải trọn vẹn chiều sâu và sự phức tạp trong trải nghiệm của con người chúng ta.")</f>
        <v>Âm nhạc tràn ngập [E1M2O3T4I5O6N7]. Những nốt nhạc và giai điệu của nó truyền tải nhiều cảm xúc mạnh mẽ, từ niềm vui và sự phấn chấn đến nỗi buồn và sự đau lòng. Với từng nhịp điệu, âm nhạc gợi lên cảm xúc sâu sắc cho người nghe, khuấy động tâm hồn và chạm đến trái tim họ. Cho dù đó là giai điệu cao trào của một bản giao hưởng hay giai điệu đầy ám ảnh của một bản ballad, âm nhạc đều có sức mạnh lay động chúng ta theo những cách mà không gì khác có thể làm được. Nó nói với chúng ta ở mức độ nguyên thủy, chạm vào những cảm xúc sâu sắc nhất của chúng ta và đưa chúng lên bề mặt. Vẻ đẹp của âm nhạc nằm ở khả năng diễn đạt những điều mà ngôn từ không thể diễn đạt được, truyền tải trọn vẹn chiều sâu và sự phức tạp trong trải nghiệm của con người chúng ta.</v>
      </c>
    </row>
    <row r="4146">
      <c r="A4146" s="1" t="s">
        <v>6243</v>
      </c>
      <c r="B4146" s="1" t="s">
        <v>6244</v>
      </c>
      <c r="C4146" s="2" t="str">
        <f>IFERROR(__xludf.DUMMYFUNCTION("GoogleTranslate(B4146,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chạy [T1M213] g"&amp;"iây, bài hát này thể hiện nhịp điệu êm đềm và vừa phải, đồng thời có đặc điểm [ti0me1 s2ig3na4tu5re6] không thường thấy. [T1I2M3E4_5S6I7G8N9A0T1U2R3E4] [I1N2S3T4R5U6M7E8N9T0S1] không phải là một phần nhạc cụ trong bài hát này.")</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chạy [T1M213] giây, bài hát này thể hiện nhịp điệu êm đềm và vừa phải, đồng thời có đặc điểm [ti0me1 s2ig3na4tu5re6] không thường thấy. [T1I2M3E4_5S6I7G8N9A0T1U2R3E4] [I1N2S3T4R5U6M7E8N9T0S1] không phải là một phần nhạc cụ trong bài hát này.</v>
      </c>
    </row>
    <row r="4147">
      <c r="A4147" s="1" t="s">
        <v>1841</v>
      </c>
      <c r="B4147" s="1" t="s">
        <v>6245</v>
      </c>
      <c r="C4147" s="2" t="str">
        <f>IFERROR(__xludf.DUMMYFUNCTION("GoogleTranslate(B4147, ""en"", ""vi"")"),"Phạm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giây"&amp;", bài hát này thể hiện nhịp điệu cực kỳ mạnh mẽ và có tính năng [I1N2S3T4R5U6M7E8N9T0S1]. [ti0me1 s2ig3na4tu5re6 o7f 8[T91I02M13E24_35S46I57G68N79A80T91U02R13E24]3] độc đáo của nó đã tạo thêm nét độc đáo và được thực hiện ở tốc độ vừa phải. Gợi lên âm tha"&amp;"nh [G1E2N3R4E5] cổ điển, âm nhạc chứa đựng tinh hoa vượt thời gian.")</f>
        <v>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 bài hát này thể hiện nhịp điệu cực kỳ mạnh mẽ và có tính năng [I1N2S3T4R5U6M7E8N9T0S1]. [ti0me1 s2ig3na4tu5re6 o7f 8[T91I02M13E24_35S46I57G68N79A80T91U02R13E24]3] độc đáo của nó đã tạo thêm nét độc đáo và được thực hiện ở tốc độ vừa phải. Gợi lên âm thanh [G1E2N3R4E5] cổ điển, âm nhạc chứa đựng tinh hoa vượt thời gian.</v>
      </c>
    </row>
    <row r="4148">
      <c r="A4148" s="1" t="s">
        <v>6246</v>
      </c>
      <c r="B4148" s="1" t="s">
        <v>6247</v>
      </c>
      <c r="C4148" s="2" t="str">
        <f>IFERROR(__xludf.DUMMYFUNCTION("GoogleTranslate(B4148, ""en"", ""vi"")"),"Bài hát này, bắt nguồn từ quy ước của âm nhạc [G1E2N3R4E5], có âm vực trong phạm vi [R1A2N3G4E5] [oc0ta1ve2s3] và di chuyển với tốc độ nhanh mặc dù [te0mp1o2] rất thoải mái. Đồng hồ đo của âm nhạc là [T1I2M3E4_5S6I7G8N9A0T1U2R3E4].")</f>
        <v>Bài hát này, bắt nguồn từ quy ước của âm nhạc [G1E2N3R4E5], có âm vực trong phạm vi [R1A2N3G4E5] [oc0ta1ve2s3] và di chuyển với tốc độ nhanh mặc dù [te0mp1o2] rất thoải mái. Đồng hồ đo của âm nhạc là [T1I2M3E4_5S6I7G8N9A0T1U2R3E4].</v>
      </c>
    </row>
    <row r="4149">
      <c r="A4149" s="1" t="s">
        <v>6248</v>
      </c>
      <c r="B4149" s="1" t="s">
        <v>6249</v>
      </c>
      <c r="C4149" s="2" t="str">
        <f>IFERROR(__xludf.DUMMYFUNCTION("GoogleTranslate(B4149, ""en"", ""vi"")"),"Âm nhạc trong bài hát này là một ví dụ điển hình của thể loại [G1E2N3R4E5], với nhịp rất mạnh và [te0mp1o2] nhanh. Âm nhạc có định dạng [T1I2M3E4_5S6I7G8N9A0T1U2R3E4] và trở nên sống động hơn nhờ sử dụng [I1N2S3T4R5U6M7E8N9T0S1]. Nhìn chung, sự kết hợp củ"&amp;"a những yếu tố này tạo ra âm thanh tràn đầy năng lượng và sống động, gói gọn một cách hoàn hảo bản chất của thể loại [G1E2N3R4E5].")</f>
        <v>Âm nhạc trong bài hát này là một ví dụ điển hình của thể loại [G1E2N3R4E5], với nhịp rất mạnh và [te0mp1o2] nhanh. Âm nhạc có định dạng [T1I2M3E4_5S6I7G8N9A0T1U2R3E4] và trở nên sống động hơn nhờ sử dụng [I1N2S3T4R5U6M7E8N9T0S1]. Nhìn chung, sự kết hợp của những yếu tố này tạo ra âm thanh tràn đầy năng lượng và sống động, gói gọn một cách hoàn hảo bản chất của thể loại [G1E2N3R4E5].</v>
      </c>
    </row>
    <row r="4150">
      <c r="A4150" s="1" t="s">
        <v>217</v>
      </c>
      <c r="B4150" s="1" t="s">
        <v>6250</v>
      </c>
      <c r="C4150" s="2" t="str">
        <f>IFERROR(__xludf.DUMMYFUNCTION("GoogleTranslate(B4150, ""en"", ""vi"")"),"Việc sử dụng [[K01E12Y23]3 k4ey5] trong bản nhạc này tạo ra một bầu không khí khác biệt.")</f>
        <v>Việc sử dụng [[K01E12Y23]3 k4ey5] trong bản nhạc này tạo ra một bầu không khí khác biệt.</v>
      </c>
    </row>
    <row r="4151">
      <c r="A4151" s="1" t="s">
        <v>4181</v>
      </c>
      <c r="B4151" s="1" t="s">
        <v>6251</v>
      </c>
      <c r="C4151" s="2" t="str">
        <f>IFERROR(__xludf.DUMMYFUNCTION("GoogleTranslate(B4151, ""en"", ""vi"")"),"Âm nhạc trong bài hát này mang đến trải nghiệm quyến rũ và đáng nhớ nhờ sự lựa chọn [[K01E12Y23]3 k4ey5]. Bài hát có [[N01U12M23_34B45A56R67S78]8 b9ar0s1] và có độ dài [T1M213] giây. Điều khiến bài hát này thực sự nổi bật là [ti0me1 s2ig3na4tu5re6], khác "&amp;"thường, góp phần tạo nên âm thanh độc đáo và đặc biệt của nó.")</f>
        <v>Âm nhạc trong bài hát này mang đến trải nghiệm quyến rũ và đáng nhớ nhờ sự lựa chọn [[K01E12Y23]3 k4ey5]. Bài hát có [[N01U12M23_34B45A56R67S78]8 b9ar0s1] và có độ dài [T1M213] giây. Điều khiến bài hát này thực sự nổi bật là [ti0me1 s2ig3na4tu5re6], khác thường, góp phần tạo nên âm thanh độc đáo và đặc biệt của nó.</v>
      </c>
    </row>
    <row r="4152">
      <c r="A4152" s="1" t="s">
        <v>6252</v>
      </c>
      <c r="B4152" s="1" t="s">
        <v>6253</v>
      </c>
      <c r="C4152" s="2" t="str">
        <f>IFERROR(__xludf.DUMMYFUNCTION("GoogleTranslate(B4152, ""en"", ""vi"")"),"Bài hát này là một ví dụ điển hình của phong cách [G1E2N3R4E5], sử dụng [ti0me1 s2ig3na4tu5re6 o7f 8[T91I02M13E24_35S46I57G68N79A80T91U02R13E24]3] và phạm vi cao độ giới hạn là [R1A2N3G4E5] [oc0ta1ve2s3], cho phép nhấn mạnh hơn vào các sắc thái của giai đ"&amp;"iệu và cách diễn đạt. [[K01E12Y23]3 k4ey5] được sử dụng trong bản nhạc này mang đến âm thanh mạnh mẽ và đáng nhớ được khuếch đại khi không có [I1N2S3T4R5U6M7E8N9T0S1]. Bài hát chạy trong [T1M213] giây, khiến nó trở thành một ví dụ ngắn gọn và đầy sức ảnh "&amp;"hưởng về phong cách âm nhạc độc đáo này.")</f>
        <v>Bài hát này là một ví dụ điển hình của phong cách [G1E2N3R4E5], sử dụng [ti0me1 s2ig3na4tu5re6 o7f 8[T91I02M13E24_35S46I57G68N79A80T91U02R13E24]3] và phạm vi cao độ giới hạn là [R1A2N3G4E5] [oc0ta1ve2s3], cho phép nhấn mạnh hơn vào các sắc thái của giai điệu và cách diễn đạt. [[K01E12Y23]3 k4ey5] được sử dụng trong bản nhạc này mang đến âm thanh mạnh mẽ và đáng nhớ được khuếch đại khi không có [I1N2S3T4R5U6M7E8N9T0S1]. Bài hát chạy trong [T1M213] giây, khiến nó trở thành một ví dụ ngắn gọn và đầy sức ảnh hưởng về phong cách âm nhạc độc đáo này.</v>
      </c>
    </row>
    <row r="4153">
      <c r="A4153" s="1" t="s">
        <v>6202</v>
      </c>
      <c r="B4153" s="1" t="s">
        <v>6254</v>
      </c>
      <c r="C4153" s="2" t="str">
        <f>IFERROR(__xludf.DUMMYFUNCTION("GoogleTranslate(B4153, ""en"", ""vi"")"),"Loại nhạc này mang đến trải nghiệm nghe đa dạng và sống động với dải cao độ trải dài [R1A2N3G4E5] [oc0ta1ve2s3]. Nó được chơi ở [[K01E12Y23]3 k4ey5], mang đến âm thanh mạnh mẽ và đáng nhớ. Mặc dù không có [I1N2S3T4R5U6M7E8N9T0S1] nhưng bài hát này lại man"&amp;"g đặc điểm [E1M2O3T4I5O6N7] và được phát ở tốc độ nhanh [te0mp1o2], tạo nên bầu không khí tràn đầy năng lượng. Nhìn chung, bản nhạc này mang lại trải nghiệm nghe đầy cảm xúc và độc đáo với dải cao độ và âm thanh đáng nhớ trong [[K01E12Y23]3 k4ey5].")</f>
        <v>Loại nhạc này mang đến trải nghiệm nghe đa dạng và sống động với dải cao độ trải dài [R1A2N3G4E5] [oc0ta1ve2s3]. Nó được chơi ở [[K01E12Y23]3 k4ey5], mang đến âm thanh mạnh mẽ và đáng nhớ. Mặc dù không có [I1N2S3T4R5U6M7E8N9T0S1] nhưng bài hát này lại mang đặc điểm [E1M2O3T4I5O6N7] và được phát ở tốc độ nhanh [te0mp1o2], tạo nên bầu không khí tràn đầy năng lượng. Nhìn chung, bản nhạc này mang lại trải nghiệm nghe đầy cảm xúc và độc đáo với dải cao độ và âm thanh đáng nhớ trong [[K01E12Y23]3 k4ey5].</v>
      </c>
    </row>
    <row r="4154">
      <c r="A4154" s="1" t="s">
        <v>273</v>
      </c>
      <c r="B4154" s="1" t="s">
        <v>6255</v>
      </c>
      <c r="C4154" s="2" t="str">
        <f>IFERROR(__xludf.DUMMYFUNCTION("GoogleTranslate(B4154, ""en"", ""vi"")"),"Âm nhạc có đồng hồ đo [T1I2M3E4_5S6I7G8N9A0T1U2R3E4]. Điều này có nghĩa là nhịp trong mỗi ô nhịp được nhóm thành các đơn vị [T1I2M3E4_5S6I7G8N9A0T1U2R3E4]. Đây là [ti0me1 s2ig3na4tu5re6] phổ biến trong nhiều thể loại âm nhạc, bao gồm cổ điển, pop và rock."&amp;" Đồng hồ đo [T1I2M3E4_5S6I7G8N9A0T1U2R3E4] mang lại cho âm nhạc cảm giác nhịp nhàng riêng biệt và giúp sắp xếp các nốt thành một cấu trúc gắn kết. Những nhạc sĩ quen thuộc với [ti0me1 s2ig3na4tu5re6] này có thể sử dụng nó để tạo ra những nhịp điệu phức tạ"&amp;"p và kiểu đảo phách giúp tăng thêm sự thú vị và năng lượng cho âm nhạc của họ. Nhìn chung, máy đo [T1I2M3E4_5S6I7G8N9A0T1U2R3E4] là một thành phần quan trọng của nhiều phong cách âm nhạc và là yếu tố cơ bản của lý thuyết âm nhạc.")</f>
        <v>Âm nhạc có đồng hồ đo [T1I2M3E4_5S6I7G8N9A0T1U2R3E4]. Điều này có nghĩa là nhịp trong mỗi ô nhịp được nhóm thành các đơn vị [T1I2M3E4_5S6I7G8N9A0T1U2R3E4]. Đây là [ti0me1 s2ig3na4tu5re6] phổ biến trong nhiều thể loại âm nhạc, bao gồm cổ điển, pop và rock. Đồng hồ đo [T1I2M3E4_5S6I7G8N9A0T1U2R3E4] mang lại cho âm nhạc cảm giác nhịp nhàng riêng biệt và giúp sắp xếp các nốt thành một cấu trúc gắn kết. Những nhạc sĩ quen thuộc với [ti0me1 s2ig3na4tu5re6] này có thể sử dụng nó để tạo ra những nhịp điệu phức tạp và kiểu đảo phách giúp tăng thêm sự thú vị và năng lượng cho âm nhạc của họ. Nhìn chung, máy đo [T1I2M3E4_5S6I7G8N9A0T1U2R3E4] là một thành phần quan trọng của nhiều phong cách âm nhạc và là yếu tố cơ bản của lý thuyết âm nhạc.</v>
      </c>
    </row>
    <row r="4155">
      <c r="A4155" s="1" t="s">
        <v>106</v>
      </c>
      <c r="B4155" s="1" t="s">
        <v>6256</v>
      </c>
      <c r="C4155" s="2" t="str">
        <f>IFERROR(__xludf.DUMMYFUNCTION("GoogleTranslate(B4155, ""en"", ""vi"")"),"Nhịp điệu êm dịu của bài hát này đạt được thông qua việc cố ý lược bỏ một số nhạc cụ trong cách sắp xếp của nó.")</f>
        <v>Nhịp điệu êm dịu của bài hát này đạt được thông qua việc cố ý lược bỏ một số nhạc cụ trong cách sắp xếp của nó.</v>
      </c>
    </row>
    <row r="4156">
      <c r="A4156" s="1" t="s">
        <v>2554</v>
      </c>
      <c r="B4156" s="1" t="s">
        <v>6257</v>
      </c>
      <c r="C4156" s="2" t="str">
        <f>IFERROR(__xludf.DUMMYFUNCTION("GoogleTranslate(B4156, ""en"", ""vi"")"),"Bài hát này có nhịp điệu rất êm dịu, nhưng điều làm nên sự độc đáo của nó là tính không điển hình của nó [ti0me1 s2ig3na4tu5re6]. Sự kết hợp của cả hai tạo nên trải nghiệm nghe thú vị và thú vị. [ti0me1 s2ig3na4tu5re6] độc đáo làm tăng thêm mức độ phức tạ"&amp;"p cho âm nhạc, trong khi nhịp điệu êm dịu giữ cho cảm giác tổng thể của bài hát trở nên thư thái và dễ nghe. Thật thú vị khi bắt gặp âm nhạc phá vỡ khuôn mẫu và thách thức sự mong đợi của chúng ta, và bài hát này đã làm được điều đó.")</f>
        <v>Bài hát này có nhịp điệu rất êm dịu, nhưng điều làm nên sự độc đáo của nó là tính không điển hình của nó [ti0me1 s2ig3na4tu5re6]. Sự kết hợp của cả hai tạo nên trải nghiệm nghe thú vị và thú vị. [ti0me1 s2ig3na4tu5re6] độc đáo làm tăng thêm mức độ phức tạp cho âm nhạc, trong khi nhịp điệu êm dịu giữ cho cảm giác tổng thể của bài hát trở nên thư thái và dễ nghe. Thật thú vị khi bắt gặp âm nhạc phá vỡ khuôn mẫu và thách thức sự mong đợi của chúng ta, và bài hát này đã làm được điều đó.</v>
      </c>
    </row>
    <row r="4157">
      <c r="A4157" s="1" t="s">
        <v>1618</v>
      </c>
      <c r="B4157" s="1" t="s">
        <v>6258</v>
      </c>
      <c r="C4157" s="2" t="str">
        <f>IFERROR(__xludf.DUMMYFUNCTION("GoogleTranslate(B4157, ""en"", ""vi"")"),"Bản nhạc tôi đang mô tả khá độc đáo, với một số đặc điểm đáng chú ý. Đầu tiên và quan trọng nhất, nó thể hiện phạm vi cao độ ấn tượng trải dài [R1A2N3G4E5] [oc0ta1ve2s3]. Ngoài ra, tác phẩm được tạo thành từ [[N01U12M23_34B45A56R67S78]8 b9ar0s1] và chạy t"&amp;"rong tổng cộng [T1M213] giây. Tuy nhiên, điều thực sự làm nên sự khác biệt của ca khúc này là [ti0me1 s2ig3na4tu5re6] độc đáo, bổ sung thêm yếu tố hấp dẫn và bất ngờ vào âm nhạc. Tất cả những yếu tố này kết hợp với nhau để tạo nên một trải nghiệm âm nhạc "&amp;"thực sự đáng nhớ và thú vị, chắc chắn sẽ làm say lòng người nghe.")</f>
        <v>Bản nhạc tôi đang mô tả khá độc đáo, với một số đặc điểm đáng chú ý. Đầu tiên và quan trọng nhất, nó thể hiện phạm vi cao độ ấn tượng trải dài [R1A2N3G4E5] [oc0ta1ve2s3]. Ngoài ra, tác phẩm được tạo thành từ [[N01U12M23_34B45A56R67S78]8 b9ar0s1] và chạy trong tổng cộng [T1M213] giây. Tuy nhiên, điều thực sự làm nên sự khác biệt của ca khúc này là [ti0me1 s2ig3na4tu5re6] độc đáo, bổ sung thêm yếu tố hấp dẫn và bất ngờ vào âm nhạc. Tất cả những yếu tố này kết hợp với nhau để tạo nên một trải nghiệm âm nhạc thực sự đáng nhớ và thú vị, chắc chắn sẽ làm say lòng người nghe.</v>
      </c>
    </row>
    <row r="4158">
      <c r="A4158" s="1" t="s">
        <v>6259</v>
      </c>
      <c r="B4158" s="1" t="s">
        <v>6260</v>
      </c>
      <c r="C4158" s="2" t="str">
        <f>IFERROR(__xludf.DUMMYFUNCTION("GoogleTranslate(B4158, ""en"", ""vi"")"),"Âm nhạc được sáng tác trong [[K01E12Y23]3 k4ey5], có phạm vi cao độ trong [R1A2N3G4E5] [oc0ta1ve2s3]. Nó kéo dài [T1M213] giây và tuân theo [[T01I12M23E34_45S56I67G78N89A90T01U12R23E34]4 t5im6e 7si8gn9at0ur1e2]. Đáng chú ý, trong bài hát này vắng mặt [I1N"&amp;"2S3T4R5U6M7E8N9T0S1], tạo cảm giác [E1M2O3T4I5O6N7].")</f>
        <v>Âm nhạc được sáng tác trong [[K01E12Y23]3 k4ey5], có phạm vi cao độ trong [R1A2N3G4E5] [oc0ta1ve2s3]. Nó kéo dài [T1M213] giây và tuân theo [[T01I12M23E34_45S56I67G78N89A90T01U12R23E34]4 t5im6e 7si8gn9at0ur1e2]. Đáng chú ý, trong bài hát này vắng mặt [I1N2S3T4R5U6M7E8N9T0S1], tạo cảm giác [E1M2O3T4I5O6N7].</v>
      </c>
    </row>
    <row r="4159">
      <c r="A4159" s="1" t="s">
        <v>4410</v>
      </c>
      <c r="B4159" s="1" t="s">
        <v>6261</v>
      </c>
      <c r="C4159" s="2" t="str">
        <f>IFERROR(__xludf.DUMMYFUNCTION("GoogleTranslate(B4159, ""en"", ""vi"")"),"Với dải cao độ trải dài [R1A2N3G4E5] [oc0ta1ve2s3], bản nhạc này mang đến trải nghiệm nghe đa dạng và sống động. [[K01E12Y23]3 k4ey5] thêm hương vị độc đáo cho bản nhạc này, trong khi bài hát phát trong [T1M213] giây. [te0mp1o2] trong bài hát này rất sôi "&amp;"động và [ti0me1 s2ig3na4tu5re6] được sử dụng không phổ biến, bao gồm [T1I2M3E4_5S6I7G8N9A0T1U2R3E4].")</f>
        <v>Với dải cao độ trải dài [R1A2N3G4E5] [oc0ta1ve2s3], bản nhạc này mang đến trải nghiệm nghe đa dạng và sống động. [[K01E12Y23]3 k4ey5] thêm hương vị độc đáo cho bản nhạc này, trong khi bài hát phát trong [T1M213] giây. [te0mp1o2] trong bài hát này rất sôi động và [ti0me1 s2ig3na4tu5re6] được sử dụng không phổ biến, bao gồm [T1I2M3E4_5S6I7G8N9A0T1U2R3E4].</v>
      </c>
    </row>
    <row r="4160">
      <c r="A4160" s="1" t="s">
        <v>2834</v>
      </c>
      <c r="B4160" s="1" t="s">
        <v>6262</v>
      </c>
      <c r="C4160" s="2" t="str">
        <f>IFERROR(__xludf.DUMMYFUNCTION("GoogleTranslate(B4160, ""en"", ""vi"")"),"Dải cao độ nhỏ gọn của [R1A2N3G4E5] [oc0ta1ve2s3], kết hợp với âm thanh mạnh mẽ và đáng nhớ của [[K01E12Y23]3 k4ey5], tạo nên một màn trình diễn âm nhạc tập trung và có tác động mạnh mẽ. Nhịp điệu của bài hát này tạo nên sự cân bằng, không quá nhanh cũng "&amp;"không quá chậm, trong khi [[T01I12M23E34_45S56I67G78N89A90T01U12R23E34]4 t5im6e 7si8gn9at0ur1e2] độc đáo lại bổ sung thêm yếu tố độc đáo. Trải dài [[N01U12M23_34B45A56R67S78]8 b9ar0s1], âm nhạc chứa đựng bản chất quyến rũ.")</f>
        <v>Dải cao độ nhỏ gọn của [R1A2N3G4E5] [oc0ta1ve2s3], kết hợp với âm thanh mạnh mẽ và đáng nhớ của [[K01E12Y23]3 k4ey5], tạo nên một màn trình diễn âm nhạc tập trung và có tác động mạnh mẽ. Nhịp điệu của bài hát này tạo nên sự cân bằng, không quá nhanh cũng không quá chậm, trong khi [[T01I12M23E34_45S56I67G78N89A90T01U12R23E34]4 t5im6e 7si8gn9at0ur1e2] độc đáo lại bổ sung thêm yếu tố độc đáo. Trải dài [[N01U12M23_34B45A56R67S78]8 b9ar0s1], âm nhạc chứa đựng bản chất quyến rũ.</v>
      </c>
    </row>
    <row r="4161">
      <c r="A4161" s="1" t="s">
        <v>154</v>
      </c>
      <c r="B4161" s="1" t="s">
        <v>6263</v>
      </c>
      <c r="C4161" s="2" t="str">
        <f>IFERROR(__xludf.DUMMYFUNCTION("GoogleTranslate(B4161, ""en"", ""vi"")"),"Buổi biểu diễn âm nhạc sử dụng nhạc cụ.")</f>
        <v>Buổi biểu diễn âm nhạc sử dụng nhạc cụ.</v>
      </c>
    </row>
    <row r="4162">
      <c r="A4162" s="1" t="s">
        <v>6264</v>
      </c>
      <c r="B4162" s="1" t="s">
        <v>6265</v>
      </c>
      <c r="C4162" s="2" t="str">
        <f>IFERROR(__xludf.DUMMYFUNCTION("GoogleTranslate(B4162, ""en"", ""vi"")"),"Loại nhạc này mang lại trải nghiệm nghe độc ​​đáo và đáng nhớ với dải cao độ [R1A2N3G4E5] [oc0ta1ve2s3]. [[K01E12Y23]3 k4ey5] bổ sung chất lượng cảm xúc đặc biệt cho sáng tác, trong khi độ dài [T1M213] giây của bản nhạc cho phép bạn đắm chìm hoàn toàn vào"&amp;" những giai điệu mê hoặc của nó. Với nhịp điệu thanh thản và cố tình loại trừ [I1N2S3T4R5U6M7E8N9T0S1], bài hát này chinh phục người nghe bằng bầu không khí yên tĩnh. Âm nhạc sử dụng [[T01I12M23E34_45S56I67G78N89A90T01U12R23E34]4 t5im6e 7si8gn9at0ur1e2] v"&amp;"à thể hiện một phong cách đặc biệt khác với thể loại [G1E2N3R4E5] truyền thống, nhưng vẫn phản ánh phong cách nghệ thuật của [A1R2T3I4S5T6].")</f>
        <v>Loại nhạc này mang lại trải nghiệm nghe độc ​​đáo và đáng nhớ với dải cao độ [R1A2N3G4E5] [oc0ta1ve2s3]. [[K01E12Y23]3 k4ey5] bổ sung chất lượng cảm xúc đặc biệt cho sáng tác, trong khi độ dài [T1M213] giây của bản nhạc cho phép bạn đắm chìm hoàn toàn vào những giai điệu mê hoặc của nó. Với nhịp điệu thanh thản và cố tình loại trừ [I1N2S3T4R5U6M7E8N9T0S1], bài hát này chinh phục người nghe bằng bầu không khí yên tĩnh. Âm nhạc sử dụng [[T01I12M23E34_45S56I67G78N89A90T01U12R23E34]4 t5im6e 7si8gn9at0ur1e2] và thể hiện một phong cách đặc biệt khác với thể loại [G1E2N3R4E5] truyền thống, nhưng vẫn phản ánh phong cách nghệ thuật của [A1R2T3I4S5T6].</v>
      </c>
    </row>
    <row r="4163">
      <c r="A4163" s="1" t="s">
        <v>6266</v>
      </c>
      <c r="B4163" s="1" t="s">
        <v>6267</v>
      </c>
      <c r="C4163" s="2" t="str">
        <f>IFERROR(__xludf.DUMMYFUNCTION("GoogleTranslate(B4163, ""en"", ""vi"")"),"Âm nhạc được sáng tác trong [[K01E12Y23]3 k4ey5] với dải cao độ nhỏ gọn [R1A2N3G4E5] [oc0ta1ve2s3] tạo ra một màn trình diễn âm nhạc tập trung và có tác động mạnh mẽ. Với thời lượng [T1M213] giây, bài hát có [te0mp1o2] cao này thể hiện âm thanh chịu ảnh h"&amp;"ưởng nặng nề của phong cách [G1E2N3R4E5].")</f>
        <v>Âm nhạc được sáng tác trong [[K01E12Y23]3 k4ey5] với dải cao độ nhỏ gọn [R1A2N3G4E5] [oc0ta1ve2s3] tạo ra một màn trình diễn âm nhạc tập trung và có tác động mạnh mẽ. Với thời lượng [T1M213] giây, bài hát có [te0mp1o2] cao này thể hiện âm thanh chịu ảnh hưởng nặng nề của phong cách [G1E2N3R4E5].</v>
      </c>
    </row>
    <row r="4164">
      <c r="A4164" s="1" t="s">
        <v>6268</v>
      </c>
      <c r="B4164" s="1" t="s">
        <v>6269</v>
      </c>
      <c r="C4164" s="2" t="str">
        <f>IFERROR(__xludf.DUMMYFUNCTION("GoogleTranslate(B4164, ""en"", ""vi"")"),"Phạm vi cao độ nhỏ gọn của [R1A2N3G4E5] [oc0ta1ve2s3] mang lại màn trình diễn âm nhạc tập trung và có tác động mạnh mẽ với nhịp điệu đặc biệt tràn đầy năng lượng. Bài hát này có thời lượng chạy là [T1M213] giây và có [ti0me1 s2ig3na4tu5re6 o7f 8[T91I02M13"&amp;"E24_35S46I57G68N79A80T91U02R13E24]3]. Âm nhạc được đặc trưng bởi tính chất [E1M2O3T4I5O6N7].")</f>
        <v>Phạm vi cao độ nhỏ gọn của [R1A2N3G4E5] [oc0ta1ve2s3] mang lại màn trình diễn âm nhạc tập trung và có tác động mạnh mẽ với nhịp điệu đặc biệt tràn đầy năng lượng. Bài hát này có thời lượng chạy là [T1M213] giây và có [ti0me1 s2ig3na4tu5re6 o7f 8[T91I02M13E24_35S46I57G68N79A80T91U02R13E24]3]. Âm nhạc được đặc trưng bởi tính chất [E1M2O3T4I5O6N7].</v>
      </c>
    </row>
    <row r="4165">
      <c r="A4165" s="1" t="s">
        <v>352</v>
      </c>
      <c r="B4165" s="1" t="s">
        <v>6270</v>
      </c>
      <c r="C4165" s="2" t="str">
        <f>IFERROR(__xludf.DUMMYFUNCTION("GoogleTranslate(B4165, ""en"", ""vi"")"),"Phạm vi cao độ nhỏ gọn của [R1A2N3G4E5] [oc0ta1ve2s3] mang lại hiệu suất âm nhạc tập trung và ấn tượng, trong khi [[K01E12Y23]3 k4ey5] mang lại âm thanh mạnh mẽ và đáng nhớ. Với thời lượng [T1M213] giây và [te0mp1o2] cân bằng hoàn hảo, bài hát này đã chin"&amp;"h phục người nghe. Sáng tác không bao gồm việc sử dụng [I1N2S3T4R5U6M7E8N9T0S1], cho phép âm nhạc tỏa sáng. Dựa trên [[T01I12M23E34_45S56I67G78N89A90T01U12R23E34]4 t5im6e 7si8gn9at0ur1e2], âm nhạc được phát ở tốc độ cân bằng, gợi lên [E1M2O3T4I5O6N7] tron"&amp;"g trình chiếu.")</f>
        <v>Phạm vi cao độ nhỏ gọn của [R1A2N3G4E5] [oc0ta1ve2s3] mang lại hiệu suất âm nhạc tập trung và ấn tượng, trong khi [[K01E12Y23]3 k4ey5] mang lại âm thanh mạnh mẽ và đáng nhớ. Với thời lượng [T1M213] giây và [te0mp1o2] cân bằng hoàn hảo, bài hát này đã chinh phục người nghe. Sáng tác không bao gồm việc sử dụng [I1N2S3T4R5U6M7E8N9T0S1], cho phép âm nhạc tỏa sáng. Dựa trên [[T01I12M23E34_45S56I67G78N89A90T01U12R23E34]4 t5im6e 7si8gn9at0ur1e2], âm nhạc được phát ở tốc độ cân bằng, gợi lên [E1M2O3T4I5O6N7] trong trình chiếu.</v>
      </c>
    </row>
    <row r="4166">
      <c r="A4166" s="1" t="s">
        <v>771</v>
      </c>
      <c r="B4166" s="1" t="s">
        <v>6271</v>
      </c>
      <c r="C4166" s="2" t="str">
        <f>IFERROR(__xludf.DUMMYFUNCTION("GoogleTranslate(B4166, ""en"", ""vi"")"),"Bản nhạc thể hiện phạm vi cao độ trong [R1A2N3G4E5] [oc0ta1ve2s3] và [[K01E12Y23]3 k4ey5], mang đến âm thanh mạnh mẽ và đáng nhớ. Bài hát này dài [T1M213] giây, với nhịp ru kết hợp với [I1N2S3T4R5U6M7E8N9T0S1]. Lấy bối cảnh [T1I2M3E4_5S6I7G8N9A0T1U2R3E4],"&amp;" bài hát có nhịp điệu chậm và thể hiện phong cách [G1E2N3R4E5].")</f>
        <v>Bản nhạc thể hiện phạm vi cao độ trong [R1A2N3G4E5] [oc0ta1ve2s3] và [[K01E12Y23]3 k4ey5], mang đến âm thanh mạnh mẽ và đáng nhớ. Bài hát này dài [T1M213] giây, với nhịp ru kết hợp với [I1N2S3T4R5U6M7E8N9T0S1]. Lấy bối cảnh [T1I2M3E4_5S6I7G8N9A0T1U2R3E4], bài hát có nhịp điệu chậm và thể hiện phong cách [G1E2N3R4E5].</v>
      </c>
    </row>
    <row r="4167">
      <c r="A4167" s="1" t="s">
        <v>6272</v>
      </c>
      <c r="B4167" s="1" t="s">
        <v>6273</v>
      </c>
      <c r="C4167" s="2" t="str">
        <f>IFERROR(__xludf.DUMMYFUNCTION("GoogleTranslate(B4167, ""en"", ""vi"")"),"Loại nhạc này mang lại trải nghiệm nghe độc ​​đáo và đáng nhớ với dải cao độ [R1A2N3G4E5] [oc0ta1ve2s3] và bổ sung thêm [[K01E12Y23]3 k4ey5], mang lại hương vị độc đáo. Âm nhạc mang hơi hướng [A1R2T3I4S5T6] và mặc dù đi theo phong cách này nhưng nó cũng đ"&amp;"i chệch khỏi chuẩn mực khi sử dụng [ti0me1 s2ig3na4tu5re6 o7f 8[T91I02M13E24_35S46I57G68N79A80T91U02R13E24]3] không điển hình trong bài hát cụ thể này. Nhìn chung, âm nhạc này thể hiện một âm thanh đặc biệt vừa dễ nhận biết vừa mang tính thử nghiệm.")</f>
        <v>Loại nhạc này mang lại trải nghiệm nghe độc ​​đáo và đáng nhớ với dải cao độ [R1A2N3G4E5] [oc0ta1ve2s3] và bổ sung thêm [[K01E12Y23]3 k4ey5], mang lại hương vị độc đáo. Âm nhạc mang hơi hướng [A1R2T3I4S5T6] và mặc dù đi theo phong cách này nhưng nó cũng đi chệch khỏi chuẩn mực khi sử dụng [ti0me1 s2ig3na4tu5re6 o7f 8[T91I02M13E24_35S46I57G68N79A80T91U02R13E24]3] không điển hình trong bài hát cụ thể này. Nhìn chung, âm nhạc này thể hiện một âm thanh đặc biệt vừa dễ nhận biết vừa mang tính thử nghiệm.</v>
      </c>
    </row>
    <row r="4168">
      <c r="A4168" s="1" t="s">
        <v>110</v>
      </c>
      <c r="B4168" s="1" t="s">
        <v>6274</v>
      </c>
      <c r="C4168" s="2" t="str">
        <f>IFERROR(__xludf.DUMMYFUNCTION("GoogleTranslate(B4168, ""en"", ""vi"")"),"Phạm vi cao độ của [R1A2N3G4E5] [oc0ta1ve2s3] trong bản nhạc này tạo ra trải nghiệm thính giác khác biệt và khó quên. Nó mang lại trải nghiệm nghe độc ​​đáo và đáng nhớ, cho phép người nghe đánh giá cao toàn bộ chất lượng âm sắc của tác phẩm âm nhạc. Với "&amp;"dải cao độ đa dạng, dòng nhạc này thu hút sự chú ý của người nghe và thể hiện tài năng cũng như sự sáng tạo của người nghệ sĩ. Việc sử dụng [oc0ta1ve2s3] khác nhau sẽ tăng thêm chiều sâu và độ phức tạp cho bản nhạc, tạo ra âm thanh phong phú và đa dạng, c"&amp;"hắc chắn sẽ để lại ấn tượng lâu dài.")</f>
        <v>Phạm vi cao độ của [R1A2N3G4E5] [oc0ta1ve2s3] trong bản nhạc này tạo ra trải nghiệm thính giác khác biệt và khó quên. Nó mang lại trải nghiệm nghe độc ​​đáo và đáng nhớ, cho phép người nghe đánh giá cao toàn bộ chất lượng âm sắc của tác phẩm âm nhạc. Với dải cao độ đa dạng, dòng nhạc này thu hút sự chú ý của người nghe và thể hiện tài năng cũng như sự sáng tạo của người nghệ sĩ. Việc sử dụng [oc0ta1ve2s3] khác nhau sẽ tăng thêm chiều sâu và độ phức tạp cho bản nhạc, tạo ra âm thanh phong phú và đa dạng, chắc chắn sẽ để lại ấn tượng lâu dài.</v>
      </c>
    </row>
    <row r="4169">
      <c r="A4169" s="1" t="s">
        <v>6275</v>
      </c>
      <c r="B4169" s="1" t="s">
        <v>6276</v>
      </c>
      <c r="C4169" s="2" t="str">
        <f>IFERROR(__xludf.DUMMYFUNCTION("GoogleTranslate(B4169, ""en"", ""vi"")"),"Loại nhạc này mang đến trải nghiệm nghe đa dạng và sống động với dải cao độ trải dài [R1A2N3G4E5] [oc0ta1ve2s3]. Bài hát có thời lượng chạy [T1M213] giây và nhịp điệu rất nhẹ nhàng, mượt mà, chuyển động chậm rãi. Nó sử dụng [[T01I12M23E34_45S56I67G78N89A9"&amp;"0T01U12R23E34]4 t5im6e 7si8gn9at0ur1e2] và bao gồm [[N01U12M23_34B45A56R67S78]8 b9ar0s1], điều này càng làm tăng thêm sự phong phú và phức tạp của bố cục. Với sự pha trộn phức tạp của nhiều yếu tố âm nhạc khác nhau, bài hát này hứa hẹn sẽ đưa người nghe v"&amp;"ào một hành trình kích thích cả cảm xúc lẫn thính giác.")</f>
        <v>Loại nhạc này mang đến trải nghiệm nghe đa dạng và sống động với dải cao độ trải dài [R1A2N3G4E5] [oc0ta1ve2s3]. Bài hát có thời lượng chạy [T1M213] giây và nhịp điệu rất nhẹ nhàng, mượt mà, chuyển động chậm rãi. Nó sử dụng [[T01I12M23E34_45S56I67G78N89A90T01U12R23E34]4 t5im6e 7si8gn9at0ur1e2] và bao gồm [[N01U12M23_34B45A56R67S78]8 b9ar0s1], điều này càng làm tăng thêm sự phong phú và phức tạp của bố cục. Với sự pha trộn phức tạp của nhiều yếu tố âm nhạc khác nhau, bài hát này hứa hẹn sẽ đưa người nghe vào một hành trình kích thích cả cảm xúc lẫn thính giác.</v>
      </c>
    </row>
    <row r="4170">
      <c r="A4170" s="1" t="s">
        <v>4381</v>
      </c>
      <c r="B4170" s="1" t="s">
        <v>6277</v>
      </c>
      <c r="C4170" s="2" t="str">
        <f>IFERROR(__xludf.DUMMYFUNCTION("GoogleTranslate(B4170, ""en"", ""vi"")"),"Dải cao độ của [R1A2N3G4E5] [oc0ta1ve2s3] tạo thêm nét đặc biệt cho bản nhạc, nhấn mạnh chiều sâu cảm xúc của bản nhạc, trong khi [[K01E12Y23]3 k4ey5] mang đến cho bản nhạc này chất lượng cảm xúc đặc biệt. Bài hát phát trong [T1M213] giây và có nhịp điệu "&amp;"rất mạnh mẽ và lôi cuốn. Việc đưa vào [I1N2S3T4R5U6M7E8N9T0S1] nâng cao hơn nữa bố cục âm nhạc, góp phần tạo nên nhịp điệu cân bằng. Bản nhạc này tuy không mang nét cổ điển của âm thanh [G1E2N3R4E5] nhưng nó nổi bật nhờ sự hòa quyện độc đáo giữa các yếu t"&amp;"ố.")</f>
        <v>Dải cao độ của [R1A2N3G4E5] [oc0ta1ve2s3] tạo thêm nét đặc biệt cho bản nhạc, nhấn mạnh chiều sâu cảm xúc của bản nhạc, trong khi [[K01E12Y23]3 k4ey5] mang đến cho bản nhạc này chất lượng cảm xúc đặc biệt. Bài hát phát trong [T1M213] giây và có nhịp điệu rất mạnh mẽ và lôi cuốn. Việc đưa vào [I1N2S3T4R5U6M7E8N9T0S1] nâng cao hơn nữa bố cục âm nhạc, góp phần tạo nên nhịp điệu cân bằng. Bản nhạc này tuy không mang nét cổ điển của âm thanh [G1E2N3R4E5] nhưng nó nổi bật nhờ sự hòa quyện độc đáo giữa các yếu tố.</v>
      </c>
    </row>
    <row r="4171">
      <c r="A4171" s="1" t="s">
        <v>1016</v>
      </c>
      <c r="B4171" s="1" t="s">
        <v>6278</v>
      </c>
      <c r="C4171" s="2" t="str">
        <f>IFERROR(__xludf.DUMMYFUNCTION("GoogleTranslate(B4171, ""en"", ""vi"")"),"Trong bản nhạc này, việc sử dụng dải cao độ cụ thể [R1A2N3G4E5] [oc0ta1ve2s3] tạo ra âm thanh gắn kết và thống nhất, trong khi [[K01E12Y23]3 k4ey5] tạo thêm chất lượng cảm xúc đặc biệt. Bài hát có thời lượng [T1M213] giây, nhịp vừa phải và phải bao gồm [I"&amp;"1N2S3T4R5U6M7E8N9T0S1]. Đồng hồ đo của âm nhạc là [T1I2M3E4_5S6I7G8N9A0T1U2R3E4] và được phát ở nhịp độ thoải mái. Nhìn chung, bản nhạc này gợi lên cảm giác [E1M2O3T4I5O6N7].")</f>
        <v>Trong bản nhạc này, việc sử dụng dải cao độ cụ thể [R1A2N3G4E5] [oc0ta1ve2s3] tạo ra âm thanh gắn kết và thống nhất, trong khi [[K01E12Y23]3 k4ey5] tạo thêm chất lượng cảm xúc đặc biệt. Bài hát có thời lượng [T1M213] giây, nhịp vừa phải và phải bao gồm [I1N2S3T4R5U6M7E8N9T0S1]. Đồng hồ đo của âm nhạc là [T1I2M3E4_5S6I7G8N9A0T1U2R3E4] và được phát ở nhịp độ thoải mái. Nhìn chung, bản nhạc này gợi lên cảm giác [E1M2O3T4I5O6N7].</v>
      </c>
    </row>
    <row r="4172">
      <c r="A4172" s="1" t="s">
        <v>756</v>
      </c>
      <c r="B4172" s="1" t="s">
        <v>6279</v>
      </c>
      <c r="C4172" s="2" t="str">
        <f>IFERROR(__xludf.DUMMYFUNCTION("GoogleTranslate(B4172, ""en"", ""vi"")"),"Âm nhạc trong bài hát này sử dụng [ti0me1 s2ig3na4tu5re6] không phổ biến, khiến nó nổi bật so với các bài hát khác. Ngoài ra, dải cao độ của [R1A2N3G4E5] [oc0ta1ve2s3] tạo thêm nét đặc biệt cho âm nhạc, nhấn mạnh chiều sâu cảm xúc của nó. [[K01E12Y23]3 k4"&amp;"ey5] được sử dụng trong bản nhạc này mang lại âm thanh mạnh mẽ và đáng nhớ giúp nâng cao hơn nữa tác động tổng thể của bài hát. [I1N2S3T4R5U6M7E8N9T0S1] đóng một vai trò quan trọng trong âm nhạc, góp phần tạo nên âm thanh độc đáo và khiến việc nghe trở nê"&amp;"n thú vị hơn. Cùng với nhau, những yếu tố này tạo nên một trải nghiệm âm nhạc quyến rũ, chắc chắn sẽ để lại ấn tượng lâu dài cho bất kỳ ai nghe nó.")</f>
        <v>Âm nhạc trong bài hát này sử dụng [ti0me1 s2ig3na4tu5re6] không phổ biến, khiến nó nổi bật so với các bài hát khác. Ngoài ra, dải cao độ của [R1A2N3G4E5] [oc0ta1ve2s3] tạo thêm nét đặc biệt cho âm nhạc, nhấn mạnh chiều sâu cảm xúc của nó. [[K01E12Y23]3 k4ey5] được sử dụng trong bản nhạc này mang lại âm thanh mạnh mẽ và đáng nhớ giúp nâng cao hơn nữa tác động tổng thể của bài hát. [I1N2S3T4R5U6M7E8N9T0S1] đóng một vai trò quan trọng trong âm nhạc, góp phần tạo nên âm thanh độc đáo và khiến việc nghe trở nên thú vị hơn. Cùng với nhau, những yếu tố này tạo nên một trải nghiệm âm nhạc quyến rũ, chắc chắn sẽ để lại ấn tượng lâu dài cho bất kỳ ai nghe nó.</v>
      </c>
    </row>
    <row r="4173">
      <c r="A4173" s="1" t="s">
        <v>2554</v>
      </c>
      <c r="B4173" s="1" t="s">
        <v>6280</v>
      </c>
      <c r="C4173" s="2" t="str">
        <f>IFERROR(__xludf.DUMMYFUNCTION("GoogleTranslate(B4173, ""en"", ""vi"")"),"Nhịp điệu trong bài hát này rất dễ nghe, mặc dù [ti0me1 s2ig3na4tu5re6] được sử dụng không phải là nhịp phổ biến. Mặc dù có [ti0me1 s2ig3na4tu5re6] khác thường nhưng bài hát vẫn duy trì được nhịp điệu dễ chịu và dễ tiếp cận, khiến người nghe cảm thấy thú "&amp;"vị. Sự kết hợp giữa [ti0me1 s2ig3na4tu5re6] độc đáo với nhịp điệu dễ chịu tạo ra trải nghiệm âm nhạc độc đáo có thể được đánh giá cao bởi những người vừa quen thuộc vừa không quen với lý thuyết âm nhạc. Nhìn chung, tính nhạc và khả năng thu hút sự chú ý c"&amp;"ủa người nghe dù có những yếu tố khác lạ của bài hát là minh chứng cho kỹ năng và sự sáng tạo của người sáng tác.")</f>
        <v>Nhịp điệu trong bài hát này rất dễ nghe, mặc dù [ti0me1 s2ig3na4tu5re6] được sử dụng không phải là nhịp phổ biến. Mặc dù có [ti0me1 s2ig3na4tu5re6] khác thường nhưng bài hát vẫn duy trì được nhịp điệu dễ chịu và dễ tiếp cận, khiến người nghe cảm thấy thú vị. Sự kết hợp giữa [ti0me1 s2ig3na4tu5re6] độc đáo với nhịp điệu dễ chịu tạo ra trải nghiệm âm nhạc độc đáo có thể được đánh giá cao bởi những người vừa quen thuộc vừa không quen với lý thuyết âm nhạc. Nhìn chung, tính nhạc và khả năng thu hút sự chú ý của người nghe dù có những yếu tố khác lạ của bài hát là minh chứng cho kỹ năng và sự sáng tạo của người sáng tác.</v>
      </c>
    </row>
    <row r="4174">
      <c r="A4174" s="1" t="s">
        <v>6281</v>
      </c>
      <c r="B4174" s="1" t="s">
        <v>6282</v>
      </c>
      <c r="C4174" s="2" t="str">
        <f>IFERROR(__xludf.DUMMYFUNCTION("GoogleTranslate(B4174, ""en"", ""vi"")"),"Âm nhạc trong bài hát này có nét đặc biệt được nhấn mạnh bởi dải cao độ [R1A2N3G4E5] [oc0ta1ve2s3], điều này cũng tăng thêm chiều sâu cảm xúc cho bài hát. Bất chấp độ sâu này, âm nhạc vẫn dễ dàng nhảy theo nhờ nhịp điệu rất mãnh liệt. Bài hát dựa trên [[T"&amp;"01I12M23E34_45S56I67G78N89A90T01U12R23E34]4 t5im6e 7si8gn9at0ur1e2] và nhạc cụ chính của bản giai điệu là [I1N2S3T4R5U6M7E8N9T0]. Bài hát bao gồm khoảng [[N01U12M23_34B45A56R67S78]8 b9ar0s1], khiến nó trở thành một bản nhạc có cấu trúc và sáng tác tốt, kế"&amp;"t hợp nhiều yếu tố khác nhau để tạo ra âm thanh độc đáo.")</f>
        <v>Âm nhạc trong bài hát này có nét đặc biệt được nhấn mạnh bởi dải cao độ [R1A2N3G4E5] [oc0ta1ve2s3], điều này cũng tăng thêm chiều sâu cảm xúc cho bài hát. Bất chấp độ sâu này, âm nhạc vẫn dễ dàng nhảy theo nhờ nhịp điệu rất mãnh liệt. Bài hát dựa trên [[T01I12M23E34_45S56I67G78N89A90T01U12R23E34]4 t5im6e 7si8gn9at0ur1e2] và nhạc cụ chính của bản giai điệu là [I1N2S3T4R5U6M7E8N9T0]. Bài hát bao gồm khoảng [[N01U12M23_34B45A56R67S78]8 b9ar0s1], khiến nó trở thành một bản nhạc có cấu trúc và sáng tác tốt, kết hợp nhiều yếu tố khác nhau để tạo ra âm thanh độc đáo.</v>
      </c>
    </row>
    <row r="4175">
      <c r="A4175" s="1" t="s">
        <v>481</v>
      </c>
      <c r="B4175" s="1" t="s">
        <v>6283</v>
      </c>
      <c r="C4175" s="2" t="str">
        <f>IFERROR(__xludf.DUMMYFUNCTION("GoogleTranslate(B4175, ""en"", ""vi"")"),"Với dải cao độ trải dài [R1A2N3G4E5] [oc0ta1ve2s3], bản nhạc này mang đến trải nghiệm nghe đa dạng và sống động. [[K01E12Y23]3 k4ey5] của nó mang lại chất lượng cảm xúc đặc biệt, trong khi thời gian phát [T1M213] giây của bài hát khiến người nghe bị cuốn "&amp;"hút. Nhịp điệu [te0mp1o2] lạc quan tiếp thêm năng lượng và âm nhạc càng trở nên phong phú hơn nhờ sự hiện diện của [I1N2S3T4R5U6M7E8N9T0S1]. [ti0me1 s2ig3na4tu5re6] của bài hát vẫn duy trì cấu trúc nhịp nhàng và chuyển động nhẹ nhàng gợi lên bầu không khí"&amp;" êm dịu. Mang đậm những quy ước của phong cách [G1E2N3R4E5], âm thanh của bài hát lôi cuốn bởi sự hòa trộn độc đáo giữa các yếu tố.")</f>
        <v>Với dải cao độ trải dài [R1A2N3G4E5] [oc0ta1ve2s3], bản nhạc này mang đến trải nghiệm nghe đa dạng và sống động. [[K01E12Y23]3 k4ey5] của nó mang lại chất lượng cảm xúc đặc biệt, trong khi thời gian phát [T1M213] giây của bài hát khiến người nghe bị cuốn hút. Nhịp điệu [te0mp1o2] lạc quan tiếp thêm năng lượng và âm nhạc càng trở nên phong phú hơn nhờ sự hiện diện của [I1N2S3T4R5U6M7E8N9T0S1]. [ti0me1 s2ig3na4tu5re6] của bài hát vẫn duy trì cấu trúc nhịp nhàng và chuyển động nhẹ nhàng gợi lên bầu không khí êm dịu. Mang đậm những quy ước của phong cách [G1E2N3R4E5], âm thanh của bài hát lôi cuốn bởi sự hòa trộn độc đáo giữa các yếu tố.</v>
      </c>
    </row>
    <row r="4176">
      <c r="A4176" s="1" t="s">
        <v>6284</v>
      </c>
      <c r="B4176" s="1" t="s">
        <v>6285</v>
      </c>
      <c r="C4176" s="2" t="str">
        <f>IFERROR(__xludf.DUMMYFUNCTION("GoogleTranslate(B4176, ""en"", ""vi"")"),"Phạm vi cao độ giới hạn của âm nhạc là [R1A2N3G4E5] [oc0ta1ve2s3] cho phép nhấn mạnh hơn vào các sắc thái của giai điệu và phân nhịp, trong khi việc sử dụng [[K01E12Y23]3 k4ey5] tạo ra một bảng âm thanh phong phú và sống động. Bản nhạc này dài [T1M213] gi"&amp;"ây, duy trì [te0mp1o2] không quá nhanh cũng không quá chậm. [I1N2S3T4R5U6M7E8N9T0S1] đóng một vai trò quan trọng trong âm nhạc và [ti0me1 s2ig3na4tu5re6] nổi bật, [T1I2M3E4_5S6I7G8N9A0T1U2R3E4], không phải là thông thường. Một ví dụ điển hình về phong các"&amp;"h [G1E2N3R4E5], bài hát này bao gồm [[N01U12M23_34B45A56R67S78]8 b9ar0s1].")</f>
        <v>Phạm vi cao độ giới hạn của âm nhạc là [R1A2N3G4E5] [oc0ta1ve2s3] cho phép nhấn mạnh hơn vào các sắc thái của giai điệu và phân nhịp, trong khi việc sử dụng [[K01E12Y23]3 k4ey5] tạo ra một bảng âm thanh phong phú và sống động. Bản nhạc này dài [T1M213] giây, duy trì [te0mp1o2] không quá nhanh cũng không quá chậm. [I1N2S3T4R5U6M7E8N9T0S1] đóng một vai trò quan trọng trong âm nhạc và [ti0me1 s2ig3na4tu5re6] nổi bật, [T1I2M3E4_5S6I7G8N9A0T1U2R3E4], không phải là thông thường. Một ví dụ điển hình về phong cách [G1E2N3R4E5], bài hát này bao gồm [[N01U12M23_34B45A56R67S78]8 b9ar0s1].</v>
      </c>
    </row>
    <row r="4177">
      <c r="A4177" s="1" t="s">
        <v>6002</v>
      </c>
      <c r="B4177" s="1" t="s">
        <v>6286</v>
      </c>
      <c r="C4177" s="2" t="str">
        <f>IFERROR(__xludf.DUMMYFUNCTION("GoogleTranslate(B4177, ""en"", ""vi"")"),"Trong bản nhạc này, giai điệu không được tạo bằng [I1N2S3T4R5U6M7E8N9T0]. Thay vào đó, âm nhạc dựa vào phạm vi cao độ [R1A2N3G4E5] [oc0ta1ve2s3] để mang lại trải nghiệm nghe độc ​​đáo và đáng nhớ. Nhịp điệu của bản nhạc là [T1I2M3E4_5S6I7G8N9A0T1U2R3E4], "&amp;"góp phần tạo nên cấu trúc nhịp điệu tổng thể của tác phẩm.")</f>
        <v>Trong bản nhạc này, giai điệu không được tạo bằng [I1N2S3T4R5U6M7E8N9T0]. Thay vào đó, âm nhạc dựa vào phạm vi cao độ [R1A2N3G4E5] [oc0ta1ve2s3] để mang lại trải nghiệm nghe độc ​​đáo và đáng nhớ. Nhịp điệu của bản nhạc là [T1I2M3E4_5S6I7G8N9A0T1U2R3E4], góp phần tạo nên cấu trúc nhịp điệu tổng thể của tác phẩm.</v>
      </c>
    </row>
    <row r="4178">
      <c r="A4178" s="1" t="s">
        <v>6287</v>
      </c>
      <c r="B4178" s="1" t="s">
        <v>6288</v>
      </c>
      <c r="C4178" s="2" t="str">
        <f>IFERROR(__xludf.DUMMYFUNCTION("GoogleTranslate(B4178, ""en"", ""vi"")"),"Việc sử dụng [[K01E12Y23]3 k4ey5] trong bản nhạc này tạo ra một bảng âm thanh phong phú và sống động. Bài hát kéo dài [T1M213] giây và có nhịp [T1I2M3E4_5S6I7G8N9A0T1U2R3E4] với nhịp [te0mp1o2] thoải mái. Nhịp điệu của bài hát không quá nhanh cũng không q"&amp;"uá chậm nên rất dễ nghe. Để nâng cao âm thanh, nên đưa [I1N2S3T4R5U6M7E8N9T0S1] vào nhạc để tăng thêm chiều sâu và kết cấu. Nhìn chung, bản nhạc này là một sáng tác được trau chuốt kỹ lưỡng, thể hiện sự cân bằng dễ chịu giữa [te0mp1o2] và nhạc cụ.")</f>
        <v>Việc sử dụng [[K01E12Y23]3 k4ey5] trong bản nhạc này tạo ra một bảng âm thanh phong phú và sống động. Bài hát kéo dài [T1M213] giây và có nhịp [T1I2M3E4_5S6I7G8N9A0T1U2R3E4] với nhịp [te0mp1o2] thoải mái. Nhịp điệu của bài hát không quá nhanh cũng không quá chậm nên rất dễ nghe. Để nâng cao âm thanh, nên đưa [I1N2S3T4R5U6M7E8N9T0S1] vào nhạc để tăng thêm chiều sâu và kết cấu. Nhìn chung, bản nhạc này là một sáng tác được trau chuốt kỹ lưỡng, thể hiện sự cân bằng dễ chịu giữa [te0mp1o2] và nhạc cụ.</v>
      </c>
    </row>
    <row r="4179">
      <c r="A4179" s="1" t="s">
        <v>504</v>
      </c>
      <c r="B4179" s="1" t="s">
        <v>6289</v>
      </c>
      <c r="C4179" s="2" t="str">
        <f>IFERROR(__xludf.DUMMYFUNCTION("GoogleTranslate(B4179, ""en"", ""vi"")"),"Loại nhạc này mang lại trải nghiệm nghe độc ​​đáo và đáng nhớ với dải cao độ [R1A2N3G4E5] [oc0ta1ve2s3]. Việc sử dụng [[K01E12Y23]3 k4ey5] tạo ra bảng âm thanh phong phú và sống động. Bài hát kéo dài [T1M213] giây, có nhịp điệu nhẹ nhàng và thư giãn. Nó k"&amp;"ết hợp [ti0me1 s2ig3na4tu5re6] không được sử dụng phổ biến, cụ thể là [T1I2M3E4_5S6I7G8N9A0T1U2R3E4]. Đi chệch khỏi quy ước, bài hát này không có [I1N2S3T4R5U6M7E8N9T0S1] và không thể hiện âm thanh thông thường của [G1E2N3R4E5].")</f>
        <v>Loại nhạc này mang lại trải nghiệm nghe độc ​​đáo và đáng nhớ với dải cao độ [R1A2N3G4E5] [oc0ta1ve2s3]. Việc sử dụng [[K01E12Y23]3 k4ey5] tạo ra bảng âm thanh phong phú và sống động. Bài hát kéo dài [T1M213] giây, có nhịp điệu nhẹ nhàng và thư giãn. Nó kết hợp [ti0me1 s2ig3na4tu5re6] không được sử dụng phổ biến, cụ thể là [T1I2M3E4_5S6I7G8N9A0T1U2R3E4]. Đi chệch khỏi quy ước, bài hát này không có [I1N2S3T4R5U6M7E8N9T0S1] và không thể hiện âm thanh thông thường của [G1E2N3R4E5].</v>
      </c>
    </row>
    <row r="4180">
      <c r="A4180" s="1" t="s">
        <v>6290</v>
      </c>
      <c r="B4180" s="1" t="s">
        <v>6291</v>
      </c>
      <c r="C4180" s="2" t="str">
        <f>IFERROR(__xludf.DUMMYFUNCTION("GoogleTranslate(B4180, ""en"", ""vi"")"),"[ti0me1 s2ig3na4tu5re6] của bài hát này không điển hình nhưng nhịp điệu của nó di chuyển chậm và rất hài hòa. Điều thú vị là, [I1N2S3T4R5U6M7E8N9T0S1] đặc biệt vắng mặt trong bản sáng tác này, tạo ra trải nghiệm âm thanh độc đáo khác với các quy ước âm nh"&amp;"ạc thông thường.")</f>
        <v>[ti0me1 s2ig3na4tu5re6] của bài hát này không điển hình nhưng nhịp điệu của nó di chuyển chậm và rất hài hòa. Điều thú vị là, [I1N2S3T4R5U6M7E8N9T0S1] đặc biệt vắng mặt trong bản sáng tác này, tạo ra trải nghiệm âm thanh độc đáo khác với các quy ước âm nhạc thông thường.</v>
      </c>
    </row>
    <row r="4181">
      <c r="A4181" s="1" t="s">
        <v>1331</v>
      </c>
      <c r="B4181" s="1" t="s">
        <v>6292</v>
      </c>
      <c r="C4181" s="2" t="str">
        <f>IFERROR(__xludf.DUMMYFUNCTION("GoogleTranslate(B4181, ""en"", ""vi"")"),"Phạm vi cao độ nhỏ gọn của [R1A2N3G4E5] [oc0ta1ve2s3] tạo ra màn trình diễn âm nhạc tập trung và mạnh mẽ, được nâng cao nhờ hương vị độc đáo do [[K01E12Y23]3 k4ey5 mang lại. Mặc dù thời gian phát là [T1M213] giây nhưng nhịp điệu của bài hát rất nhẹ nhàng "&amp;"và thư giãn, không có bất kỳ [I1N2S3T4R5U6M7E8N9T0S1] nào. [[T01I12M23E34_45S56I67G78N89A90T01U12R23E34]4 t5im6e 7si8gn9at0ur1e2] và mức vừa phải giúp phân biệt rõ hơn âm nhạc, tỏa ra [E1M2O3T4I5O6N7] và gợi lên cảm giác về chiều sâu cảm xúc.")</f>
        <v>Phạm vi cao độ nhỏ gọn của [R1A2N3G4E5] [oc0ta1ve2s3] tạo ra màn trình diễn âm nhạc tập trung và mạnh mẽ, được nâng cao nhờ hương vị độc đáo do [[K01E12Y23]3 k4ey5 mang lại. Mặc dù thời gian phát là [T1M213] giây nhưng nhịp điệu của bài hát rất nhẹ nhàng và thư giãn, không có bất kỳ [I1N2S3T4R5U6M7E8N9T0S1] nào. [[T01I12M23E34_45S56I67G78N89A90T01U12R23E34]4 t5im6e 7si8gn9at0ur1e2] và mức vừa phải giúp phân biệt rõ hơn âm nhạc, tỏa ra [E1M2O3T4I5O6N7] và gợi lên cảm giác về chiều sâu cảm xúc.</v>
      </c>
    </row>
    <row r="4182">
      <c r="A4182" s="1" t="s">
        <v>6293</v>
      </c>
      <c r="B4182" s="1" t="s">
        <v>6294</v>
      </c>
      <c r="C4182" s="2" t="str">
        <f>IFERROR(__xludf.DUMMYFUNCTION("GoogleTranslate(B4182, ""en"", ""vi"")"),"Phạm vi cao độ của bản nhạc này nằm trong [R1A2N3G4E5] [oc0ta1ve2s3] và việc sử dụng [[K01E12Y23]3 k4ey5] của nó tạo ra bầu không khí khác biệt. Bài hát phát trong [T1M213] giây và không có bất kỳ nhạc cụ nào. Ngoài ra, [ti0me1 s2ig3na4tu5re6] của bài hát"&amp;" này không bình thường, với [T1I2M3E4_5S6I7G8N9A0T1U2R3E4]. Nó có tốc độ vừa phải và được xác định bởi [E1M2O3T4I5O6N7]. Nhìn chung, bài hát này có thời lượng [[N01U12M23_34B45A56R67S78]8 b9ar0s1].")</f>
        <v>Phạm vi cao độ của bản nhạc này nằm trong [R1A2N3G4E5] [oc0ta1ve2s3] và việc sử dụng [[K01E12Y23]3 k4ey5] của nó tạo ra bầu không khí khác biệt. Bài hát phát trong [T1M213] giây và không có bất kỳ nhạc cụ nào. Ngoài ra, [ti0me1 s2ig3na4tu5re6] của bài hát này không bình thường, với [T1I2M3E4_5S6I7G8N9A0T1U2R3E4]. Nó có tốc độ vừa phải và được xác định bởi [E1M2O3T4I5O6N7]. Nhìn chung, bài hát này có thời lượng [[N01U12M23_34B45A56R67S78]8 b9ar0s1].</v>
      </c>
    </row>
    <row r="4183">
      <c r="A4183" s="1" t="s">
        <v>6295</v>
      </c>
      <c r="B4183" s="1" t="s">
        <v>6296</v>
      </c>
      <c r="C4183" s="2" t="str">
        <f>IFERROR(__xludf.DUMMYFUNCTION("GoogleTranslate(B4183, ""en"", ""vi"")"),"Bài hát này có thời gian chạy là [T1M213] giây và dựa trên [[T01I12M23E34_45S56I67G78N89A90T01U12R23E34]4 t5im6e 7si8gn9at0ur1e2], sử dụng [I1N2S3T4R5U6M7E8N9T0S1] trong phần trình diễn âm nhạc. Phạm vi cao độ giới hạn của âm nhạc là [R1A2N3G4E5] [oc0ta1v"&amp;"e2s3] cho phép nhấn mạnh hơn vào các sắc thái của giai điệu và phân nhịp. Mặc dù không tuân theo các mẫu thông thường của âm thanh [G1E2N3R4E5] nhưng bạn có thể đếm [[N01U12M23_34B45A56R67S78]8 b9ar0s1] trong bài hát này.")</f>
        <v>Bài hát này có thời gian chạy là [T1M213] giây và dựa trên [[T01I12M23E34_45S56I67G78N89A90T01U12R23E34]4 t5im6e 7si8gn9at0ur1e2], sử dụng [I1N2S3T4R5U6M7E8N9T0S1] trong phần trình diễn âm nhạc. Phạm vi cao độ giới hạn của âm nhạc là [R1A2N3G4E5] [oc0ta1ve2s3] cho phép nhấn mạnh hơn vào các sắc thái của giai điệu và phân nhịp. Mặc dù không tuân theo các mẫu thông thường của âm thanh [G1E2N3R4E5] nhưng bạn có thể đếm [[N01U12M23_34B45A56R67S78]8 b9ar0s1] trong bài hát này.</v>
      </c>
    </row>
    <row r="4184">
      <c r="A4184" s="1" t="s">
        <v>1410</v>
      </c>
      <c r="B4184" s="1" t="s">
        <v>6297</v>
      </c>
      <c r="C4184" s="2" t="str">
        <f>IFERROR(__xludf.DUMMYFUNCTION("GoogleTranslate(B4184, ""en"", ""vi"")"),"Bài hát đang được phát kéo dài trong [T1M213] giây và được sáng tác trong [[K01E12Y23]3 k4ey5]. Nó bao gồm khoảng [[N01U12M23_34B45A56R67S78]8 b9ar0s1] và có nhịp điệu vừa phải và nhất quán.")</f>
        <v>Bài hát đang được phát kéo dài trong [T1M213] giây và được sáng tác trong [[K01E12Y23]3 k4ey5]. Nó bao gồm khoảng [[N01U12M23_34B45A56R67S78]8 b9ar0s1] và có nhịp điệu vừa phải và nhất quán.</v>
      </c>
    </row>
    <row r="4185">
      <c r="A4185" s="1" t="s">
        <v>1396</v>
      </c>
      <c r="B4185" s="1" t="s">
        <v>6298</v>
      </c>
      <c r="C4185" s="2" t="str">
        <f>IFERROR(__xludf.DUMMYFUNCTION("GoogleTranslate(B4185, ""en"", ""vi"")"),"Phạm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[T1M213]-giây này có nh"&amp;"ịp điệu dễ chịu và được sáng tác theo nhịp [T1I2M3E4_5S6I7G8N9A0T1U2R3E4] với [[N01U12M23_34B45A56R67S78]8 b9ar0s1].")</f>
        <v>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[T1M213]-giây này có nhịp điệu dễ chịu và được sáng tác theo nhịp [T1I2M3E4_5S6I7G8N9A0T1U2R3E4] với [[N01U12M23_34B45A56R67S78]8 b9ar0s1].</v>
      </c>
    </row>
    <row r="4186">
      <c r="A4186" s="1" t="s">
        <v>108</v>
      </c>
      <c r="B4186" s="1" t="s">
        <v>6299</v>
      </c>
      <c r="C4186" s="2" t="str">
        <f>IFERROR(__xludf.DUMMYFUNCTION("GoogleTranslate(B4186, ""en"", ""vi"")"),"Bản nhạc sử dụng dải cao độ cụ thể là [R1A2N3G4E5] [oc0ta1ve2s3] để tạo ra âm thanh gắn kết và thống nhất, trong khi [[K01E12Y23]3 k4ey5] góp phần tạo nên bầu không khí khác biệt. Với thời lượng [T1M213] giây, nhịp điệu trong bài hát này cực kỳ sôi động v"&amp;"à [I1N2S3T4R5U6M7E8N9T0S1] không được đưa vào phần nhạc cụ. Với [ti0me1 s2ig3na4tu5re6 o7f 8[T91I02M13E24_35S46I57G68N79A80T91U02R13E24]3] độc đáo, bài hát di chuyển với tốc độ nhanh và tạo ra cảm giác mạnh mẽ về [E1M2O3T4I5O6N7].")</f>
        <v>Bản nhạc sử dụng dải cao độ cụ thể là [R1A2N3G4E5] [oc0ta1ve2s3] để tạo ra âm thanh gắn kết và thống nhất, trong khi [[K01E12Y23]3 k4ey5] góp phần tạo nên bầu không khí khác biệt. Với thời lượng [T1M213] giây, nhịp điệu trong bài hát này cực kỳ sôi động và [I1N2S3T4R5U6M7E8N9T0S1] không được đưa vào phần nhạc cụ. Với [ti0me1 s2ig3na4tu5re6 o7f 8[T91I02M13E24_35S46I57G68N79A80T91U02R13E24]3] độc đáo, bài hát di chuyển với tốc độ nhanh và tạo ra cảm giác mạnh mẽ về [E1M2O3T4I5O6N7].</v>
      </c>
    </row>
    <row r="4187">
      <c r="A4187" s="1" t="s">
        <v>1144</v>
      </c>
      <c r="B4187" s="1" t="s">
        <v>6300</v>
      </c>
      <c r="C4187" s="2" t="str">
        <f>IFERROR(__xludf.DUMMYFUNCTION("GoogleTranslate(B4187, ""en"", ""vi"")"),"Phạm vi cao độ nhỏ gọn của [R1A2N3G4E5] [oc0ta1ve2s3] mang lại màn trình diễn âm nhạc tập trung và có tác động mạnh mẽ, trong khi [[K01E12Y23]3 k4ey5] mang đến cho bản nhạc này chất lượng cảm xúc đặc biệt. Bài hát [T1M213]-thứ hai này có nhịp điệu êm dịu,"&amp;" với [I1N2S3T4R5U6M7E8N9T0S1] không nằm trong phần nhạc cụ. Ngoài ra, [ti0me1 s2ig3na4tu5re6] [T1I2M3E4_5S6I7G8N9A0T1U2R3E4] của bài hát không bình thường và được phát ở tốc độ nhẹ nhàng. Nhìn chung, âm nhạc này bất chấp các quy ước điển hình của thể loại"&amp;" [G1E2N3R4E5], mang đến trải nghiệm độc đáo.")</f>
        <v>Phạm vi cao độ nhỏ gọn của [R1A2N3G4E5] [oc0ta1ve2s3] mang lại màn trình diễn âm nhạc tập trung và có tác động mạnh mẽ, trong khi [[K01E12Y23]3 k4ey5] mang đến cho bản nhạc này chất lượng cảm xúc đặc biệt. Bài hát [T1M213]-thứ hai này có nhịp điệu êm dịu, với [I1N2S3T4R5U6M7E8N9T0S1] không nằm trong phần nhạc cụ. Ngoài ra, [ti0me1 s2ig3na4tu5re6] [T1I2M3E4_5S6I7G8N9A0T1U2R3E4] của bài hát không bình thường và được phát ở tốc độ nhẹ nhàng. Nhìn chung, âm nhạc này bất chấp các quy ước điển hình của thể loại [G1E2N3R4E5], mang đến trải nghiệm độc đáo.</v>
      </c>
    </row>
    <row r="4188">
      <c r="A4188" s="1" t="s">
        <v>308</v>
      </c>
      <c r="B4188" s="1" t="s">
        <v>6301</v>
      </c>
      <c r="C4188" s="2" t="str">
        <f>IFERROR(__xludf.DUMMYFUNCTION("GoogleTranslate(B4188, ""en"", ""vi"")"),"Dải cao độ nhỏ gọn của [R1A2N3G4E5] [oc0ta1ve2s3] tạo ra màn trình diễn âm nhạc tập trung và có tác động mạnh mẽ, được nâng cao nhờ sử dụng [[K01E12Y23]3 k4ey5], tạo ra âm thanh cộng hưởng và độc đáo. Bài hát có thời lượng [T1M213] giây và có nhịp điệu th"&amp;"anh bình được hỗ trợ bởi việc sử dụng nổi bật [I1N2S3T4R5U6M7E8N9T0S1]. [[T01I12M23E34_45S56I67G78N89A90T01U12R23E34]4 t5im6e 7si8gn9at0ur1e2] khác thường làm tăng thêm sự khác biệt của âm nhạc, có [te0mp1o2] nhẹ nhàng và dự án [E1M2O3T4I5O6N7]. Nhìn chun"&amp;"g, bài hát này mang đến trải nghiệm nghe lôi cuốn và giàu cảm xúc, đặc trưng bởi các yếu tố âm nhạc được trau chuốt cẩn thận và màn trình diễn biểu cảm.")</f>
        <v>Dải cao độ nhỏ gọn của [R1A2N3G4E5] [oc0ta1ve2s3] tạo ra màn trình diễn âm nhạc tập trung và có tác động mạnh mẽ, được nâng cao nhờ sử dụng [[K01E12Y23]3 k4ey5], tạo ra âm thanh cộng hưởng và độc đáo. Bài hát có thời lượng [T1M213] giây và có nhịp điệu thanh bình được hỗ trợ bởi việc sử dụng nổi bật [I1N2S3T4R5U6M7E8N9T0S1]. [[T01I12M23E34_45S56I67G78N89A90T01U12R23E34]4 t5im6e 7si8gn9at0ur1e2] khác thường làm tăng thêm sự khác biệt của âm nhạc, có [te0mp1o2] nhẹ nhàng và dự án [E1M2O3T4I5O6N7]. Nhìn chung, bài hát này mang đến trải nghiệm nghe lôi cuốn và giàu cảm xúc, đặc trưng bởi các yếu tố âm nhạc được trau chuốt cẩn thận và màn trình diễn biểu cảm.</v>
      </c>
    </row>
    <row r="4189">
      <c r="A4189" s="1" t="s">
        <v>2525</v>
      </c>
      <c r="B4189" s="1" t="s">
        <v>6302</v>
      </c>
      <c r="C4189" s="2" t="str">
        <f>IFERROR(__xludf.DUMMYFUNCTION("GoogleTranslate(B4189, ""en"", ""vi"")"),"Âm nhạc được làm phong phú thêm bởi [I1N2S3T4R5U6M7E8N9T0S1] và dựa trên [[T01I12M23E34_45S56I67G78N89A90T01U12R23E34]4 t5im6e 7si8gn9at0ur1e2]. Việc sử dụng các nhạc cụ này sẽ tăng thêm chiều sâu và kết cấu cho âm nhạc, tạo ra âm thanh độc đáo được nâng "&amp;"cao nhờ cấu trúc nhịp điệu của [ti0me1 s2ig3na4tu5re6]. Cùng với nhau, các nhạc cụ và [ti0me1 s2ig3na4tu5re6] phối hợp hài hòa để tạo ra trải nghiệm âm nhạc phong phú và quyến rũ.")</f>
        <v>Âm nhạc được làm phong phú thêm bởi [I1N2S3T4R5U6M7E8N9T0S1] và dựa trên [[T01I12M23E34_45S56I67G78N89A90T01U12R23E34]4 t5im6e 7si8gn9at0ur1e2]. Việc sử dụng các nhạc cụ này sẽ tăng thêm chiều sâu và kết cấu cho âm nhạc, tạo ra âm thanh độc đáo được nâng cao nhờ cấu trúc nhịp điệu của [ti0me1 s2ig3na4tu5re6]. Cùng với nhau, các nhạc cụ và [ti0me1 s2ig3na4tu5re6] phối hợp hài hòa để tạo ra trải nghiệm âm nhạc phong phú và quyến rũ.</v>
      </c>
    </row>
    <row r="4190">
      <c r="A4190" s="1" t="s">
        <v>502</v>
      </c>
      <c r="B4190" s="1" t="s">
        <v>6303</v>
      </c>
      <c r="C4190" s="2" t="str">
        <f>IFERROR(__xludf.DUMMYFUNCTION("GoogleTranslate(B4190, ""en"", ""vi"")"),"Dải cao độ của [R1A2N3G4E5] [oc0ta1ve2s3] thêm nét đặc biệt cho âm nhạc, nhấn mạnh chiều sâu cảm xúc của nó, trong khi [[K01E12Y23]3 k4ey5] thêm hương vị độc đáo. Bài hát có độ dài [T1M213] giây và có nhịp điệu nhẹ nhàng, êm dịu. [I1N2S3T4R5U6M7E8N9T0S1] "&amp;"không có trong bài hát này, bài hát này tuân theo nhịp [T1I2M3E4_5S6I7G8N9A0T1U2R3E4] và được phát ở tốc độ nhanh. Mặc dù không phải là ví dụ điển hình của phong cách [G1E2N3R4E5] điển hình, bài hát bao gồm khoảng [[N01U12M23_34B45A56R67S78]8 b9ar0s1].")</f>
        <v>Dải cao độ của [R1A2N3G4E5] [oc0ta1ve2s3] thêm nét đặc biệt cho âm nhạc, nhấn mạnh chiều sâu cảm xúc của nó, trong khi [[K01E12Y23]3 k4ey5] thêm hương vị độc đáo. Bài hát có độ dài [T1M213] giây và có nhịp điệu nhẹ nhàng, êm dịu. [I1N2S3T4R5U6M7E8N9T0S1] không có trong bài hát này, bài hát này tuân theo nhịp [T1I2M3E4_5S6I7G8N9A0T1U2R3E4] và được phát ở tốc độ nhanh. Mặc dù không phải là ví dụ điển hình của phong cách [G1E2N3R4E5] điển hình, bài hát bao gồm khoảng [[N01U12M23_34B45A56R67S78]8 b9ar0s1].</v>
      </c>
    </row>
    <row r="4191">
      <c r="A4191" s="1" t="s">
        <v>1249</v>
      </c>
      <c r="B4191" s="1" t="s">
        <v>6304</v>
      </c>
      <c r="C4191" s="2" t="str">
        <f>IFERROR(__xludf.DUMMYFUNCTION("GoogleTranslate(B4191, ""en"", ""vi"")"),"Bài hát có nhịp độ nhanh này có [[N01U12M23_34B45A56R67S78]8 b9ar0s1] xuyên suốt và được thúc đẩy bởi nhịp điệu cực kỳ mạnh mẽ.")</f>
        <v>Bài hát có nhịp độ nhanh này có [[N01U12M23_34B45A56R67S78]8 b9ar0s1] xuyên suốt và được thúc đẩy bởi nhịp điệu cực kỳ mạnh mẽ.</v>
      </c>
    </row>
    <row r="4192">
      <c r="A4192" s="1" t="s">
        <v>6305</v>
      </c>
      <c r="B4192" s="1" t="s">
        <v>6306</v>
      </c>
      <c r="C4192" s="2" t="str">
        <f>IFERROR(__xludf.DUMMYFUNCTION("GoogleTranslate(B4192, ""en"", ""vi"")"),"Âm nhạc trong bài hát này khác với âm thanh thông thường trong nhạc của [A1R2T3I4S5T6], vì nó sử dụng [[K01E12Y23]3 k4ey5] để truyền tải âm thanh độc đáo và vang dội. Không giống như âm thanh [G1E2N3R4E5] cổ điển, âm nhạc này không gợi lên nó. Phần trình "&amp;"diễn âm nhạc của bài hát này kết hợp với [I1N2S3T4R5U6M7E8N9T0S1], làm tăng thêm nét đặc biệt của nó.")</f>
        <v>Âm nhạc trong bài hát này khác với âm thanh thông thường trong nhạc của [A1R2T3I4S5T6], vì nó sử dụng [[K01E12Y23]3 k4ey5] để truyền tải âm thanh độc đáo và vang dội. Không giống như âm thanh [G1E2N3R4E5] cổ điển, âm nhạc này không gợi lên nó. Phần trình diễn âm nhạc của bài hát này kết hợp với [I1N2S3T4R5U6M7E8N9T0S1], làm tăng thêm nét đặc biệt của nó.</v>
      </c>
    </row>
    <row r="4193">
      <c r="A4193" s="1" t="s">
        <v>223</v>
      </c>
      <c r="B4193" s="1" t="s">
        <v>6307</v>
      </c>
      <c r="C4193" s="2" t="str">
        <f>IFERROR(__xludf.DUMMYFUNCTION("GoogleTranslate(B4193, ""en"", ""vi"")"),"Bản nhạc thể hiện phạm vi cao độ trong [R1A2N3G4E5] [oc0ta1ve2s3], trong khi nhịp điệu của nó rất yên tĩnh. Sự kết hợp của hai yếu tố này tạo nên trải nghiệm âm nhạc nhẹ nhàng và hài hòa cho người nghe. Phạm vi cao độ cho phép sử dụng nhiều loại nốt và âm"&amp;" sắc khác nhau trong suốt bài hát, trong khi nhịp điệu yên tĩnh mang đến bối cảnh êm dịu và yên bình để giai điệu mở ra. Nhìn chung, bố cục âm nhạc thể hiện sự pha trộn cân bằng giữa cao độ và nhịp điệu, tạo nên một bản nhạc gắn kết và thú vị.")</f>
        <v>Bản nhạc thể hiện phạm vi cao độ trong [R1A2N3G4E5] [oc0ta1ve2s3], trong khi nhịp điệu của nó rất yên tĩnh. Sự kết hợp của hai yếu tố này tạo nên trải nghiệm âm nhạc nhẹ nhàng và hài hòa cho người nghe. Phạm vi cao độ cho phép sử dụng nhiều loại nốt và âm sắc khác nhau trong suốt bài hát, trong khi nhịp điệu yên tĩnh mang đến bối cảnh êm dịu và yên bình để giai điệu mở ra. Nhìn chung, bố cục âm nhạc thể hiện sự pha trộn cân bằng giữa cao độ và nhịp điệu, tạo nên một bản nhạc gắn kết và thú vị.</v>
      </c>
    </row>
    <row r="4194">
      <c r="A4194" s="1" t="s">
        <v>6308</v>
      </c>
      <c r="B4194" s="1" t="s">
        <v>6309</v>
      </c>
      <c r="C4194" s="2" t="str">
        <f>IFERROR(__xludf.DUMMYFUNCTION("GoogleTranslate(B4194, ""en"", ""vi"")"),"Với việc sử dụng [[K01E12Y23]3 k4ey5], bản nhạc này truyền tải âm thanh độc đáo và vang dội khi phát trong [T1M213] giây. [ti0me1 s2ig3na4tu5re6] không điển hình và [te0mp1o2] chậm góp phần tạo nên sự khác biệt của nó. Thoát khỏi truyền thống của phong cá"&amp;"ch [G1E2N3R4E5], bài hát tiến triển theo [[N01U12M23_34B45A56R67S78]8 b9ar0s1], thể hiện bản chất độc đáo của nó.")</f>
        <v>Với việc sử dụng [[K01E12Y23]3 k4ey5], bản nhạc này truyền tải âm thanh độc đáo và vang dội khi phát trong [T1M213] giây. [ti0me1 s2ig3na4tu5re6] không điển hình và [te0mp1o2] chậm góp phần tạo nên sự khác biệt của nó. Thoát khỏi truyền thống của phong cách [G1E2N3R4E5], bài hát tiến triển theo [[N01U12M23_34B45A56R67S78]8 b9ar0s1], thể hiện bản chất độc đáo của nó.</v>
      </c>
    </row>
    <row r="4195">
      <c r="A4195" s="1" t="s">
        <v>754</v>
      </c>
      <c r="B4195" s="1" t="s">
        <v>6310</v>
      </c>
      <c r="C4195" s="2" t="str">
        <f>IFERROR(__xludf.DUMMYFUNCTION("GoogleTranslate(B4195, ""en"", ""vi"")"),"Phạm vi cao độ của bản nhạc này nằm trong [R1A2N3G4E5] [oc0ta1ve2s3] và việc sử dụng [[K01E12Y23]3 k4ey5] của nó tạo ra một bảng âm thanh phong phú và sống động. Bài hát kéo dài [T1M213] giây và có nhịp điệu êm dịu, nhẹ nhàng. Điều thú vị là sáng tác của "&amp;"bài hát này không liên quan đến việc sử dụng [I1N2S3T4R5U6M7E8N9T0S1]. Nó tuân theo [[T01I12M23E34_45S56I67G78N89A90T01U12R23E34]4 t5im6e 7si8gn9at0ur1e2] và có tốc độ nhanh, truyền tải hiệu quả [E1M2O3T4I5O6N7].")</f>
        <v>Phạm vi cao độ của bản nhạc này nằm trong [R1A2N3G4E5] [oc0ta1ve2s3] và việc sử dụng [[K01E12Y23]3 k4ey5] của nó tạo ra một bảng âm thanh phong phú và sống động. Bài hát kéo dài [T1M213] giây và có nhịp điệu êm dịu, nhẹ nhàng. Điều thú vị là sáng tác của bài hát này không liên quan đến việc sử dụng [I1N2S3T4R5U6M7E8N9T0S1]. Nó tuân theo [[T01I12M23E34_45S56I67G78N89A90T01U12R23E34]4 t5im6e 7si8gn9at0ur1e2] và có tốc độ nhanh, truyền tải hiệu quả [E1M2O3T4I5O6N7].</v>
      </c>
    </row>
    <row r="4196">
      <c r="A4196" s="1" t="s">
        <v>1629</v>
      </c>
      <c r="B4196" s="1" t="s">
        <v>6311</v>
      </c>
      <c r="C4196" s="2" t="str">
        <f>IFERROR(__xludf.DUMMYFUNCTION("GoogleTranslate(B4196, ""en"", ""vi"")"),"Bài hát này có âm vực [R1A2N3G4E5] [oc0ta1ve2s3] và chất lượng cảm xúc [E1M2O3T4I5O6N7]. Nó tồn tại trong [T1M213] giây và được phát trong [[T01I12M23E34_45S56I67G78N89A90T01U12R23E34]4 t5im6e 7si8gn9at0ur1e2].")</f>
        <v>Bài hát này có âm vực [R1A2N3G4E5] [oc0ta1ve2s3] và chất lượng cảm xúc [E1M2O3T4I5O6N7]. Nó tồn tại trong [T1M213] giây và được phát trong [[T01I12M23E34_45S56I67G78N89A90T01U12R23E34]4 t5im6e 7si8gn9at0ur1e2].</v>
      </c>
    </row>
    <row r="4197">
      <c r="A4197" s="1" t="s">
        <v>4214</v>
      </c>
      <c r="B4197" s="1" t="s">
        <v>6312</v>
      </c>
      <c r="C4197" s="2" t="str">
        <f>IFERROR(__xludf.DUMMYFUNCTION("GoogleTranslate(B4197, ""en"", ""vi"")"),"Dải cao độ của [R1A2N3G4E5] [oc0ta1ve2s3] trong bản nhạc này tạo thêm nét đặc biệt và nhấn mạnh chiều sâu cảm xúc của nó. Âm nhạc được phát ở mức [te0mp1o2] vừa phải, cho phép thể hiện cân bằng [E1M2O3T4I5O6N7] mà nó truyền tải. Bài hát này dài [T1M213] g"&amp;"iây, nắm bắt được bản chất của cảm xúc mà nó thể hiện thông qua cao độ và [te0mp1o2].")</f>
        <v>Dải cao độ của [R1A2N3G4E5] [oc0ta1ve2s3] trong bản nhạc này tạo thêm nét đặc biệt và nhấn mạnh chiều sâu cảm xúc của nó. Âm nhạc được phát ở mức [te0mp1o2] vừa phải, cho phép thể hiện cân bằng [E1M2O3T4I5O6N7] mà nó truyền tải. Bài hát này dài [T1M213] giây, nắm bắt được bản chất của cảm xúc mà nó thể hiện thông qua cao độ và [te0mp1o2].</v>
      </c>
    </row>
    <row r="4198">
      <c r="A4198" s="1" t="s">
        <v>5998</v>
      </c>
      <c r="B4198" s="1" t="s">
        <v>6313</v>
      </c>
      <c r="C4198" s="2" t="str">
        <f>IFERROR(__xludf.DUMMYFUNCTION("GoogleTranslate(B4198, ""en"", ""vi"")"),"Với dải cao độ trải dài [R1A2N3G4E5] [oc0ta1ve2s3], bản nhạc này mang đến trải nghiệm nghe đa dạng và sống động. Việc sử dụng [[K01E12Y23]3 k4ey5] tạo ra một bầu không khí khác biệt, trong khi [te0mp1o2] của bài hát thực sự mãnh liệt và [ti0me1 s2ig3na4tu"&amp;"5re6] của nó không điển hình [T1I2M3E4_5S6I7G8N9A0T1U2R3E4]. Mặc dù vậy, bài hát vẫn duy trì nhịp độ vừa phải xuyên suốt và có [[N01U12M23_34B45A56R67S78]8 b9ar0s1], mang đến cho người nghe một hành trình âm nhạc độc đáo và hấp dẫn.")</f>
        <v>Với dải cao độ trải dài [R1A2N3G4E5] [oc0ta1ve2s3], bản nhạc này mang đến trải nghiệm nghe đa dạng và sống động. Việc sử dụng [[K01E12Y23]3 k4ey5] tạo ra một bầu không khí khác biệt, trong khi [te0mp1o2] của bài hát thực sự mãnh liệt và [ti0me1 s2ig3na4tu5re6] của nó không điển hình [T1I2M3E4_5S6I7G8N9A0T1U2R3E4]. Mặc dù vậy, bài hát vẫn duy trì nhịp độ vừa phải xuyên suốt và có [[N01U12M23_34B45A56R67S78]8 b9ar0s1], mang đến cho người nghe một hành trình âm nhạc độc đáo và hấp dẫn.</v>
      </c>
    </row>
    <row r="4199">
      <c r="A4199" s="1" t="s">
        <v>6314</v>
      </c>
      <c r="B4199" s="1" t="s">
        <v>6315</v>
      </c>
      <c r="C4199" s="2" t="str">
        <f>IFERROR(__xludf.DUMMYFUNCTION("GoogleTranslate(B4199, ""en"", ""vi"")"),"Bài hát [G1E2N3R4E5] với nhịp điệu vừa phải, dễ theo, được làm phong phú thêm bởi hương vị độc đáo mà [[K01E12Y23]3 k4ey5] thêm vào âm nhạc. Với đồng hồ đo [T1I2M3E4_5S6I7G8N9A0T1U2R3E4], sáng tác được chế tạo có chủ ý này đã cố tình bỏ qua một số [I1N2S3"&amp;"T4R5U6M7E8N9T0S1] nhất định, mang lại trải nghiệm âm nhạc khác biệt.")</f>
        <v>Bài hát [G1E2N3R4E5] với nhịp điệu vừa phải, dễ theo, được làm phong phú thêm bởi hương vị độc đáo mà [[K01E12Y23]3 k4ey5] thêm vào âm nhạc. Với đồng hồ đo [T1I2M3E4_5S6I7G8N9A0T1U2R3E4], sáng tác được chế tạo có chủ ý này đã cố tình bỏ qua một số [I1N2S3T4R5U6M7E8N9T0S1] nhất định, mang lại trải nghiệm âm nhạc khác biệt.</v>
      </c>
    </row>
    <row r="4200">
      <c r="A4200" s="1" t="s">
        <v>699</v>
      </c>
      <c r="B4200" s="1" t="s">
        <v>6316</v>
      </c>
      <c r="C4200" s="2" t="str">
        <f>IFERROR(__xludf.DUMMYFUNCTION("GoogleTranslate(B4200, ""en"", ""vi"")"),"Phạm vi cao độ nhỏ gọn của [R1A2N3G4E5] [oc0ta1ve2s3], cùng với việc được sáng tác trong [[K01E12Y23]3 k4ey5], mang lại màn trình diễn âm nhạc tập trung và có tác động mạnh mẽ với thời gian chạy [T1M213] giây. Nhịp điệu trong bài hát này cực kỳ kích thích"&amp;" và việc sử dụng [I1N2S3T4R5U6M7E8N9T0S1] rất quan trọng đối với âm nhạc. Đồng hồ đo của âm nhạc là [T1I2M3E4_5S6I7G8N9A0T1U2R3E4] và bài hát di chuyển nhanh chóng qua [[N01U12M23_34B45A56R67S78]8 b9ar0s1 của nó. Mặc dù ngắn gọn nhưng âm nhạc vẫn mang lại"&amp;" cảm giác [E1M2O3T4I5O6N7] mạnh mẽ, khiến nó trở thành một tác phẩm mạnh mẽ và đáng nhớ.")</f>
        <v>Phạm vi cao độ nhỏ gọn của [R1A2N3G4E5] [oc0ta1ve2s3], cùng với việc được sáng tác trong [[K01E12Y23]3 k4ey5], mang lại màn trình diễn âm nhạc tập trung và có tác động mạnh mẽ với thời gian chạy [T1M213] giây. Nhịp điệu trong bài hát này cực kỳ kích thích và việc sử dụng [I1N2S3T4R5U6M7E8N9T0S1] rất quan trọng đối với âm nhạc. Đồng hồ đo của âm nhạc là [T1I2M3E4_5S6I7G8N9A0T1U2R3E4] và bài hát di chuyển nhanh chóng qua [[N01U12M23_34B45A56R67S78]8 b9ar0s1 của nó. Mặc dù ngắn gọn nhưng âm nhạc vẫn mang lại cảm giác [E1M2O3T4I5O6N7] mạnh mẽ, khiến nó trở thành một tác phẩm mạnh mẽ và đáng nhớ.</v>
      </c>
    </row>
    <row r="4201">
      <c r="A4201" s="1" t="s">
        <v>831</v>
      </c>
      <c r="B4201" s="1" t="s">
        <v>6317</v>
      </c>
      <c r="C4201" s="2" t="str">
        <f>IFERROR(__xludf.DUMMYFUNCTION("GoogleTranslate(B4201, ""en"", ""vi"")"),"[ke0y1] được sử dụng trong bài hát này mang lại cho nó một chất lượng cảm xúc đặc biệt khó có thể bắt chước được. Với thời lượng chạy [T1M213] giây, bản nhạc này có thể khiến người nghe hoàn toàn đắm chìm trong nhịp điệu nhẹ nhàng và thư giãn của nó. Sự k"&amp;"ết hợp giữa [ke0y1] độc đáo và nhịp điệu nhẹ nhàng tạo nên một trải nghiệm âm nhạc thực sự khó quên.")</f>
        <v>[ke0y1] được sử dụng trong bài hát này mang lại cho nó một chất lượng cảm xúc đặc biệt khó có thể bắt chước được. Với thời lượng chạy [T1M213] giây, bản nhạc này có thể khiến người nghe hoàn toàn đắm chìm trong nhịp điệu nhẹ nhàng và thư giãn của nó. Sự kết hợp giữa [ke0y1] độc đáo và nhịp điệu nhẹ nhàng tạo nên một trải nghiệm âm nhạc thực sự khó quên.</v>
      </c>
    </row>
    <row r="4202">
      <c r="A4202" s="1" t="s">
        <v>5681</v>
      </c>
      <c r="B4202" s="1" t="s">
        <v>6318</v>
      </c>
      <c r="C4202" s="2" t="str">
        <f>IFERROR(__xludf.DUMMYFUNCTION("GoogleTranslate(B4202, ""en"", ""vi"")"),"Bản nhạc này có phạm vi cao độ trong [R1A2N3G4E5] [oc0ta1ve2s3] và [[K01E12Y23]3 k4ey5] mang đến âm thanh mạnh mẽ và đáng nhớ. Nhạc được phát ở mức cao [te0mp1o2] và sử dụng [[T01I12M23E34_45S56I67G78N89A90T01U12R23E34]4 t5im6e 7si8gn9at0ur1e2]. Nó bao gồ"&amp;"m [[N01U12M23_34B45A56R67S78]8 b9ar0s1].")</f>
        <v>Bản nhạc này có phạm vi cao độ trong [R1A2N3G4E5] [oc0ta1ve2s3] và [[K01E12Y23]3 k4ey5] mang đến âm thanh mạnh mẽ và đáng nhớ. Nhạc được phát ở mức cao [te0mp1o2] và sử dụng [[T01I12M23E34_45S56I67G78N89A90T01U12R23E34]4 t5im6e 7si8gn9at0ur1e2]. Nó bao gồm [[N01U12M23_34B45A56R67S78]8 b9ar0s1].</v>
      </c>
    </row>
    <row r="4203">
      <c r="A4203" s="1" t="s">
        <v>1243</v>
      </c>
      <c r="B4203" s="1" t="s">
        <v>6319</v>
      </c>
      <c r="C4203" s="2" t="str">
        <f>IFERROR(__xludf.DUMMYFUNCTION("GoogleTranslate(B4203, ""en"", ""vi"")"),"Phạm vi cao độ của bản nhạc này là [R1A2N3G4E5] [oc0ta1ve2s3] mang đến trải nghiệm nghe độc ​​đáo và đáng nhớ, được bổ sung bằng cách sử dụng [[K01E12Y23]3 k4ey5], truyền tải âm thanh độc đáo và cộng hưởng. Với thời lượng [T1M213] giây, bài hát cuốn hút n"&amp;"gười nghe bằng nhịp điệu êm dịu và nhẹ nhàng. Bằng cách chọn không kết hợp [I1N2S3T4R5U6M7E8N9T0S1], nó sẽ mang một đặc tính riêng biệt. Âm nhạc sử dụng [[T01I12M23E34_45S56I67G78N89A90T01U12R23E34]4 t5im6e 7si8gn9at0ur1e2], được phát ở tốc độ nhanh, càng"&amp;" làm cho nó khác biệt với âm thanh [G1E2N3R4E5] điển hình.")</f>
        <v>Phạm vi cao độ của bản nhạc này là [R1A2N3G4E5] [oc0ta1ve2s3] mang đến trải nghiệm nghe độc ​​đáo và đáng nhớ, được bổ sung bằng cách sử dụng [[K01E12Y23]3 k4ey5], truyền tải âm thanh độc đáo và cộng hưởng. Với thời lượng [T1M213] giây, bài hát cuốn hút người nghe bằng nhịp điệu êm dịu và nhẹ nhàng. Bằng cách chọn không kết hợp [I1N2S3T4R5U6M7E8N9T0S1], nó sẽ mang một đặc tính riêng biệt. Âm nhạc sử dụng [[T01I12M23E34_45S56I67G78N89A90T01U12R23E34]4 t5im6e 7si8gn9at0ur1e2], được phát ở tốc độ nhanh, càng làm cho nó khác biệt với âm thanh [G1E2N3R4E5] điển hình.</v>
      </c>
    </row>
    <row r="4204">
      <c r="A4204" s="1" t="s">
        <v>1836</v>
      </c>
      <c r="B4204" s="1" t="s">
        <v>6320</v>
      </c>
      <c r="C4204" s="2" t="str">
        <f>IFERROR(__xludf.DUMMYFUNCTION("GoogleTranslate(B4204, ""en"", ""vi"")"),"Âm thanh của bài hát [T1M213]-thứ hai này mang đậm phong cách thông thường của phong cách [G1E2N3R4E5].")</f>
        <v>Âm thanh của bài hát [T1M213]-thứ hai này mang đậm phong cách thông thường của phong cách [G1E2N3R4E5].</v>
      </c>
    </row>
    <row r="4205">
      <c r="A4205" s="1" t="s">
        <v>6321</v>
      </c>
      <c r="B4205" s="1" t="s">
        <v>6322</v>
      </c>
      <c r="C4205" s="2" t="str">
        <f>IFERROR(__xludf.DUMMYFUNCTION("GoogleTranslate(B4205, ""en"", ""vi"")"),"Âm nhạc được đề cập có phạm vi cao độ giới hạn là [R1A2N3G4E5] [oc0ta1ve2s3], cho phép nhấn mạnh hơn vào các sắc thái của giai điệu và nhịp điệu. Nhịp điệu của bài hát được cân bằng tốt và sử dụng máy đo [T1I2M3E4_5S6I7G8N9A0T1U2R3E4]. Về phân loại thể lo"&amp;"ại, bài hát không dễ dàng được phân loại là phong cách [G1E2N3R4E5], cho thấy rằng nó có thể có những đặc điểm độc đáo vượt qua ranh giới thể loại truyền thống.")</f>
        <v>Âm nhạc được đề cập có phạm vi cao độ giới hạn là [R1A2N3G4E5] [oc0ta1ve2s3], cho phép nhấn mạnh hơn vào các sắc thái của giai điệu và nhịp điệu. Nhịp điệu của bài hát được cân bằng tốt và sử dụng máy đo [T1I2M3E4_5S6I7G8N9A0T1U2R3E4]. Về phân loại thể loại, bài hát không dễ dàng được phân loại là phong cách [G1E2N3R4E5], cho thấy rằng nó có thể có những đặc điểm độc đáo vượt qua ranh giới thể loại truyền thống.</v>
      </c>
    </row>
    <row r="4206">
      <c r="A4206" s="1" t="s">
        <v>408</v>
      </c>
      <c r="B4206" s="1" t="s">
        <v>6323</v>
      </c>
      <c r="C4206" s="2" t="str">
        <f>IFERROR(__xludf.DUMMYFUNCTION("GoogleTranslate(B4206, ""en"", ""vi"")"),"Bài hát này bao gồm khoảng [[N01U12M23_34B45A56R67S78]8 b9ar0s1] và cách sắp xếp của nó đã bỏ qua việc sử dụng [I1N2S3T4R5U6M7E8N9T0S1]. Mặc dù lược bỏ một số nhạc cụ nhất định, bài hát vẫn thể hiện được tính âm nhạc của mình thông qua cách sáng tác và th"&amp;"ực hiện đầy sáng tạo. Sự vắng mặt của những nhạc cụ này thậm chí có thể nâng cao tác động tổng thể của bài hát bằng cách cho phép các yếu tố âm nhạc khác chiếm được sự chú ý. Tuy nhiên, việc sáng tác và sắp xếp bài hát cuối cùng vẫn phụ thuộc vào tầm nhìn"&amp;" nghệ thuật của người sáng tạo ra nó và kết quả âm nhạc mà họ mong muốn.")</f>
        <v>Bài hát này bao gồm khoảng [[N01U12M23_34B45A56R67S78]8 b9ar0s1] và cách sắp xếp của nó đã bỏ qua việc sử dụng [I1N2S3T4R5U6M7E8N9T0S1]. Mặc dù lược bỏ một số nhạc cụ nhất định, bài hát vẫn thể hiện được tính âm nhạc của mình thông qua cách sáng tác và thực hiện đầy sáng tạo. Sự vắng mặt của những nhạc cụ này thậm chí có thể nâng cao tác động tổng thể của bài hát bằng cách cho phép các yếu tố âm nhạc khác chiếm được sự chú ý. Tuy nhiên, việc sáng tác và sắp xếp bài hát cuối cùng vẫn phụ thuộc vào tầm nhìn nghệ thuật của người sáng tạo ra nó và kết quả âm nhạc mà họ mong muốn.</v>
      </c>
    </row>
    <row r="4207">
      <c r="A4207" s="1" t="s">
        <v>1831</v>
      </c>
      <c r="B4207" s="1" t="s">
        <v>6324</v>
      </c>
      <c r="C4207" s="2" t="str">
        <f>IFERROR(__xludf.DUMMYFUNCTION("GoogleTranslate(B4207, ""en"", ""vi"")"),"Bài hát này được chơi với nhịp độ nhẹ nhàng với nhịp độ vừa phải và bạn sẽ không nghe thấy bất kỳ nhạc cụ nào trong đó.")</f>
        <v>Bài hát này được chơi với nhịp độ nhẹ nhàng với nhịp độ vừa phải và bạn sẽ không nghe thấy bất kỳ nhạc cụ nào trong đó.</v>
      </c>
    </row>
    <row r="4208">
      <c r="A4208" s="1" t="s">
        <v>6325</v>
      </c>
      <c r="B4208" s="1" t="s">
        <v>6326</v>
      </c>
      <c r="C4208" s="2" t="str">
        <f>IFERROR(__xludf.DUMMYFUNCTION("GoogleTranslate(B4208, ""en"", ""vi"")"),"Bài hát này là một ví dụ điển hình của thể loại [G1E2N3R4E5], với nhịp điệu vừa phải và [te0mp1o2] dựa trên [[T01I12M23E34_45S56I67G78N89A90T01U12R23E34]4 t5im6e 7si8gn9at0ur1e2]. Cấu trúc nhịp điệu và [te0mp1o2] vừa phải của âm nhạc khiến nó trở thành sự"&amp;" thể hiện tuyệt vời cho thể loại này, thể hiện các yếu tố đặc trưng của thể loại này một cách rõ ràng và ngắn gọn. Với [ti0me1 s2ig3na4tu5re6] chính xác và nhịp điệu được chế tạo một cách chuyên nghiệp, bài hát này là một ví dụ điển hình về âm thanh và ph"&amp;"ong cách của thể loại này. Cho dù bạn là người hâm mộ thể loại này lâu năm hay là người mới muốn khám phá âm thanh độc đáo của nó, bài hát này chắc chắn sẽ gây ấn tượng và thích thú với âm nhạc được chế tác tinh xảo và nhịp điệu đặc biệt.")</f>
        <v>Bài hát này là một ví dụ điển hình của thể loại [G1E2N3R4E5], với nhịp điệu vừa phải và [te0mp1o2] dựa trên [[T01I12M23E34_45S56I67G78N89A90T01U12R23E34]4 t5im6e 7si8gn9at0ur1e2]. Cấu trúc nhịp điệu và [te0mp1o2] vừa phải của âm nhạc khiến nó trở thành sự thể hiện tuyệt vời cho thể loại này, thể hiện các yếu tố đặc trưng của thể loại này một cách rõ ràng và ngắn gọn. Với [ti0me1 s2ig3na4tu5re6] chính xác và nhịp điệu được chế tạo một cách chuyên nghiệp, bài hát này là một ví dụ điển hình về âm thanh và phong cách của thể loại này. Cho dù bạn là người hâm mộ thể loại này lâu năm hay là người mới muốn khám phá âm thanh độc đáo của nó, bài hát này chắc chắn sẽ gây ấn tượng và thích thú với âm nhạc được chế tác tinh xảo và nhịp điệu đặc biệt.</v>
      </c>
    </row>
    <row r="4209">
      <c r="A4209" s="1" t="s">
        <v>6327</v>
      </c>
      <c r="B4209" s="1" t="s">
        <v>6328</v>
      </c>
      <c r="C4209" s="2" t="str">
        <f>IFERROR(__xludf.DUMMYFUNCTION("GoogleTranslate(B4209, ""en"", ""vi"")"),"Màn trình diễn âm nhạc sử dụng [I1N2S3T4R5U6M7E8N9T0S1] và có dải cao độ nhỏ gọn [R1A2N3G4E5] [oc0ta1ve2s3], mang lại màn trình diễn tập trung và có tác động mạnh mẽ. Trong [[K01E12Y23]3 k4ey5], âm nhạc mang chất lượng cảm xúc đặc biệt được nâng cao nhờ đ"&amp;"ộ dài [T1M213] giây của bài hát và [te0mp1o2] vừa phải, thú vị. Mặc dù [ti0me1 s2ig3na4tu5re6 o7f 8[T91I02M13E24_35S46I57G68N79A80T91U02R13E24]3] là khác thường nhưng bản nhạc này không phải là sự thể hiện điển hình của âm thanh [G1E2N3R4E5] cổ điển. Đúng"&amp;" hơn là nó mang hơi hướng [A1R2T3I4S5T6], mang đến trải nghiệm nghe độc ​​đáo và đáng nhớ.")</f>
        <v>Màn trình diễn âm nhạc sử dụng [I1N2S3T4R5U6M7E8N9T0S1] và có dải cao độ nhỏ gọn [R1A2N3G4E5] [oc0ta1ve2s3], mang lại màn trình diễn tập trung và có tác động mạnh mẽ. Trong [[K01E12Y23]3 k4ey5], âm nhạc mang chất lượng cảm xúc đặc biệt được nâng cao nhờ độ dài [T1M213] giây của bài hát và [te0mp1o2] vừa phải, thú vị. Mặc dù [ti0me1 s2ig3na4tu5re6 o7f 8[T91I02M13E24_35S46I57G68N79A80T91U02R13E24]3] là khác thường nhưng bản nhạc này không phải là sự thể hiện điển hình của âm thanh [G1E2N3R4E5] cổ điển. Đúng hơn là nó mang hơi hướng [A1R2T3I4S5T6], mang đến trải nghiệm nghe độc ​​đáo và đáng nhớ.</v>
      </c>
    </row>
    <row r="4210">
      <c r="A4210" s="1" t="s">
        <v>5537</v>
      </c>
      <c r="B4210" s="1" t="s">
        <v>6329</v>
      </c>
      <c r="C4210" s="2" t="str">
        <f>IFERROR(__xludf.DUMMYFUNCTION("GoogleTranslate(B4210, ""en"", ""vi"")"),"Tác phẩm âm nhạc là một sáng tác có nhịp độ nhàn nhã, thấm đẫm các quy ước của phong cách [G1E2N3R4E5], thể hiện phạm vi cao độ trong [R1A2N3G4E5] [oc0ta1ve2s3]. [[K01E12Y23]3 k4ey5] được viết trong đó đã mang đến cho âm nhạc một chất lượng cảm xúc đặc bi"&amp;"ệt. Bài hát có thời lượng chạy [T1M213] giây và được chia thành [[N01U12M23_34B45A56R67S78]8 b9ar0s1], mang lại trải nghiệm nghe có cấu trúc. Nhìn chung, bản nhạc mang đến sự thể hiện quyến rũ của thể loại [G1E2N3R4E5], làm nổi bật những đặc điểm độc đáo "&amp;"và thu hút người nghe bằng âm thanh phong phú.")</f>
        <v>Tác phẩm âm nhạc là một sáng tác có nhịp độ nhàn nhã, thấm đẫm các quy ước của phong cách [G1E2N3R4E5], thể hiện phạm vi cao độ trong [R1A2N3G4E5] [oc0ta1ve2s3]. [[K01E12Y23]3 k4ey5] được viết trong đó đã mang đến cho âm nhạc một chất lượng cảm xúc đặc biệt. Bài hát có thời lượng chạy [T1M213] giây và được chia thành [[N01U12M23_34B45A56R67S78]8 b9ar0s1], mang lại trải nghiệm nghe có cấu trúc. Nhìn chung, bản nhạc mang đến sự thể hiện quyến rũ của thể loại [G1E2N3R4E5], làm nổi bật những đặc điểm độc đáo và thu hút người nghe bằng âm thanh phong phú.</v>
      </c>
    </row>
    <row r="4211">
      <c r="A4211" s="1" t="s">
        <v>6330</v>
      </c>
      <c r="B4211" s="1" t="s">
        <v>6331</v>
      </c>
      <c r="C4211" s="2" t="str">
        <f>IFERROR(__xludf.DUMMYFUNCTION("GoogleTranslate(B4211, ""en"", ""vi"")"),"Âm nhạc được nhắc đến mang lại trải nghiệm nghe độc ​​đáo và đáng nhớ với dải cao độ [R1A2N3G4E5] [oc0ta1ve2s3]. [[K01E12Y23]3 k4ey5] của nó cũng bổ sung thêm hương vị đặc biệt cho bố cục. Bài hát có thời lượng [T1M213] giây và cao-[te0mp1o2], chiếu [E1M2"&amp;"O3T4I5O6N7]. Với [[N01U12M23_34B45A56R67S78]8 b9ar0s1], bạn có nhiều thời gian để đắm mình trong nhịp điệu và cảm xúc của dòng nhạc này.")</f>
        <v>Âm nhạc được nhắc đến mang lại trải nghiệm nghe độc ​​đáo và đáng nhớ với dải cao độ [R1A2N3G4E5] [oc0ta1ve2s3]. [[K01E12Y23]3 k4ey5] của nó cũng bổ sung thêm hương vị đặc biệt cho bố cục. Bài hát có thời lượng [T1M213] giây và cao-[te0mp1o2], chiếu [E1M2O3T4I5O6N7]. Với [[N01U12M23_34B45A56R67S78]8 b9ar0s1], bạn có nhiều thời gian để đắm mình trong nhịp điệu và cảm xúc của dòng nhạc này.</v>
      </c>
    </row>
    <row r="4212">
      <c r="A4212" s="1" t="s">
        <v>1354</v>
      </c>
      <c r="B4212" s="1" t="s">
        <v>6332</v>
      </c>
      <c r="C4212" s="2" t="str">
        <f>IFERROR(__xludf.DUMMYFUNCTION("GoogleTranslate(B4212, ""en"", ""vi"")"),"Phạm vi cao độ của âm nhạc quyến rũ và đáng nhớ này nằm trong [R1A2N3G4E5] [oc0ta1ve2s3]. Nó được chơi với tốc độ nhanh, nhịp điệu rất mãnh liệt và dài [T1M213] giây. Sự lựa chọn [[K01E12Y23]3 k4ey5] càng làm tăng thêm sức hấp dẫn của nó. Âm nhạc trở nên "&amp;"sống động nhờ sử dụng [I1N2S3T4R5U6M7E8N9T0S1] và tuân theo nhịp [T1I2M3E4_5S6I7G8N9A0T1U2R3E4]. Mặc dù có nhịp độ và cường độ nhanh, bài hát này thoát khỏi những quy ước về phong cách [G1E2N3R4E5].")</f>
        <v>Phạm vi cao độ của âm nhạc quyến rũ và đáng nhớ này nằm trong [R1A2N3G4E5] [oc0ta1ve2s3]. Nó được chơi với tốc độ nhanh, nhịp điệu rất mãnh liệt và dài [T1M213] giây. Sự lựa chọn [[K01E12Y23]3 k4ey5] càng làm tăng thêm sức hấp dẫn của nó. Âm nhạc trở nên sống động nhờ sử dụng [I1N2S3T4R5U6M7E8N9T0S1] và tuân theo nhịp [T1I2M3E4_5S6I7G8N9A0T1U2R3E4]. Mặc dù có nhịp độ và cường độ nhanh, bài hát này thoát khỏi những quy ước về phong cách [G1E2N3R4E5].</v>
      </c>
    </row>
    <row r="4213">
      <c r="A4213" s="1" t="s">
        <v>287</v>
      </c>
      <c r="B4213" s="1" t="s">
        <v>6333</v>
      </c>
      <c r="C4213" s="2" t="str">
        <f>IFERROR(__xludf.DUMMYFUNCTION("GoogleTranslate(B4213, ""en"", ""vi"")"),"Bài hát này mang đến trải nghiệm quyến rũ và đáng nhớ thông qua [te0mp1o2] thoải mái, phạm vi cao độ giới hạn [R1A2N3G4E5] [oc0ta1ve2s3] và lựa chọn [[K01E12Y23]3 k4ey5]. [te0mp1o2] thoải mái của âm nhạc cho phép nhấn mạnh hơn vào các sắc thái của giai đi"&amp;"ệu và cách diễn đạt. Với phạm vi cao độ hạn chế, âm nhạc thu hút sự chú ý đến sự tinh tế trong bố cục, tạo ra trải nghiệm nghe phong phú và bổ ích. Ngoài ra, thời lượng [T1M213] giây của bài hát cho phép người nghe có nhiều thời gian để hoàn toàn đắm mình"&amp;" trong khung cảnh âm thanh của nó.")</f>
        <v>Bài hát này mang đến trải nghiệm quyến rũ và đáng nhớ thông qua [te0mp1o2] thoải mái, phạm vi cao độ giới hạn [R1A2N3G4E5] [oc0ta1ve2s3] và lựa chọn [[K01E12Y23]3 k4ey5]. [te0mp1o2] thoải mái của âm nhạc cho phép nhấn mạnh hơn vào các sắc thái của giai điệu và cách diễn đạt. Với phạm vi cao độ hạn chế, âm nhạc thu hút sự chú ý đến sự tinh tế trong bố cục, tạo ra trải nghiệm nghe phong phú và bổ ích. Ngoài ra, thời lượng [T1M213] giây của bài hát cho phép người nghe có nhiều thời gian để hoàn toàn đắm mình trong khung cảnh âm thanh của nó.</v>
      </c>
    </row>
    <row r="4214">
      <c r="A4214" s="1" t="s">
        <v>6334</v>
      </c>
      <c r="B4214" s="1" t="s">
        <v>6335</v>
      </c>
      <c r="C4214" s="2" t="str">
        <f>IFERROR(__xludf.DUMMYFUNCTION("GoogleTranslate(B4214, ""en"", ""vi"")"),"Phạm vi cao độ giới hạn của âm nhạc là [R1A2N3G4E5] [oc0ta1ve2s3] cho phép nhấn mạnh hơn vào các sắc thái của giai điệu và nhịp điệu, trong khi lựa chọn [[K01E12Y23]3 k4ey5] sẽ tạo ra trải nghiệm quyến rũ và đáng nhớ. Mặc dù nhịp điệu rất mạnh mẽ, thời lư"&amp;"ợng [T1M213] giây của bản nhạc và việc sử dụng [I1N2S3T4R5U6M7E8N9T0S1] của bản nhạc rất quan trọng đối với tác động tổng thể của âm nhạc. Điều thú vị là, [ti0me1 s2ig3na4tu5re6 o7f 8[T91I02M13E24_35S46I57G68N79A80T91U02R13E24]3] không được sử dụng phổ bi"&amp;"ến và âm nhạc này không thể hiện những đặc điểm điển hình của phong cách [G1E2N3R4E5], khiến nó trở thành một sự khác biệt độc đáo so với mong đợi. Cũng cần lưu ý rằng bài hát này không phải là sự thể hiện điển hình cho thể loại của [A1R2T3I4S5T6], càng k"&amp;"hiến nó trở nên khác biệt và đáng chú ý.")</f>
        <v>Phạm vi cao độ giới hạn của âm nhạc là [R1A2N3G4E5] [oc0ta1ve2s3] cho phép nhấn mạnh hơn vào các sắc thái của giai điệu và nhịp điệu, trong khi lựa chọn [[K01E12Y23]3 k4ey5] sẽ tạo ra trải nghiệm quyến rũ và đáng nhớ. Mặc dù nhịp điệu rất mạnh mẽ, thời lượng [T1M213] giây của bản nhạc và việc sử dụng [I1N2S3T4R5U6M7E8N9T0S1] của bản nhạc rất quan trọng đối với tác động tổng thể của âm nhạc. Điều thú vị là, [ti0me1 s2ig3na4tu5re6 o7f 8[T91I02M13E24_35S46I57G68N79A80T91U02R13E24]3] không được sử dụng phổ biến và âm nhạc này không thể hiện những đặc điểm điển hình của phong cách [G1E2N3R4E5], khiến nó trở thành một sự khác biệt độc đáo so với mong đợi. Cũng cần lưu ý rằng bài hát này không phải là sự thể hiện điển hình cho thể loại của [A1R2T3I4S5T6], càng khiến nó trở nên khác biệt và đáng chú ý.</v>
      </c>
    </row>
    <row r="4215">
      <c r="A4215" s="1" t="s">
        <v>6336</v>
      </c>
      <c r="B4215" s="1" t="s">
        <v>6337</v>
      </c>
      <c r="C4215" s="2" t="str">
        <f>IFERROR(__xludf.DUMMYFUNCTION("GoogleTranslate(B4215, ""en"", ""vi"")"),"Trải nghiệm quyến rũ và đáng nhớ của dòng nhạc này được nâng cao nhờ lựa chọn [[K01E12Y23]3 k4ey5]. Với độ dài [T1M213] giây, [ti0me1 s2ig3na4tu5re6] của bài hát là không điển hình và nó chọn không kết hợp [I1N2S3T4R5U6M7E8N9T0S1]. Không thể nhầm lẫn về t"&amp;"ính chất [G1E2N3R4E5], bài hát này có [[N01U12M23_34B45A56R67S78]8 b9ar0s1] trong toàn bộ bài hát.")</f>
        <v>Trải nghiệm quyến rũ và đáng nhớ của dòng nhạc này được nâng cao nhờ lựa chọn [[K01E12Y23]3 k4ey5]. Với độ dài [T1M213] giây, [ti0me1 s2ig3na4tu5re6] của bài hát là không điển hình và nó chọn không kết hợp [I1N2S3T4R5U6M7E8N9T0S1]. Không thể nhầm lẫn về tính chất [G1E2N3R4E5], bài hát này có [[N01U12M23_34B45A56R67S78]8 b9ar0s1] trong toàn bộ bài hát.</v>
      </c>
    </row>
    <row r="4216">
      <c r="A4216" s="1" t="s">
        <v>6338</v>
      </c>
      <c r="B4216" s="1" t="s">
        <v>6339</v>
      </c>
      <c r="C4216" s="2" t="str">
        <f>IFERROR(__xludf.DUMMYFUNCTION("GoogleTranslate(B4216, ""en"", ""vi"")"),"Bản nhạc này được sáng tác trong [[K01E12Y23]3 k4ey5] và dài [T1M213] giây. Nhịp điệu trong bài hát này rất êm dịu, nhưng [ti0me1 s2ig3na4tu5re6], [T1I2M3E4_5S6I7G8N9A0T1U2R3E4] của nó lại nằm ngoài quy chuẩn. Bạn sẽ không tìm thấy bất kỳ [I1N2S3T4R5U6M7E"&amp;"8N9T0S1] nào trong bài hát này. Bài hát này được phát ở tốc độ trung bình và cover [[N01U12M23_34B45A56R67S78]8 b9ar0s1].")</f>
        <v>Bản nhạc này được sáng tác trong [[K01E12Y23]3 k4ey5] và dài [T1M213] giây. Nhịp điệu trong bài hát này rất êm dịu, nhưng [ti0me1 s2ig3na4tu5re6], [T1I2M3E4_5S6I7G8N9A0T1U2R3E4] của nó lại nằm ngoài quy chuẩn. Bạn sẽ không tìm thấy bất kỳ [I1N2S3T4R5U6M7E8N9T0S1] nào trong bài hát này. Bài hát này được phát ở tốc độ trung bình và cover [[N01U12M23_34B45A56R67S78]8 b9ar0s1].</v>
      </c>
    </row>
    <row r="4217">
      <c r="A4217" s="1" t="s">
        <v>6340</v>
      </c>
      <c r="B4217" s="1" t="s">
        <v>6341</v>
      </c>
      <c r="C4217" s="2" t="str">
        <f>IFERROR(__xludf.DUMMYFUNCTION("GoogleTranslate(B4217, ""en"", ""vi"")"),"Bài hát này thuộc thể loại [G1E2N3R4E5] và có nhịp điệu rất ru. Phần trình diễn âm nhạc cũng kết hợp với [I1N2S3T4R5U6M7E8N9T0S1], giúp tăng thêm âm thanh và cảm giác tổng thể của bài hát.")</f>
        <v>Bài hát này thuộc thể loại [G1E2N3R4E5] và có nhịp điệu rất ru. Phần trình diễn âm nhạc cũng kết hợp với [I1N2S3T4R5U6M7E8N9T0S1], giúp tăng thêm âm thanh và cảm giác tổng thể của bài hát.</v>
      </c>
    </row>
    <row r="4218">
      <c r="A4218" s="1" t="s">
        <v>889</v>
      </c>
      <c r="B4218" s="1" t="s">
        <v>6342</v>
      </c>
      <c r="C4218" s="2" t="str">
        <f>IFERROR(__xludf.DUMMYFUNCTION("GoogleTranslate(B4218, ""en"", ""vi"")"),"[te0mp1o2] của bài hát này ở mức vừa phải, tạo cảm giác thú vị khi nghe. Tốc độ vừa phải cho phép nhịp điệu ổn định và thoải mái, giúp bạn dễ dàng theo dõi và thưởng thức giai điệu. Ngoài ra, [te0mp1o2] tạo ra sự cân bằng dễ chịu giữa các yếu tố khác nhau"&amp;" của bài hát, cho phép nghe rõ từng nhạc cụ và giọng hát mà không lấn át nhau. Nhìn chung, [te0mp1o2] vừa phải của bài hát này càng làm tăng thêm sự hấp dẫn và mang lại trải nghiệm nghe thú vị.")</f>
        <v>[te0mp1o2] của bài hát này ở mức vừa phải, tạo cảm giác thú vị khi nghe. Tốc độ vừa phải cho phép nhịp điệu ổn định và thoải mái, giúp bạn dễ dàng theo dõi và thưởng thức giai điệu. Ngoài ra, [te0mp1o2] tạo ra sự cân bằng dễ chịu giữa các yếu tố khác nhau của bài hát, cho phép nghe rõ từng nhạc cụ và giọng hát mà không lấn át nhau. Nhìn chung, [te0mp1o2] vừa phải của bài hát này càng làm tăng thêm sự hấp dẫn và mang lại trải nghiệm nghe thú vị.</v>
      </c>
    </row>
    <row r="4219">
      <c r="A4219" s="1" t="s">
        <v>6343</v>
      </c>
      <c r="B4219" s="1" t="s">
        <v>6344</v>
      </c>
      <c r="C4219" s="2" t="str">
        <f>IFERROR(__xludf.DUMMYFUNCTION("GoogleTranslate(B4219, ""en"", ""vi"")"),"Phạm vi cao độ nhỏ gọn của [R1A2N3G4E5] [oc0ta1ve2s3] mang lại màn trình diễn âm nhạc tập trung và có tác động mạnh mẽ được sáng tác trong [[K01E12Y23]3 k4ey5]. Bài hát này dài [T1M213] giây, có [te0mp1o2] rất nhanh và [[T01I12M23E34_45S56I67G78N89A90T01U"&amp;"12R23E34]4 t5im6e 7si8gn9at0ur1e2]. Nhạc được phát ở tốc độ nhanh, chiếu [E1M2O3T4I5O6N7] và bao gồm [[N01U12M23_34B45A56R67S78]8 b9ar0s1].")</f>
        <v>Phạm vi cao độ nhỏ gọn của [R1A2N3G4E5] [oc0ta1ve2s3] mang lại màn trình diễn âm nhạc tập trung và có tác động mạnh mẽ được sáng tác trong [[K01E12Y23]3 k4ey5]. Bài hát này dài [T1M213] giây, có [te0mp1o2] rất nhanh và [[T01I12M23E34_45S56I67G78N89A90T01U12R23E34]4 t5im6e 7si8gn9at0ur1e2]. Nhạc được phát ở tốc độ nhanh, chiếu [E1M2O3T4I5O6N7] và bao gồm [[N01U12M23_34B45A56R67S78]8 b9ar0s1].</v>
      </c>
    </row>
    <row r="4220">
      <c r="A4220" s="1" t="s">
        <v>6345</v>
      </c>
      <c r="B4220" s="1" t="s">
        <v>6346</v>
      </c>
      <c r="C4220" s="2" t="str">
        <f>IFERROR(__xludf.DUMMYFUNCTION("GoogleTranslate(B4220, ""en"", ""vi"")"),"Dải cao độ của [R1A2N3G4E5] [oc0ta1ve2s3] tạo thêm nét đặc biệt cho âm nhạc, nhấn mạnh chiều sâu cảm xúc của nó, trong khi việc sử dụng [[K01E12Y23]3 k4ey5] tạo ra một bảng âm thanh phong phú và sống động. Sự kết hợp của [I1N2S3T4R5U6M7E8N9T0S1] đóng một "&amp;"vai trò quan trọng trong âm nhạc, góp phần tạo nên kết cấu tổng thể của nó. Với tốc độ chuyển động cân bằng, bản nhạc này chứa đầy [E1M2O3T4I5O6N7] và trải dài [[N01U12M23_34B45A56R67S78]8 b9ar0s1].")</f>
        <v>Dải cao độ của [R1A2N3G4E5] [oc0ta1ve2s3] tạo thêm nét đặc biệt cho âm nhạc, nhấn mạnh chiều sâu cảm xúc của nó, trong khi việc sử dụng [[K01E12Y23]3 k4ey5] tạo ra một bảng âm thanh phong phú và sống động. Sự kết hợp của [I1N2S3T4R5U6M7E8N9T0S1] đóng một vai trò quan trọng trong âm nhạc, góp phần tạo nên kết cấu tổng thể của nó. Với tốc độ chuyển động cân bằng, bản nhạc này chứa đầy [E1M2O3T4I5O6N7] và trải dài [[N01U12M23_34B45A56R67S78]8 b9ar0s1].</v>
      </c>
    </row>
    <row r="4221">
      <c r="A4221" s="1" t="s">
        <v>320</v>
      </c>
      <c r="B4221" s="1" t="s">
        <v>6347</v>
      </c>
      <c r="C4221" s="2" t="str">
        <f>IFERROR(__xludf.DUMMYFUNCTION("GoogleTranslate(B4221, ""en"", ""vi"")"),"Chất lượng cảm xúc đặc biệt của âm nhạc là do [ke0y1] mà nó được chơi. Tổng cộng, âm nhạc bao gồm [[N01U12M23_34B45A56R67S78]8 b9ar0s1].")</f>
        <v>Chất lượng cảm xúc đặc biệt của âm nhạc là do [ke0y1] mà nó được chơi. Tổng cộng, âm nhạc bao gồm [[N01U12M23_34B45A56R67S78]8 b9ar0s1].</v>
      </c>
    </row>
    <row r="4222">
      <c r="A4222" s="1" t="s">
        <v>6348</v>
      </c>
      <c r="B4222" s="1" t="s">
        <v>6349</v>
      </c>
      <c r="C4222" s="2" t="str">
        <f>IFERROR(__xludf.DUMMYFUNCTION("GoogleTranslate(B4222, ""en"", ""vi"")"),"Phạm vi cao độ của bài hát này nằm trong khoảng [R1A2N3G4E5] [oc0ta1ve2s3] và có thời gian chạy là [T1M213] giây. [te0mp1o2] trong bài hát nhẹ nhàng và yên bình này được đặt ở nhịp độ nhàn nhã, kèm theo việc sử dụng [I1N2S3T4R5U6M7E8N9T0S1] trong phần trì"&amp;"nh diễn âm nhạc. [ti0me1 s2ig3na4tu5re6] của nó không bình thường và nó bao gồm [[N01U12M23_34B45A56R67S78]8 b9ar0s1]. Âm nhạc được xác định bởi [E1M2O3T4I5O6N7].")</f>
        <v>Phạm vi cao độ của bài hát này nằm trong khoảng [R1A2N3G4E5] [oc0ta1ve2s3] và có thời gian chạy là [T1M213] giây. [te0mp1o2] trong bài hát nhẹ nhàng và yên bình này được đặt ở nhịp độ nhàn nhã, kèm theo việc sử dụng [I1N2S3T4R5U6M7E8N9T0S1] trong phần trình diễn âm nhạc. [ti0me1 s2ig3na4tu5re6] của nó không bình thường và nó bao gồm [[N01U12M23_34B45A56R67S78]8 b9ar0s1]. Âm nhạc được xác định bởi [E1M2O3T4I5O6N7].</v>
      </c>
    </row>
    <row r="4223">
      <c r="A4223" s="1" t="s">
        <v>4996</v>
      </c>
      <c r="B4223" s="1" t="s">
        <v>6350</v>
      </c>
      <c r="C4223" s="2" t="str">
        <f>IFERROR(__xludf.DUMMYFUNCTION("GoogleTranslate(B4223, ""en"", ""vi"")"),"Trong bài hát dài một giây [T1M213] này, việc sử dụng dải cao độ cụ thể là [R1A2N3G4E5] [oc0ta1ve2s3] tạo ra âm thanh gắn kết và thống nhất xuyên suốt toàn bộ bản nhạc. Điều này không chỉ mang lại cảm giác nhất quán mà còn giúp truyền tải [E1M2O3T4I5O6N7]"&amp;" dự kiến ​​thông qua âm nhạc.")</f>
        <v>Trong bài hát dài một giây [T1M213] này, việc sử dụng dải cao độ cụ thể là [R1A2N3G4E5] [oc0ta1ve2s3] tạo ra âm thanh gắn kết và thống nhất xuyên suốt toàn bộ bản nhạc. Điều này không chỉ mang lại cảm giác nhất quán mà còn giúp truyền tải [E1M2O3T4I5O6N7] dự kiến ​​thông qua âm nhạc.</v>
      </c>
    </row>
    <row r="4224">
      <c r="A4224" s="1" t="s">
        <v>110</v>
      </c>
      <c r="B4224" s="1" t="s">
        <v>6351</v>
      </c>
      <c r="C4224" s="2" t="str">
        <f>IFERROR(__xludf.DUMMYFUNCTION("GoogleTranslate(B4224, ""en"", ""vi"")"),"Phạm vi cao độ của một nhạc cụ hoặc một ca sĩ đề cập đến phạm vi các nốt hoặc cao độ có thể được tạo ra bởi nhạc cụ hoặc giọng hát đó. Nó thường được đo bằng [oc0ta1ve2s3], với mỗi [oc0ta1ve2] biểu thị sự tăng gấp đôi hoặc giảm một nửa tần số của một nốt "&amp;"cụ thể. Phạm vi cụ thể của phạm vi cao độ có thể rất khác nhau tùy thuộc vào loại nhạc cụ hoặc loại giọng nói, nhưng nhìn chung nằm trong phạm vi khoảng 2 đến 4 [oc0ta1ve2s3]. Vì vậy, có thể nói rằng dải cao độ của một nhạc cụ hoặc ca sĩ điển hình nằm tro"&amp;"ng khoảng [R1A2N3G4E5] [oc0ta1ve2s3].")</f>
        <v>Phạm vi cao độ của một nhạc cụ hoặc một ca sĩ đề cập đến phạm vi các nốt hoặc cao độ có thể được tạo ra bởi nhạc cụ hoặc giọng hát đó. Nó thường được đo bằng [oc0ta1ve2s3], với mỗi [oc0ta1ve2] biểu thị sự tăng gấp đôi hoặc giảm một nửa tần số của một nốt cụ thể. Phạm vi cụ thể của phạm vi cao độ có thể rất khác nhau tùy thuộc vào loại nhạc cụ hoặc loại giọng nói, nhưng nhìn chung nằm trong phạm vi khoảng 2 đến 4 [oc0ta1ve2s3]. Vì vậy, có thể nói rằng dải cao độ của một nhạc cụ hoặc ca sĩ điển hình nằm trong khoảng [R1A2N3G4E5] [oc0ta1ve2s3].</v>
      </c>
    </row>
    <row r="4225">
      <c r="A4225" s="1" t="s">
        <v>808</v>
      </c>
      <c r="B4225" s="1" t="s">
        <v>6352</v>
      </c>
      <c r="C4225" s="2" t="str">
        <f>IFERROR(__xludf.DUMMYFUNCTION("GoogleTranslate(B4225, ""en"", ""vi"")"),"Phạm vi cao độ giới hạn của bài hát này là [R1A2N3G4E5] [oc0ta1ve2s3] cho phép nhấn mạnh hơn vào các sắc thái của giai điệu và ngữ điệu, đồng thời việc sử dụng [[K01E12Y23]3 k4ey5] tạo ra một bảng âm thanh phong phú và sống động. Thời gian chạy [T1M213] g"&amp;"iây và nhịp điệu vừa phải thoải mái mang lại trải nghiệm nghe cân bằng. Sáng tác của bài hát không liên quan đến việc sử dụng [I1N2S3T4R5U6M7E8N9T0S1] và [[T01I12M23E34_45S56I67G78N89A90T01U12R23E34]4 t5im6e 7si8gn9at0ur1e2] không phổ biến đã làm tăng thê"&amp;"m nét độc đáo của nó. Bắt nguồn từ các quy ước của âm nhạc [G1E2N3R4E5], nhịp độ vừa phải của bài hát mời gọi người nghe đánh giá đầy đủ sự phức tạp của nó.")</f>
        <v>Phạm vi cao độ giới hạn của bài hát này là [R1A2N3G4E5] [oc0ta1ve2s3] cho phép nhấn mạnh hơn vào các sắc thái của giai điệu và ngữ điệu, đồng thời việc sử dụng [[K01E12Y23]3 k4ey5] tạo ra một bảng âm thanh phong phú và sống động. Thời gian chạy [T1M213] giây và nhịp điệu vừa phải thoải mái mang lại trải nghiệm nghe cân bằng. Sáng tác của bài hát không liên quan đến việc sử dụng [I1N2S3T4R5U6M7E8N9T0S1] và [[T01I12M23E34_45S56I67G78N89A90T01U12R23E34]4 t5im6e 7si8gn9at0ur1e2] không phổ biến đã làm tăng thêm nét độc đáo của nó. Bắt nguồn từ các quy ước của âm nhạc [G1E2N3R4E5], nhịp độ vừa phải của bài hát mời gọi người nghe đánh giá đầy đủ sự phức tạp của nó.</v>
      </c>
    </row>
    <row r="4226">
      <c r="A4226" s="1" t="s">
        <v>821</v>
      </c>
      <c r="B4226" s="1" t="s">
        <v>6353</v>
      </c>
      <c r="C4226" s="2" t="str">
        <f>IFERROR(__xludf.DUMMYFUNCTION("GoogleTranslate(B4226, ""en"", ""vi"")"),"Với dải cao độ trải dài [R1A2N3G4E5] [oc0ta1ve2s3], bản nhạc này mang lại trải nghiệm nghe đa dạng và sống động, đồng thời truyền tải âm thanh cộng hưởng và độc đáo thông qua việc sử dụng [[K01E12Y23]3 k4ey5]. Bài hát kéo dài [T1M213] giây, lôi cuốn với ["&amp;"te0mp1o2] vừa phải và thú vị. [I1N2S3T4R5U6M7E8N9T0S1] không được đưa vào thiết bị đo, cho phép một [ti0me1 s2ig3na4tu5re6 o7f 8[T91I02M13E24_35S46I57G68N79A80T91U02R13E24]3 khác thường. Bố cục chuyển động nhanh này chịu nhiều ảnh hưởng của thể loại [G1E2"&amp;"N3R4E5], mang lại trải nghiệm thính giác thực sự đặc biệt.")</f>
        <v>Với dải cao độ trải dài [R1A2N3G4E5] [oc0ta1ve2s3], bản nhạc này mang lại trải nghiệm nghe đa dạng và sống động, đồng thời truyền tải âm thanh cộng hưởng và độc đáo thông qua việc sử dụng [[K01E12Y23]3 k4ey5]. Bài hát kéo dài [T1M213] giây, lôi cuốn với [te0mp1o2] vừa phải và thú vị. [I1N2S3T4R5U6M7E8N9T0S1] không được đưa vào thiết bị đo, cho phép một [ti0me1 s2ig3na4tu5re6 o7f 8[T91I02M13E24_35S46I57G68N79A80T91U02R13E24]3 khác thường. Bố cục chuyển động nhanh này chịu nhiều ảnh hưởng của thể loại [G1E2N3R4E5], mang lại trải nghiệm thính giác thực sự đặc biệt.</v>
      </c>
    </row>
    <row r="4227">
      <c r="A4227" s="1" t="s">
        <v>693</v>
      </c>
      <c r="B4227" s="1" t="s">
        <v>6354</v>
      </c>
      <c r="C4227" s="2" t="str">
        <f>IFERROR(__xludf.DUMMYFUNCTION("GoogleTranslate(B4227, ""en"", ""vi"")"),"Âm nhạc mang đến trải nghiệm nghe độc ​​đáo và đáng nhớ với dải cao độ [R1A2N3G4E5] [oc0ta1ve2s3]. Nó truyền tải âm thanh độc đáo và vang dội thông qua việc sử dụng [[K01E12Y23]3 k4ey5] và nhịp điệu rất thoải mái. Âm nhạc được đặc trưng bởi [E1M2O3T4I5O6N"&amp;"7] và có [[N01U12M23_34B45A56R67S78]8 b9ar0s1] xuyên suốt bài hát. Những yếu tố này kết hợp với nhau tạo nên một bản nhạc lôi cuốn và giàu cảm xúc, chắc chắn sẽ để lại ấn tượng lâu dài cho người nghe.")</f>
        <v>Âm nhạc mang đến trải nghiệm nghe độc ​​đáo và đáng nhớ với dải cao độ [R1A2N3G4E5] [oc0ta1ve2s3]. Nó truyền tải âm thanh độc đáo và vang dội thông qua việc sử dụng [[K01E12Y23]3 k4ey5] và nhịp điệu rất thoải mái. Âm nhạc được đặc trưng bởi [E1M2O3T4I5O6N7] và có [[N01U12M23_34B45A56R67S78]8 b9ar0s1] xuyên suốt bài hát. Những yếu tố này kết hợp với nhau tạo nên một bản nhạc lôi cuốn và giàu cảm xúc, chắc chắn sẽ để lại ấn tượng lâu dài cho người nghe.</v>
      </c>
    </row>
    <row r="4228">
      <c r="A4228" s="1" t="s">
        <v>6355</v>
      </c>
      <c r="B4228" s="1" t="s">
        <v>6356</v>
      </c>
      <c r="C4228" s="2" t="str">
        <f>IFERROR(__xludf.DUMMYFUNCTION("GoogleTranslate(B4228, ""en"", ""vi"")"),"Dải cao độ của [R1A2N3G4E5] [oc0ta1ve2s3] tạo thêm nét đặc biệt cho âm nhạc, nhấn mạnh chiều sâu cảm xúc của nó, đồng thời việc sử dụng [[K01E12Y23]3 k4ey5] truyền tải âm thanh vang và độc đáo. Bản nhạc này có độ dài [T1M213] giây và cách sắp xếp của nó đ"&amp;"ã bỏ qua việc sử dụng [I1N2S3T4R5U6M7E8N9T0S1]. Dựa trên [[T01I12M23E34_45S56I67G78N89A90T01U12R23E34]4 t5im6e 7si8gn9at0ur1e2], âm nhạc di chuyển với tốc độ nhanh và phong cách của bài hát không phản ánh đặc điểm thông thường của thể loại [G1E2N3R4E5]. T"&amp;"uy nhiên, nó đi theo bước chân của [A1R2T3I4S5T6].")</f>
        <v>Dải cao độ của [R1A2N3G4E5] [oc0ta1ve2s3] tạo thêm nét đặc biệt cho âm nhạc, nhấn mạnh chiều sâu cảm xúc của nó, đồng thời việc sử dụng [[K01E12Y23]3 k4ey5] truyền tải âm thanh vang và độc đáo. Bản nhạc này có độ dài [T1M213] giây và cách sắp xếp của nó đã bỏ qua việc sử dụng [I1N2S3T4R5U6M7E8N9T0S1]. Dựa trên [[T01I12M23E34_45S56I67G78N89A90T01U12R23E34]4 t5im6e 7si8gn9at0ur1e2], âm nhạc di chuyển với tốc độ nhanh và phong cách của bài hát không phản ánh đặc điểm thông thường của thể loại [G1E2N3R4E5]. Tuy nhiên, nó đi theo bước chân của [A1R2T3I4S5T6].</v>
      </c>
    </row>
    <row r="4229">
      <c r="A4229" s="1" t="s">
        <v>452</v>
      </c>
      <c r="B4229" s="1" t="s">
        <v>6357</v>
      </c>
      <c r="C4229" s="2" t="str">
        <f>IFERROR(__xludf.DUMMYFUNCTION("GoogleTranslate(B4229, ""en"", ""vi"")"),"Nó tạo ra cảm giác buồn bã. Giai điệu đẹp đến ám ảnh.")</f>
        <v>Nó tạo ra cảm giác buồn bã. Giai điệu đẹp đến ám ảnh.</v>
      </c>
    </row>
    <row r="4230">
      <c r="A4230" s="1" t="s">
        <v>6358</v>
      </c>
      <c r="B4230" s="1" t="s">
        <v>6359</v>
      </c>
      <c r="C4230" s="2" t="str">
        <f>IFERROR(__xludf.DUMMYFUNCTION("GoogleTranslate(B4230, ""en"", ""vi"")"),"[ke0y1] của âm nhạc mang lại cho nó một chất lượng cảm xúc đặc biệt và bài hát tiến triển trên tổng số [[N01U12M23_34B45A56R67S78]8 b9ar0s1]. [ti0me1 s2ig3na4tu5re6] của bản nhạc là [T1I2M3E4_5S6I7G8N9A0T1U2R3E4].")</f>
        <v>[ke0y1] của âm nhạc mang lại cho nó một chất lượng cảm xúc đặc biệt và bài hát tiến triển trên tổng số [[N01U12M23_34B45A56R67S78]8 b9ar0s1]. [ti0me1 s2ig3na4tu5re6] của bản nhạc là [T1I2M3E4_5S6I7G8N9A0T1U2R3E4].</v>
      </c>
    </row>
    <row r="4231">
      <c r="A4231" s="1" t="s">
        <v>904</v>
      </c>
      <c r="B4231" s="1" t="s">
        <v>6360</v>
      </c>
      <c r="C4231" s="2" t="str">
        <f>IFERROR(__xludf.DUMMYFUNCTION("GoogleTranslate(B4231, ""en"", ""vi"")"),"Nhịp điệu của bài hát vừa phải và việc sử dụng [[K01E12Y23]3 k4ey5] mang lại cho bài hát một chất lượng cảm xúc đặc biệt. Ngoài ra, [te0mp1o2] trong bài hát này rất thoải mái, tạo nên bầu không khí thư giãn và êm dịu.")</f>
        <v>Nhịp điệu của bài hát vừa phải và việc sử dụng [[K01E12Y23]3 k4ey5] mang lại cho bài hát một chất lượng cảm xúc đặc biệt. Ngoài ra, [te0mp1o2] trong bài hát này rất thoải mái, tạo nên bầu không khí thư giãn và êm dịu.</v>
      </c>
    </row>
    <row r="4232">
      <c r="A4232" s="1" t="s">
        <v>6361</v>
      </c>
      <c r="B4232" s="1" t="s">
        <v>6362</v>
      </c>
      <c r="C4232" s="2" t="str">
        <f>IFERROR(__xludf.DUMMYFUNCTION("GoogleTranslate(B4232, ""en"", ""vi"")"),"Với việc sử dụng [[K01E12Y23]3 k4ey5], bản nhạc này truyền tải âm thanh độc đáo và vang dội, kéo dài [T1M213] giây. Nó sở hữu nhịp điệu mượt mà và ổn định và được làm phong phú hơn bằng cách đưa vào [I1N2S3T4R5U6M7E8N9T0S1]. Âm nhạc, đặc trưng bởi cảm giá"&amp;"c [E1M2O3T4I5O6N7], nằm trong [T1I2M3E4_5S6I7G8N9A0T1U2R3E4] và người ta có thể đếm [[N01U12M23_34B45A56R67S78]8 b9ar0s1] trong bài hát này.")</f>
        <v>Với việc sử dụng [[K01E12Y23]3 k4ey5], bản nhạc này truyền tải âm thanh độc đáo và vang dội, kéo dài [T1M213] giây. Nó sở hữu nhịp điệu mượt mà và ổn định và được làm phong phú hơn bằng cách đưa vào [I1N2S3T4R5U6M7E8N9T0S1]. Âm nhạc, đặc trưng bởi cảm giác [E1M2O3T4I5O6N7], nằm trong [T1I2M3E4_5S6I7G8N9A0T1U2R3E4] và người ta có thể đếm [[N01U12M23_34B45A56R67S78]8 b9ar0s1] trong bài hát này.</v>
      </c>
    </row>
    <row r="4233">
      <c r="A4233" s="1" t="s">
        <v>6363</v>
      </c>
      <c r="B4233" s="1" t="s">
        <v>6364</v>
      </c>
      <c r="C4233" s="2" t="str">
        <f>IFERROR(__xludf.DUMMYFUNCTION("GoogleTranslate(B4233, ""en"", ""vi"")"),"Việc sử dụng dải cao độ cụ thể của [R1A2N3G4E5] [oc0ta1ve2s3] tạo ra âm thanh gắn kết và thống nhất xuyên suốt đoạn nhạc thanh [N1U2M3_4B5A6R7S8], được phát với tốc độ nhanh trong [[T01I12M23E34_45S56I67G78N89A90T01U12R23E34]4 t5im6e 7si 8gn9at0ur1e2]. Âm"&amp;" nhạc có [I1N2S3T4R5U6M7E8N9T0S1] và chứa đầy [E1M2O3T4I5O6N7]. [te0mp1o2] làm tăng thêm cảm giác tràn đầy năng lượng và sống động cho tác phẩm, khiến tác phẩm trở thành một bố cục năng động và thú vị, nắm bắt được bản chất của chủ đề cảm xúc.")</f>
        <v>Việc sử dụng dải cao độ cụ thể của [R1A2N3G4E5] [oc0ta1ve2s3] tạo ra âm thanh gắn kết và thống nhất xuyên suốt đoạn nhạc thanh [N1U2M3_4B5A6R7S8], được phát với tốc độ nhanh trong [[T01I12M23E34_45S56I67G78N89A90T01U12R23E34]4 t5im6e 7si 8gn9at0ur1e2]. Âm nhạc có [I1N2S3T4R5U6M7E8N9T0S1] và chứa đầy [E1M2O3T4I5O6N7]. [te0mp1o2] làm tăng thêm cảm giác tràn đầy năng lượng và sống động cho tác phẩm, khiến tác phẩm trở thành một bố cục năng động và thú vị, nắm bắt được bản chất của chủ đề cảm xúc.</v>
      </c>
    </row>
    <row r="4234">
      <c r="A4234" s="1" t="s">
        <v>460</v>
      </c>
      <c r="B4234" s="1" t="s">
        <v>6365</v>
      </c>
      <c r="C4234" s="2" t="str">
        <f>IFERROR(__xludf.DUMMYFUNCTION("GoogleTranslate(B4234, ""en"", ""vi"")"),"Bài hát này có cao độ [R1A2N3G4E5] [oc0ta1ve2s3], với [[K01E12Y23]3 k4ey5] tạo thêm hương vị độc đáo cho âm nhạc của nó. Nhịp điệu vừa phải, dễ theo và quyết định không kết hợp [I1N2S3T4R5U6M7E8N9T0S1] đã được đưa ra.")</f>
        <v>Bài hát này có cao độ [R1A2N3G4E5] [oc0ta1ve2s3], với [[K01E12Y23]3 k4ey5] tạo thêm hương vị độc đáo cho âm nhạc của nó. Nhịp điệu vừa phải, dễ theo và quyết định không kết hợp [I1N2S3T4R5U6M7E8N9T0S1] đã được đưa ra.</v>
      </c>
    </row>
    <row r="4235">
      <c r="A4235" s="1" t="s">
        <v>435</v>
      </c>
      <c r="B4235" s="1" t="s">
        <v>6366</v>
      </c>
      <c r="C4235" s="2" t="str">
        <f>IFERROR(__xludf.DUMMYFUNCTION("GoogleTranslate(B4235, ""en"", ""vi"")"),"Phạm vi cao độ giới hạn của âm nhạc là [R1A2N3G4E5] [oc0ta1ve2s3] cho phép nhấn mạnh hơn vào các sắc thái của giai điệu và nhịp điệu, trong khi được đặt ở [T1I2M3E4_5S6I7G8N9A0T1U2R3E4]. Sự kết hợp giữa phạm vi cao độ hẹp và [ti0me1 s2ig3na4tu5re6] mang đ"&amp;"ến cơ hội cho các nhạc sĩ thể hiện khả năng truyền tải biểu cảm và cảm xúc thông qua các biến thể tinh tế trong giai điệu và nhịp điệu. Bằng cách tập trung vào những sắc thái này, người biểu diễn có thể tăng thêm chiều sâu và độ phức tạp cho âm nhạc, cho "&amp;"phép nó gây được tiếng vang với người nghe ở mức độ sâu hơn. Hơn nữa, việc sử dụng [ti0me1 s2ig3na4tu5re6] cụ thể có thể mang lại cho âm nhạc một đặc tính và năng lượng riêng biệt, làm tăng thêm tác động và ý nghĩa tổng thể của nó.")</f>
        <v>Phạm vi cao độ giới hạn của âm nhạc là [R1A2N3G4E5] [oc0ta1ve2s3] cho phép nhấn mạnh hơn vào các sắc thái của giai điệu và nhịp điệu, trong khi được đặt ở [T1I2M3E4_5S6I7G8N9A0T1U2R3E4]. Sự kết hợp giữa phạm vi cao độ hẹp và [ti0me1 s2ig3na4tu5re6] mang đến cơ hội cho các nhạc sĩ thể hiện khả năng truyền tải biểu cảm và cảm xúc thông qua các biến thể tinh tế trong giai điệu và nhịp điệu. Bằng cách tập trung vào những sắc thái này, người biểu diễn có thể tăng thêm chiều sâu và độ phức tạp cho âm nhạc, cho phép nó gây được tiếng vang với người nghe ở mức độ sâu hơn. Hơn nữa, việc sử dụng [ti0me1 s2ig3na4tu5re6] cụ thể có thể mang lại cho âm nhạc một đặc tính và năng lượng riêng biệt, làm tăng thêm tác động và ý nghĩa tổng thể của nó.</v>
      </c>
    </row>
    <row r="4236">
      <c r="A4236" s="1" t="s">
        <v>4582</v>
      </c>
      <c r="B4236" s="1" t="s">
        <v>6367</v>
      </c>
      <c r="C4236" s="2" t="str">
        <f>IFERROR(__xludf.DUMMYFUNCTION("GoogleTranslate(B4236, ""en"", ""vi"")"),"Bài hát sử dụng [ti0me1 s2ig3na4tu5re6] không điển hình và sử dụng dải cao độ cụ thể là [R1A2N3G4E5] [oc0ta1ve2s3] để tạo ra âm thanh gắn kết và thống nhất trong toàn bộ bản nhạc. Ngoài ra, nó không tuân theo các tiêu chuẩn thông thường của thể loại [G1E2"&amp;"N3R4E5] và [I1N2S3T4R5U6M7E8N9T0S1] không phải là một phần của nhạc cụ trong bài hát này.")</f>
        <v>Bài hát sử dụng [ti0me1 s2ig3na4tu5re6] không điển hình và sử dụng dải cao độ cụ thể là [R1A2N3G4E5] [oc0ta1ve2s3] để tạo ra âm thanh gắn kết và thống nhất trong toàn bộ bản nhạc. Ngoài ra, nó không tuân theo các tiêu chuẩn thông thường của thể loại [G1E2N3R4E5] và [I1N2S3T4R5U6M7E8N9T0S1] không phải là một phần của nhạc cụ trong bài hát này.</v>
      </c>
    </row>
    <row r="4237">
      <c r="A4237" s="1" t="s">
        <v>6368</v>
      </c>
      <c r="B4237" s="1" t="s">
        <v>6369</v>
      </c>
      <c r="C4237" s="2" t="str">
        <f>IFERROR(__xludf.DUMMYFUNCTION("GoogleTranslate(B4237, ""en"", ""vi"")"),"Âm nhạc này được xác định bởi [E1M2O3T4I5O6N7] và có [te0mp1o2] nhanh đi kèm với nhịp điệu cực kỳ tràn đầy sinh lực.")</f>
        <v>Âm nhạc này được xác định bởi [E1M2O3T4I5O6N7] và có [te0mp1o2] nhanh đi kèm với nhịp điệu cực kỳ tràn đầy sinh lực.</v>
      </c>
    </row>
    <row r="4238">
      <c r="A4238" s="1" t="s">
        <v>773</v>
      </c>
      <c r="B4238" s="1" t="s">
        <v>6370</v>
      </c>
      <c r="C4238" s="2" t="str">
        <f>IFERROR(__xludf.DUMMYFUNCTION("GoogleTranslate(B4238, ""en"", ""vi"")"),"Việc sử dụng phạm vi cao độ cụ thể của [R1A2N3G4E5] [oc0ta1ve2s3] tạo ra âm thanh gắn kết và thống nhất xuyên suốt bản nhạc được sáng tác trong [[K01E12Y23]3 k4ey5], với thời lượng là [T1M213] giây. Nó có nhịp điệu cân bằng, trong đó [I1N2S3T4R5U6M7E8N9T0"&amp;"S1] đóng một vai trò quan trọng, đi kèm với [[T01I12M23E34_45S56I67G78N89A90T01U12R23E34]4 t5im6e 7si8gn9at0ur1e2]. Với [te0mp1o2] thoải mái, âm nhạc tỏa ra [E1M2O3T4I5O6N7].")</f>
        <v>Việc sử dụng phạm vi cao độ cụ thể của [R1A2N3G4E5] [oc0ta1ve2s3] tạo ra âm thanh gắn kết và thống nhất xuyên suốt bản nhạc được sáng tác trong [[K01E12Y23]3 k4ey5], với thời lượng là [T1M213] giây. Nó có nhịp điệu cân bằng, trong đó [I1N2S3T4R5U6M7E8N9T0S1] đóng một vai trò quan trọng, đi kèm với [[T01I12M23E34_45S56I67G78N89A90T01U12R23E34]4 t5im6e 7si8gn9at0ur1e2]. Với [te0mp1o2] thoải mái, âm nhạc tỏa ra [E1M2O3T4I5O6N7].</v>
      </c>
    </row>
    <row r="4239">
      <c r="A4239" s="1" t="s">
        <v>6371</v>
      </c>
      <c r="B4239" s="1" t="s">
        <v>6372</v>
      </c>
      <c r="C4239" s="2" t="str">
        <f>IFERROR(__xludf.DUMMYFUNCTION("GoogleTranslate(B4239, ""en"", ""vi"")"),"Âm nhạc mà tôi đang đề cập đến là một ví dụ điển hình cho phong cách [G1E2N3R4E5]. Nó có [te0mp1o2] vừa phải và bao gồm [[N01U12M23_34B45A56R67S78]8 b9ar0s1]. Ngoài ra, [ti0me1 s2ig3na4tu5re6] của bản nhạc là [T1I2M3E4_5S6I7G8N9A0T1U2R3E4].")</f>
        <v>Âm nhạc mà tôi đang đề cập đến là một ví dụ điển hình cho phong cách [G1E2N3R4E5]. Nó có [te0mp1o2] vừa phải và bao gồm [[N01U12M23_34B45A56R67S78]8 b9ar0s1]. Ngoài ra, [ti0me1 s2ig3na4tu5re6] của bản nhạc là [T1I2M3E4_5S6I7G8N9A0T1U2R3E4].</v>
      </c>
    </row>
    <row r="4240">
      <c r="A4240" s="1" t="s">
        <v>1779</v>
      </c>
      <c r="B4240" s="1" t="s">
        <v>6373</v>
      </c>
      <c r="C4240" s="2" t="str">
        <f>IFERROR(__xludf.DUMMYFUNCTION("GoogleTranslate(B4240, ""en"", ""vi"")"),"Bản nhạc thể hiện phạm vi cao độ trong [R1A2N3G4E5] [oc0ta1ve2s3] và có độ dài [T1M213] giây, thể hiện bản chất của âm nhạc cổ điển [G1E2N3R4E5].")</f>
        <v>Bản nhạc thể hiện phạm vi cao độ trong [R1A2N3G4E5] [oc0ta1ve2s3] và có độ dài [T1M213] giây, thể hiện bản chất của âm nhạc cổ điển [G1E2N3R4E5].</v>
      </c>
    </row>
    <row r="4241">
      <c r="A4241" s="1" t="s">
        <v>6374</v>
      </c>
      <c r="B4241" s="1" t="s">
        <v>6375</v>
      </c>
      <c r="C4241" s="2" t="str">
        <f>IFERROR(__xludf.DUMMYFUNCTION("GoogleTranslate(B4241, ""en"", ""vi"")"),"Loại nhạc này mang đến trải nghiệm nghe đa dạng và sống động với dải cao độ trải dài [R1A2N3G4E5] [oc0ta1ve2s3]. Bài hát dài [T1M213] giây và dựa trên [[T01I12M23E34_45S56I67G78N89A90T01U12R23E34]4 t5im6e 7si8gn9at0ur1e2], với [te0mp1o2] thoải mái. Tuy nh"&amp;"iên, nó không phải là sự thể hiện thực sự của thể loại [G1E2N3R4E5] điển hình.")</f>
        <v>Loại nhạc này mang đến trải nghiệm nghe đa dạng và sống động với dải cao độ trải dài [R1A2N3G4E5] [oc0ta1ve2s3]. Bài hát dài [T1M213] giây và dựa trên [[T01I12M23E34_45S56I67G78N89A90T01U12R23E34]4 t5im6e 7si8gn9at0ur1e2], với [te0mp1o2] thoải mái. Tuy nhiên, nó không phải là sự thể hiện thực sự của thể loại [G1E2N3R4E5] điển hình.</v>
      </c>
    </row>
    <row r="4242">
      <c r="A4242" s="1" t="s">
        <v>6376</v>
      </c>
      <c r="B4242" s="1" t="s">
        <v>6377</v>
      </c>
      <c r="C4242" s="2" t="str">
        <f>IFERROR(__xludf.DUMMYFUNCTION("GoogleTranslate(B4242, ""en"", ""vi"")"),"Phần trình diễn âm nhạc của bài hát này sử dụng nhiều nhạc cụ khác nhau và được chơi với nhịp độ nhàn nhã, nhịp điệu rất yên tĩnh. Âm nhạc tỏa ra một cảm xúc nhất định và bao gồm tổng cộng [[N01U12M23_34B45A56R67S78]8 b9ar0s1].")</f>
        <v>Phần trình diễn âm nhạc của bài hát này sử dụng nhiều nhạc cụ khác nhau và được chơi với nhịp độ nhàn nhã, nhịp điệu rất yên tĩnh. Âm nhạc tỏa ra một cảm xúc nhất định và bao gồm tổng cộng [[N01U12M23_34B45A56R67S78]8 b9ar0s1].</v>
      </c>
    </row>
    <row r="4243">
      <c r="A4243" s="1" t="s">
        <v>297</v>
      </c>
      <c r="B4243" s="1" t="s">
        <v>6378</v>
      </c>
      <c r="C4243" s="2" t="str">
        <f>IFERROR(__xludf.DUMMYFUNCTION("GoogleTranslate(B4243, ""en"", ""vi"")"),"Nhạc của bài hát phải có [I1N2S3T4R5U6M7E8N9T0S1] và có thời lượng [T1M213] giây.")</f>
        <v>Nhạc của bài hát phải có [I1N2S3T4R5U6M7E8N9T0S1] và có thời lượng [T1M213] giây.</v>
      </c>
    </row>
    <row r="4244">
      <c r="A4244" s="1" t="s">
        <v>6379</v>
      </c>
      <c r="B4244" s="1" t="s">
        <v>6380</v>
      </c>
      <c r="C4244" s="2" t="str">
        <f>IFERROR(__xludf.DUMMYFUNCTION("GoogleTranslate(B4244, ""en"", ""vi"")"),"Bài hát này có nhịp điệu rất mạnh mẽ và lôi cuốn, đồng thời được chơi với tốc độ nhàn nhã, giúp người nghe có thể cảm nhận hết các sắc thái của nó. Việc sử dụng [[K01E12Y23]3 k4ey5] tạo ra bảng âm thanh phong phú và sống động, giúp tăng thêm chiều sâu cho"&amp;" âm nhạc và thu hút người nghe. Ngoài ra, nên đưa [I1N2S3T4R5U6M7E8N9T0S1] vào âm nhạc để hoàn thiện âm thanh và mang đến cho âm thanh sự phức tạp cần thiết. Nhìn chung, đây là một bản nhạc vừa hấp dẫn vừa được chế tác chu đáo, với nhịp điệu mạnh mẽ và nh"&amp;"ạc cụ phức tạp khiến người nghe cảm thấy thích thú.")</f>
        <v>Bài hát này có nhịp điệu rất mạnh mẽ và lôi cuốn, đồng thời được chơi với tốc độ nhàn nhã, giúp người nghe có thể cảm nhận hết các sắc thái của nó. Việc sử dụng [[K01E12Y23]3 k4ey5] tạo ra bảng âm thanh phong phú và sống động, giúp tăng thêm chiều sâu cho âm nhạc và thu hút người nghe. Ngoài ra, nên đưa [I1N2S3T4R5U6M7E8N9T0S1] vào âm nhạc để hoàn thiện âm thanh và mang đến cho âm thanh sự phức tạp cần thiết. Nhìn chung, đây là một bản nhạc vừa hấp dẫn vừa được chế tác chu đáo, với nhịp điệu mạnh mẽ và nhạc cụ phức tạp khiến người nghe cảm thấy thích thú.</v>
      </c>
    </row>
    <row r="4245">
      <c r="A4245" s="1" t="s">
        <v>333</v>
      </c>
      <c r="B4245" s="1" t="s">
        <v>6381</v>
      </c>
      <c r="C4245" s="2" t="str">
        <f>IFERROR(__xludf.DUMMYFUNCTION("GoogleTranslate(B4245, ""en"", ""vi"")"),"Phạm vi cao độ nhỏ gọn của [R1A2N3G4E5] [oc0ta1ve2s3] mang lại hiệu suất âm nhạc tập trung và có tác động mạnh mẽ, được nâng cao nhờ việc sử dụng [[K01E12Y23]3 k4ey5] của âm nhạc, tạo ra bảng âm thanh phong phú và sống động. Với thời lượng [T1M213] giây, "&amp;"bài hát này thu hút người nghe bằng nhịp điệu rất mạnh mẽ và lôi cuốn, được bổ sung bởi âm thanh đặc biệt của [I1N2S3T4R5U6M7E8N9T0S1]. Âm nhạc tuân theo nhịp [T1I2M3E4_5S6I7G8N9A0T1U2R3E4], được phát ở nhịp độ nhanh, cuối cùng xác định được cảm xúc của n"&amp;"ó và để lại ấn tượng lâu dài.")</f>
        <v>Phạm vi cao độ nhỏ gọn của [R1A2N3G4E5] [oc0ta1ve2s3] mang lại hiệu suất âm nhạc tập trung và có tác động mạnh mẽ, được nâng cao nhờ việc sử dụng [[K01E12Y23]3 k4ey5] của âm nhạc, tạo ra bảng âm thanh phong phú và sống động. Với thời lượng [T1M213] giây, bài hát này thu hút người nghe bằng nhịp điệu rất mạnh mẽ và lôi cuốn, được bổ sung bởi âm thanh đặc biệt của [I1N2S3T4R5U6M7E8N9T0S1]. Âm nhạc tuân theo nhịp [T1I2M3E4_5S6I7G8N9A0T1U2R3E4], được phát ở nhịp độ nhanh, cuối cùng xác định được cảm xúc của nó và để lại ấn tượng lâu dài.</v>
      </c>
    </row>
    <row r="4246">
      <c r="A4246" s="1" t="s">
        <v>5848</v>
      </c>
      <c r="B4246" s="1" t="s">
        <v>6382</v>
      </c>
      <c r="C4246" s="2" t="str">
        <f>IFERROR(__xludf.DUMMYFUNCTION("GoogleTranslate(B4246, ""en"", ""vi"")"),"[[T01I12M23E34_45S56I67G78N89A90T01U12R23E34]4 t5im6e 7si8gn9at0ur1e2] được sử dụng trong âm nhạc và việc lựa chọn [[K01E12Y23]3 k4ey5] mang lại trải nghiệm hấp dẫn và đáng nhớ. Mặc dù nhịp điệu nhanh nhưng bạn sẽ không tìm thấy bất kỳ [I1N2S3T4R5U6M7E8N9"&amp;"T0S1] nào trong bài hát này.")</f>
        <v>[[T01I12M23E34_45S56I67G78N89A90T01U12R23E34]4 t5im6e 7si8gn9at0ur1e2] được sử dụng trong âm nhạc và việc lựa chọn [[K01E12Y23]3 k4ey5] mang lại trải nghiệm hấp dẫn và đáng nhớ. Mặc dù nhịp điệu nhanh nhưng bạn sẽ không tìm thấy bất kỳ [I1N2S3T4R5U6M7E8N9T0S1] nào trong bài hát này.</v>
      </c>
    </row>
    <row r="4247">
      <c r="A4247" s="1" t="s">
        <v>1997</v>
      </c>
      <c r="B4247" s="1" t="s">
        <v>6383</v>
      </c>
      <c r="C4247" s="2" t="str">
        <f>IFERROR(__xludf.DUMMYFUNCTION("GoogleTranslate(B4247, ""en"", ""vi"")"),"Phần trình diễn âm nhạc của bài hát này kết hợp nhịp điệu chậm kéo dài trong [T1M213] giây. Bài hát bao gồm [[N01U12M23_34B45A56R67S78]8 b9ar0s1] và âm thanh được làm phong phú hơn bằng cách sử dụng [I1N2S3T4R5U6M7E8N9T0S1].")</f>
        <v>Phần trình diễn âm nhạc của bài hát này kết hợp nhịp điệu chậm kéo dài trong [T1M213] giây. Bài hát bao gồm [[N01U12M23_34B45A56R67S78]8 b9ar0s1] và âm thanh được làm phong phú hơn bằng cách sử dụng [I1N2S3T4R5U6M7E8N9T0S1].</v>
      </c>
    </row>
    <row r="4248">
      <c r="A4248" s="1" t="s">
        <v>6384</v>
      </c>
      <c r="B4248" s="1" t="s">
        <v>6385</v>
      </c>
      <c r="C4248" s="2" t="str">
        <f>IFERROR(__xludf.DUMMYFUNCTION("GoogleTranslate(B4248, ""en"", ""vi"")"),"Bài hát có nhịp độ nhanh này, là bản thể hiện cổ điển của nhạc [G1E2N3R4E5], trải dài khoảng [[N01U12M23_34B45A56R67S78]8 b9ar0s1]. Việc sử dụng [[K01E12Y23]3 k4ey5] tạo ra một bảng âm thanh phong phú và sống động khiến bạn không thể cưỡng lại việc nhảy t"&amp;"heo. Từ đầu đến cuối, bài hát này là một sự tôn vinh thực sự của thể loại này, thể hiện nhịp điệu và giai điệu đặc trưng của nó với năng lượng lan tỏa. Cho dù bạn là người hâm mộ lâu năm hay mới làm quen với phong cách này, ca khúc này chắc chắn sẽ khiến "&amp;"bạn cảm động.")</f>
        <v>Bài hát có nhịp độ nhanh này, là bản thể hiện cổ điển của nhạc [G1E2N3R4E5], trải dài khoảng [[N01U12M23_34B45A56R67S78]8 b9ar0s1]. Việc sử dụng [[K01E12Y23]3 k4ey5] tạo ra một bảng âm thanh phong phú và sống động khiến bạn không thể cưỡng lại việc nhảy theo. Từ đầu đến cuối, bài hát này là một sự tôn vinh thực sự của thể loại này, thể hiện nhịp điệu và giai điệu đặc trưng của nó với năng lượng lan tỏa. Cho dù bạn là người hâm mộ lâu năm hay mới làm quen với phong cách này, ca khúc này chắc chắn sẽ khiến bạn cảm động.</v>
      </c>
    </row>
    <row r="4249">
      <c r="A4249" s="1" t="s">
        <v>6386</v>
      </c>
      <c r="B4249" s="1" t="s">
        <v>6387</v>
      </c>
      <c r="C4249" s="2" t="str">
        <f>IFERROR(__xludf.DUMMYFUNCTION("GoogleTranslate(B4249, ""en"", ""vi"")"),"Âm thanh gắn kết và thống nhất xuyên suốt bản nhạc đạt được bằng cách sử dụng dải cao độ cụ thể là [R1A2N3G4E5] [oc0ta1ve2s3]. Thêm vào chất lượng cảm xúc đặc biệt của nó là nó nằm trong [[K01E12Y23]3 k4ey5]. Mặc dù là bài hát thứ hai [T1M213] nhưng nó có"&amp;" cảm giác [te0mp1o2] rất thư giãn. Hơn nữa, [ti0me1 s2ig3na4tu5re6] được chọn cho bài hát này không bình thường và được đặt thành [T1I2M3E4_5S6I7G8N9A0T1U2R3E4]. Sáng tác của bài hát này không liên quan đến việc sử dụng [I1N2S3T4R5U6M7E8N9T0S1], nhưng nó "&amp;"thể hiện thành công bản chất của âm nhạc [G1E2N3R4E5].")</f>
        <v>Âm thanh gắn kết và thống nhất xuyên suốt bản nhạc đạt được bằng cách sử dụng dải cao độ cụ thể là [R1A2N3G4E5] [oc0ta1ve2s3]. Thêm vào chất lượng cảm xúc đặc biệt của nó là nó nằm trong [[K01E12Y23]3 k4ey5]. Mặc dù là bài hát thứ hai [T1M213] nhưng nó có cảm giác [te0mp1o2] rất thư giãn. Hơn nữa, [ti0me1 s2ig3na4tu5re6] được chọn cho bài hát này không bình thường và được đặt thành [T1I2M3E4_5S6I7G8N9A0T1U2R3E4]. Sáng tác của bài hát này không liên quan đến việc sử dụng [I1N2S3T4R5U6M7E8N9T0S1], nhưng nó thể hiện thành công bản chất của âm nhạc [G1E2N3R4E5].</v>
      </c>
    </row>
    <row r="4250">
      <c r="A4250" s="1" t="s">
        <v>5228</v>
      </c>
      <c r="B4250" s="1" t="s">
        <v>6388</v>
      </c>
      <c r="C4250" s="2" t="str">
        <f>IFERROR(__xludf.DUMMYFUNCTION("GoogleTranslate(B4250, ""en"", ""vi"")"),"Bản nhạc này sử dụng [[K01E12Y23]3 k4ey5] tạo ra bầu không khí khác biệt với thời gian chạy là [T1M213] giây. [ti0me1 s2ig3na4tu5re6] được chọn cho bài hát này, không phổ biến, góp phần tạo nên nét độc đáo của nó. Nó được biểu diễn chậm và có thể nghe thấ"&amp;"y [[N01U12M23_34B45A56R67S78]8 b9ar0s1] trong bài hát này.")</f>
        <v>Bản nhạc này sử dụng [[K01E12Y23]3 k4ey5] tạo ra bầu không khí khác biệt với thời gian chạy là [T1M213] giây. [ti0me1 s2ig3na4tu5re6] được chọn cho bài hát này, không phổ biến, góp phần tạo nên nét độc đáo của nó. Nó được biểu diễn chậm và có thể nghe thấy [[N01U12M23_34B45A56R67S78]8 b9ar0s1] trong bài hát này.</v>
      </c>
    </row>
    <row r="4251">
      <c r="A4251" s="1" t="s">
        <v>6389</v>
      </c>
      <c r="B4251" s="1" t="s">
        <v>6390</v>
      </c>
      <c r="C4251" s="2" t="str">
        <f>IFERROR(__xludf.DUMMYFUNCTION("GoogleTranslate(B4251, ""en"", ""vi"")"),"Bài hát dài [T1M213] giây và dựa trên [[T01I12M23E34_45S56I67G78N89A90T01U12R23E34]4 t5im6e 7si8gn9at0ur1e2], được trình diễn nhanh chóng và truyền tải [E1M2O3T4I5O6N7] thông qua âm nhạc của nó.")</f>
        <v>Bài hát dài [T1M213] giây và dựa trên [[T01I12M23E34_45S56I67G78N89A90T01U12R23E34]4 t5im6e 7si8gn9at0ur1e2], được trình diễn nhanh chóng và truyền tải [E1M2O3T4I5O6N7] thông qua âm nhạc của nó.</v>
      </c>
    </row>
    <row r="4252">
      <c r="A4252" s="1" t="s">
        <v>6391</v>
      </c>
      <c r="B4252" s="1" t="s">
        <v>6392</v>
      </c>
      <c r="C4252" s="2" t="str">
        <f>IFERROR(__xludf.DUMMYFUNCTION("GoogleTranslate(B4252, ""en"", ""vi"")"),"Âm nhạc trong bản nhạc này có đặc điểm là dải cao độ đặc biệt [R1A2N3G4E5] [oc0ta1ve2s3], điều này làm tăng thêm chiều sâu cảm xúc. Thời lượng của bản nhạc là [T1M213] giây, trong đó âm nhạc được làm phong phú thêm bằng nhiều loại nhạc cụ, bao gồm [I1N2S3"&amp;"T4R5U6M7E8N9T0S1]. Nhạc cụ chính được sử dụng trong bản giai điệu là [I1N2S3T4R5U6M7E8N9T0] và bài hát tiến triển qua [[N01U12M23_34B45A56R67S78]8 b9ar0s1], tạo ra trải nghiệm âm nhạc năng động và ngày càng phát triển. Nhìn chung, sự kết hợp giữa cao độ, "&amp;"nhạc cụ và cấu trúc trong bản nhạc này kết hợp với nhau để tạo nên một bản nhạc phong phú và hấp dẫn.")</f>
        <v>Âm nhạc trong bản nhạc này có đặc điểm là dải cao độ đặc biệt [R1A2N3G4E5] [oc0ta1ve2s3], điều này làm tăng thêm chiều sâu cảm xúc. Thời lượng của bản nhạc là [T1M213] giây, trong đó âm nhạc được làm phong phú thêm bằng nhiều loại nhạc cụ, bao gồm [I1N2S3T4R5U6M7E8N9T0S1]. Nhạc cụ chính được sử dụng trong bản giai điệu là [I1N2S3T4R5U6M7E8N9T0] và bài hát tiến triển qua [[N01U12M23_34B45A56R67S78]8 b9ar0s1], tạo ra trải nghiệm âm nhạc năng động và ngày càng phát triển. Nhìn chung, sự kết hợp giữa cao độ, nhạc cụ và cấu trúc trong bản nhạc này kết hợp với nhau để tạo nên một bản nhạc phong phú và hấp dẫn.</v>
      </c>
    </row>
    <row r="4253">
      <c r="A4253" s="1" t="s">
        <v>6393</v>
      </c>
      <c r="B4253" s="1" t="s">
        <v>6394</v>
      </c>
      <c r="C4253" s="2" t="str">
        <f>IFERROR(__xludf.DUMMYFUNCTION("GoogleTranslate(B4253, ""en"", ""vi"")"),"Việc sử dụng [[K01E12Y23]3 k4ey5] trong bản nhạc này tạo ra một bảng màu âm thanh phong phú và sống động, bắt nguồn từ các quy ước của âm nhạc [G1E2N3R4E5]. Bài hát kéo dài [T1M213] giây và được xác định bởi [[N01U12M23_34B45A56R67S78]8 b9ar0s1], có [te0m"&amp;"p1o2] vừa phải và việc sử dụng [I1N2S3T4R5U6M7E8N9T0S1] là rất quan trọng đối với âm nhạc. Với nhịp điệu giúp bạn dễ dàng nhảy theo, bài hát này mang đến sự kết hợp hoàn hảo giữa các yếu tố âm nhạc để mang lại trải nghiệm nghe thú vị.")</f>
        <v>Việc sử dụng [[K01E12Y23]3 k4ey5] trong bản nhạc này tạo ra một bảng màu âm thanh phong phú và sống động, bắt nguồn từ các quy ước của âm nhạc [G1E2N3R4E5]. Bài hát kéo dài [T1M213] giây và được xác định bởi [[N01U12M23_34B45A56R67S78]8 b9ar0s1], có [te0mp1o2] vừa phải và việc sử dụng [I1N2S3T4R5U6M7E8N9T0S1] là rất quan trọng đối với âm nhạc. Với nhịp điệu giúp bạn dễ dàng nhảy theo, bài hát này mang đến sự kết hợp hoàn hảo giữa các yếu tố âm nhạc để mang lại trải nghiệm nghe thú vị.</v>
      </c>
    </row>
    <row r="4254">
      <c r="A4254" s="1" t="s">
        <v>1488</v>
      </c>
      <c r="B4254" s="1" t="s">
        <v>6395</v>
      </c>
      <c r="C4254" s="2" t="str">
        <f>IFERROR(__xludf.DUMMYFUNCTION("GoogleTranslate(B4254, ""en"", ""vi"")"),"Dải cao độ của [R1A2N3G4E5] [oc0ta1ve2s3] tạo thêm nét đặc biệt cho âm nhạc, nhấn mạnh chiều sâu cảm xúc của nó, trong khi [[K01E12Y23]3 k4ey5] mang lại âm thanh mạnh mẽ và đáng nhớ. Bài hát có độ dài [T1M213] giây, thể hiện nhịp điệu sôi động và việc đưa"&amp;" vào [I1N2S3T4R5U6M7E8N9T0S1] góp phần tạo nên tác phẩm âm nhạc tổng thể. Không theo khuôn mẫu thông thường [ti0me1 s2ig3na4tu5re6 o7f 8[T91I02M13E24_35S46I57G68N79A80T91U02R13E24]3], nhạc này được phát ở nhịp độ cân bằng, chiếu [E1M2O3T4I5O6N7].")</f>
        <v>Dải cao độ của [R1A2N3G4E5] [oc0ta1ve2s3] tạo thêm nét đặc biệt cho âm nhạc, nhấn mạnh chiều sâu cảm xúc của nó, trong khi [[K01E12Y23]3 k4ey5] mang lại âm thanh mạnh mẽ và đáng nhớ. Bài hát có độ dài [T1M213] giây, thể hiện nhịp điệu sôi động và việc đưa vào [I1N2S3T4R5U6M7E8N9T0S1] góp phần tạo nên tác phẩm âm nhạc tổng thể. Không theo khuôn mẫu thông thường [ti0me1 s2ig3na4tu5re6 o7f 8[T91I02M13E24_35S46I57G68N79A80T91U02R13E24]3], nhạc này được phát ở nhịp độ cân bằng, chiếu [E1M2O3T4I5O6N7].</v>
      </c>
    </row>
    <row r="4255">
      <c r="A4255" s="1" t="s">
        <v>747</v>
      </c>
      <c r="B4255" s="1" t="s">
        <v>6396</v>
      </c>
      <c r="C4255" s="2" t="str">
        <f>IFERROR(__xludf.DUMMYFUNCTION("GoogleTranslate(B4255, ""en"", ""vi"")"),"Phạm vi cao độ nhỏ gọn của bài hát [R1A2N3G4E5] [oc0ta1ve2s3] mang lại màn trình diễn âm nhạc tập trung và có tác động mạnh mẽ, được làm phong phú thêm nhờ [I1N2S3T4R5U6M7E8N9T0S1]. Việc sử dụng [[K01E12Y23]3 k4ey5] mang lại cho âm nhạc chất lượng cảm xúc"&amp;" đặc biệt thể hiện [E1M2O3T4I5O6N7]. Với thời lượng [T1M213] giây và nhịp điệu êm dịu và vừa phải, âm nhạc tuân theo nhịp [T1I2M3E4_5S6I7G8N9A0T1U2R3E4] và di chuyển với tốc độ chậm. Cấu trúc của bài hát bao gồm [[N01U12M23_34B45A56R67S78]8 b9ar0s1], tạo "&amp;"nên một bản nhạc có kết cấu chặt chẽ, chắc chắn sẽ để lại ấn tượng lâu dài cho người nghe.")</f>
        <v>Phạm vi cao độ nhỏ gọn của bài hát [R1A2N3G4E5] [oc0ta1ve2s3] mang lại màn trình diễn âm nhạc tập trung và có tác động mạnh mẽ, được làm phong phú thêm nhờ [I1N2S3T4R5U6M7E8N9T0S1]. Việc sử dụng [[K01E12Y23]3 k4ey5] mang lại cho âm nhạc chất lượng cảm xúc đặc biệt thể hiện [E1M2O3T4I5O6N7]. Với thời lượng [T1M213] giây và nhịp điệu êm dịu và vừa phải, âm nhạc tuân theo nhịp [T1I2M3E4_5S6I7G8N9A0T1U2R3E4] và di chuyển với tốc độ chậm. Cấu trúc của bài hát bao gồm [[N01U12M23_34B45A56R67S78]8 b9ar0s1], tạo nên một bản nhạc có kết cấu chặt chẽ, chắc chắn sẽ để lại ấn tượng lâu dài cho người nghe.</v>
      </c>
    </row>
    <row r="4256">
      <c r="A4256" s="1" t="s">
        <v>331</v>
      </c>
      <c r="B4256" s="1" t="s">
        <v>6397</v>
      </c>
      <c r="C4256" s="2" t="str">
        <f>IFERROR(__xludf.DUMMYFUNCTION("GoogleTranslate(B4256, ""en"", ""vi"")"),"Âm nhạc được mô tả có một số đặc điểm riêng biệt góp phần tạo nên hiệu ứng tổng thể của nó. Thứ nhất, nó được đặc trưng bởi [[T01I12M23E34_45S56I67G78N89A90T01U12R23E34]4 t5im6e 7si8gn9at0ur1e2], mang lại chất lượng nhịp điệu độc đáo. Ngoài ra, việc sử dụ"&amp;"ng [[K01E12Y23]3 k4ey5] làm tăng thêm sự phong phú và sống động cho bảng âm thanh của âm nhạc. Bài hát có thời lượng chạy là [T1M213] giây, trong thời gian đó nó thể hiện những nét đặc biệt này. Điều thú vị là bài hát này còn đáng chú ý vì nó còn thiếu mộ"&amp;"t điều: nó hoàn toàn không có [I1N2S3T4R5U6M7E8N9T0S1], khiến nó trở thành một bản nhạc thực sự độc đáo và khác thường.")</f>
        <v>Âm nhạc được mô tả có một số đặc điểm riêng biệt góp phần tạo nên hiệu ứng tổng thể của nó. Thứ nhất, nó được đặc trưng bởi [[T01I12M23E34_45S56I67G78N89A90T01U12R23E34]4 t5im6e 7si8gn9at0ur1e2], mang lại chất lượng nhịp điệu độc đáo. Ngoài ra, việc sử dụng [[K01E12Y23]3 k4ey5] làm tăng thêm sự phong phú và sống động cho bảng âm thanh của âm nhạc. Bài hát có thời lượng chạy là [T1M213] giây, trong thời gian đó nó thể hiện những nét đặc biệt này. Điều thú vị là bài hát này còn đáng chú ý vì nó còn thiếu một điều: nó hoàn toàn không có [I1N2S3T4R5U6M7E8N9T0S1], khiến nó trở thành một bản nhạc thực sự độc đáo và khác thường.</v>
      </c>
    </row>
    <row r="4257">
      <c r="A4257" s="1" t="s">
        <v>2908</v>
      </c>
      <c r="B4257" s="1" t="s">
        <v>6398</v>
      </c>
      <c r="C4257" s="2" t="str">
        <f>IFERROR(__xludf.DUMMYFUNCTION("GoogleTranslate(B4257, ""en"", ""vi"")"),"Bản nhạc này có độ dài [T1M213] giây và có phạm vi cao độ trong phạm vi [R1A2N3G4E5] [oc0ta1ve2s3]. Việc sử dụng [[K01E12Y23]3 k4ey5] trong âm nhạc tạo ra một bầu không khí khác biệt, trong khi [ti0me1 s2ig3na4tu5re6] của âm nhạc là [T1I2M3E4_5S6I7G8N9A0T"&amp;"1U2R3E4]. Tuy nhiên, bài hát không mang đặc trưng của phong cách [G1E2N3R4E5].")</f>
        <v>Bản nhạc này có độ dài [T1M213] giây và có phạm vi cao độ trong phạm vi [R1A2N3G4E5] [oc0ta1ve2s3]. Việc sử dụng [[K01E12Y23]3 k4ey5] trong âm nhạc tạo ra một bầu không khí khác biệt, trong khi [ti0me1 s2ig3na4tu5re6] của âm nhạc là [T1I2M3E4_5S6I7G8N9A0T1U2R3E4]. Tuy nhiên, bài hát không mang đặc trưng của phong cách [G1E2N3R4E5].</v>
      </c>
    </row>
    <row r="4258">
      <c r="A4258" s="1" t="s">
        <v>3881</v>
      </c>
      <c r="B4258" s="1" t="s">
        <v>6399</v>
      </c>
      <c r="C4258" s="2" t="str">
        <f>IFERROR(__xludf.DUMMYFUNCTION("GoogleTranslate(B4258, ""en"", ""vi"")"),"Phạm vi cao độ nhỏ gọn của [R1A2N3G4E5] [oc0ta1ve2s3] mang lại hiệu suất âm nhạc tập trung và có tác động mạnh mẽ, trong khi việc sử dụng [[K01E12Y23]3 k4ey5] tạo ra bảng âm thanh phong phú và sống động. Với thời lượng [T1M213] giây, bài hát thể hiện nhịp"&amp;" điệu vô cùng mạnh mẽ. Đáng chú ý, chế phẩm không kết hợp [I1N2S3T4R5U6M7E8N9T0S1] và [[T01I12M23E34_45S56I67G78N89A90T01U12R23E34]4 t5im6e 7si8gn9at0ur1e2] càng giúp phân biệt nó. Được chơi ở tốc độ nhanh, bản nhạc này vượt xa các quy ước của phong cách "&amp;"[G1E2N3R4E5], trải dài trong [[N01U12M23_34B45A56R67S78]8 b9ar0s1].")</f>
        <v>Phạm vi cao độ nhỏ gọn của [R1A2N3G4E5] [oc0ta1ve2s3] mang lại hiệu suất âm nhạc tập trung và có tác động mạnh mẽ, trong khi việc sử dụng [[K01E12Y23]3 k4ey5] tạo ra bảng âm thanh phong phú và sống động. Với thời lượng [T1M213] giây, bài hát thể hiện nhịp điệu vô cùng mạnh mẽ. Đáng chú ý, chế phẩm không kết hợp [I1N2S3T4R5U6M7E8N9T0S1] và [[T01I12M23E34_45S56I67G78N89A90T01U12R23E34]4 t5im6e 7si8gn9at0ur1e2] càng giúp phân biệt nó. Được chơi ở tốc độ nhanh, bản nhạc này vượt xa các quy ước của phong cách [G1E2N3R4E5], trải dài trong [[N01U12M23_34B45A56R67S78]8 b9ar0s1].</v>
      </c>
    </row>
    <row r="4259">
      <c r="A4259" s="1" t="s">
        <v>6400</v>
      </c>
      <c r="B4259" s="1" t="s">
        <v>6401</v>
      </c>
      <c r="C4259" s="2" t="str">
        <f>IFERROR(__xludf.DUMMYFUNCTION("GoogleTranslate(B4259, ""en"", ""vi"")"),"[ti0me1 s2ig3na4tu5re6] trong bài hát này không mang tính thông thường mà âm nhạc được phát ở tốc độ cân bằng. Nhịp điệu rất dễ nghe và nên đưa [I1N2S3T4R5U6M7E8N9T0S1] vào âm nhạc để nâng cao âm thanh tổng thể của nó.")</f>
        <v>[ti0me1 s2ig3na4tu5re6] trong bài hát này không mang tính thông thường mà âm nhạc được phát ở tốc độ cân bằng. Nhịp điệu rất dễ nghe và nên đưa [I1N2S3T4R5U6M7E8N9T0S1] vào âm nhạc để nâng cao âm thanh tổng thể của nó.</v>
      </c>
    </row>
    <row r="4260">
      <c r="A4260" s="1" t="s">
        <v>2243</v>
      </c>
      <c r="B4260" s="1" t="s">
        <v>6402</v>
      </c>
      <c r="C4260" s="2" t="str">
        <f>IFERROR(__xludf.DUMMYFUNCTION("GoogleTranslate(B4260, ""en"", ""vi"")"),"Bài hát này có [[N01U12M23_34B45A56R67S78]8 b9ar0s1] và có [te0mp1o2] rất chậm và thư giãn. Điều thú vị là phần sắp xếp của bài hát đã chọn loại bỏ việc sử dụng [I1N2S3T4R5U6M7E8N9T0S1].")</f>
        <v>Bài hát này có [[N01U12M23_34B45A56R67S78]8 b9ar0s1] và có [te0mp1o2] rất chậm và thư giãn. Điều thú vị là phần sắp xếp của bài hát đã chọn loại bỏ việc sử dụng [I1N2S3T4R5U6M7E8N9T0S1].</v>
      </c>
    </row>
    <row r="4261">
      <c r="A4261" s="1" t="s">
        <v>122</v>
      </c>
      <c r="B4261" s="1" t="s">
        <v>6403</v>
      </c>
      <c r="C4261" s="2" t="str">
        <f>IFERROR(__xludf.DUMMYFUNCTION("GoogleTranslate(B4261, ""en"", ""vi"")"),"Bản nhạc này mang lại trải nghiệm nghe độc ​​đáo và đáng nhớ với dải cao độ [R1A2N3G4E5] [oc0ta1ve2s3] và âm thanh mạnh mẽ trong [[K01E12Y23]3 k4ey5]. Bài hát chạy trong [T1M213] giây và có nhịp điệu sống động, sử dụng [I1N2S3T4R5U6M7E8N9T0S1] trong phần "&amp;"trình diễn âm nhạc. Ngoài ra, bài hát này sử dụng [ti0me1 s2ig3na4tu5re6 o7f 8[T91I02M13E24_35S46I57G68N79A80T91U02R13E24]3] không chuẩn và có đoạn nhanh [te0mp1o2]. Nhìn chung, âm nhạc mang bản chất [E1M2O3T4I5O6N7], gợi lên phản ứng cảm xúc mạnh mẽ ở ng"&amp;"ười nghe.")</f>
        <v>Bản nhạc này mang lại trải nghiệm nghe độc ​​đáo và đáng nhớ với dải cao độ [R1A2N3G4E5] [oc0ta1ve2s3] và âm thanh mạnh mẽ trong [[K01E12Y23]3 k4ey5]. Bài hát chạy trong [T1M213] giây và có nhịp điệu sống động, sử dụng [I1N2S3T4R5U6M7E8N9T0S1] trong phần trình diễn âm nhạc. Ngoài ra, bài hát này sử dụng [ti0me1 s2ig3na4tu5re6 o7f 8[T91I02M13E24_35S46I57G68N79A80T91U02R13E24]3] không chuẩn và có đoạn nhanh [te0mp1o2]. Nhìn chung, âm nhạc mang bản chất [E1M2O3T4I5O6N7], gợi lên phản ứng cảm xúc mạnh mẽ ở người nghe.</v>
      </c>
    </row>
    <row r="4262">
      <c r="A4262" s="1" t="s">
        <v>1331</v>
      </c>
      <c r="B4262" s="1" t="s">
        <v>6404</v>
      </c>
      <c r="C4262" s="2" t="str">
        <f>IFERROR(__xludf.DUMMYFUNCTION("GoogleTranslate(B4262, ""en"", ""vi"")"),"Bản nhạc sử dụng phạm vi cao độ cụ thể là [R1A2N3G4E5] [oc0ta1ve2s3] để tạo ra âm thanh gắn kết và thống nhất, được bổ sung bằng cách sử dụng [[K01E12Y23]3 k4ey5] tạo ra bảng âm thanh phong phú và sống động. Bấm chuông ở [T1M213] giây, [te0mp1o2] vừa phải"&amp;" của âm nhạc nhẹ nhàng và mượt mà, tạo nền tảng tuyệt vời cho [ti0me1 s2ig3na4tu5re6 o7f 8[T91I02M13E24_35S46I57G68N79A80T91U02R13E24]3] độc đáo. Điều thú vị là sáng tác này không liên quan đến bất kỳ [I1N2S3T4R5U6M7E8N9T0S1] nào nhưng vẫn thể hiện được ["&amp;"E1M2O3T4I5O6N7] thông qua âm thanh và nhịp điệu. Nhìn chung, sự kết hợp độc đáo của nhiều yếu tố âm nhạc khác nhau trong tác phẩm này mang lại trải nghiệm âm nhạc lôi cuốn và đầy cảm xúc.")</f>
        <v>Bản nhạc sử dụng phạm vi cao độ cụ thể là [R1A2N3G4E5] [oc0ta1ve2s3] để tạo ra âm thanh gắn kết và thống nhất, được bổ sung bằng cách sử dụng [[K01E12Y23]3 k4ey5] tạo ra bảng âm thanh phong phú và sống động. Bấm chuông ở [T1M213] giây, [te0mp1o2] vừa phải của âm nhạc nhẹ nhàng và mượt mà, tạo nền tảng tuyệt vời cho [ti0me1 s2ig3na4tu5re6 o7f 8[T91I02M13E24_35S46I57G68N79A80T91U02R13E24]3] độc đáo. Điều thú vị là sáng tác này không liên quan đến bất kỳ [I1N2S3T4R5U6M7E8N9T0S1] nào nhưng vẫn thể hiện được [E1M2O3T4I5O6N7] thông qua âm thanh và nhịp điệu. Nhìn chung, sự kết hợp độc đáo của nhiều yếu tố âm nhạc khác nhau trong tác phẩm này mang lại trải nghiệm âm nhạc lôi cuốn và đầy cảm xúc.</v>
      </c>
    </row>
    <row r="4263">
      <c r="A4263" s="1" t="s">
        <v>140</v>
      </c>
      <c r="B4263" s="1" t="s">
        <v>6405</v>
      </c>
      <c r="C4263" s="2" t="str">
        <f>IFERROR(__xludf.DUMMYFUNCTION("GoogleTranslate(B4263, ""en"", ""vi"")"),"Âm nhạc được đề cập có phạm vi cao độ giới hạn là [R1A2N3G4E5] [oc0ta1ve2s3], cho phép nhấn mạnh hơn vào các sắc thái của giai điệu và nhịp điệu. Nó nằm trong [[K01E12Y23]3 k4ey5], mang đến âm thanh mạnh mẽ và đáng nhớ. Bài hát chạy trong [T1M213] giây và"&amp;" có [te0mp1o2] nhẹ nhàng, nhịp điệu không quá nhanh hoặc quá chậm. Âm nhạc trở nên phong phú hơn nhờ sự hiện diện của [I1N2S3T4R5U6M7E8N9T0S1] và nó sử dụng [[T01I12M23E34_45S56I67G78N89A90T01U12R23E34]4 t5im6e 7si8gn9at0ur1e2]. Hơn nữa, âm nhạc này không"&amp;" bị ảnh hưởng nặng nề bởi các quy ước của bất kỳ thể loại [G1E2N3R4E5] cụ thể nào, cho phép tạo ra âm thanh độc đáo và riêng biệt.")</f>
        <v>Âm nhạc được đề cập có phạm vi cao độ giới hạn là [R1A2N3G4E5] [oc0ta1ve2s3], cho phép nhấn mạnh hơn vào các sắc thái của giai điệu và nhịp điệu. Nó nằm trong [[K01E12Y23]3 k4ey5], mang đến âm thanh mạnh mẽ và đáng nhớ. Bài hát chạy trong [T1M213] giây và có [te0mp1o2] nhẹ nhàng, nhịp điệu không quá nhanh hoặc quá chậm. Âm nhạc trở nên phong phú hơn nhờ sự hiện diện của [I1N2S3T4R5U6M7E8N9T0S1] và nó sử dụng [[T01I12M23E34_45S56I67G78N89A90T01U12R23E34]4 t5im6e 7si8gn9at0ur1e2]. Hơn nữa, âm nhạc này không bị ảnh hưởng nặng nề bởi các quy ước của bất kỳ thể loại [G1E2N3R4E5] cụ thể nào, cho phép tạo ra âm thanh độc đáo và riêng biệt.</v>
      </c>
    </row>
    <row r="4264">
      <c r="A4264" s="1" t="s">
        <v>371</v>
      </c>
      <c r="B4264" s="1" t="s">
        <v>6406</v>
      </c>
      <c r="C4264" s="2" t="str">
        <f>IFERROR(__xludf.DUMMYFUNCTION("GoogleTranslate(B4264, ""en"", ""vi"")"),"Bài hát này có [ti0me1 s2ig3na4tu5re6] độc đáo và kết quả là nó kéo dài [T1M213] giây.")</f>
        <v>Bài hát này có [ti0me1 s2ig3na4tu5re6] độc đáo và kết quả là nó kéo dài [T1M213] giây.</v>
      </c>
    </row>
    <row r="4265">
      <c r="A4265" s="1" t="s">
        <v>2875</v>
      </c>
      <c r="B4265" s="1" t="s">
        <v>6407</v>
      </c>
      <c r="C4265" s="2" t="str">
        <f>IFERROR(__xludf.DUMMYFUNCTION("GoogleTranslate(B4265, ""en"", ""vi"")"),"Việc sử dụng [[K01E12Y23]3 k4ey5] trong âm nhạc tạo ra một bảng âm thanh phong phú và sống động, kết hợp hoàn hảo với nhịp điệu rất thoải mái của bài hát. Ngoài ra, âm nhạc còn có [ti0me1 s2ig3na4tu5re6 o7f 8[T91I02M13E24_35S46I57G68N79A80T91U02R13E24]3],"&amp;" tăng thêm độ phức tạp cho bố cục. Cùng với nhau, những yếu tố âm nhạc này tạo nên trải nghiệm nghe hấp dẫn, chắc chắn sẽ làm hài lòng bất kỳ người yêu âm nhạc nào.")</f>
        <v>Việc sử dụng [[K01E12Y23]3 k4ey5] trong âm nhạc tạo ra một bảng âm thanh phong phú và sống động, kết hợp hoàn hảo với nhịp điệu rất thoải mái của bài hát. Ngoài ra, âm nhạc còn có [ti0me1 s2ig3na4tu5re6 o7f 8[T91I02M13E24_35S46I57G68N79A80T91U02R13E24]3], tăng thêm độ phức tạp cho bố cục. Cùng với nhau, những yếu tố âm nhạc này tạo nên trải nghiệm nghe hấp dẫn, chắc chắn sẽ làm hài lòng bất kỳ người yêu âm nhạc nào.</v>
      </c>
    </row>
    <row r="4266">
      <c r="A4266" s="1" t="s">
        <v>1410</v>
      </c>
      <c r="B4266" s="1" t="s">
        <v>6408</v>
      </c>
      <c r="C4266" s="2" t="str">
        <f>IFERROR(__xludf.DUMMYFUNCTION("GoogleTranslate(B4266, ""en"", ""vi"")"),"Bản nhạc này có một số đặc điểm [key0y1] xác định nó. Thứ nhất, độ dài của bản nhạc là [T1M213] giây và kéo dài [[N01U12M23_34B45A56R67S78]8 b9ar0s1]. Thứ hai, âm nhạc được sáng tác trong [[K01E12Y23]3 k4ey5]. Cuối cùng, [te0mp1o2] của bài hát vừa phải, m"&amp;"ang lại trải nghiệm nghe dễ chịu. Tất cả những yếu tố này kết hợp với nhau để tạo nên một bản nhạc gắn kết và thú vị.")</f>
        <v>Bản nhạc này có một số đặc điểm [key0y1] xác định nó. Thứ nhất, độ dài của bản nhạc là [T1M213] giây và kéo dài [[N01U12M23_34B45A56R67S78]8 b9ar0s1]. Thứ hai, âm nhạc được sáng tác trong [[K01E12Y23]3 k4ey5]. Cuối cùng, [te0mp1o2] của bài hát vừa phải, mang lại trải nghiệm nghe dễ chịu. Tất cả những yếu tố này kết hợp với nhau để tạo nên một bản nhạc gắn kết và thú vị.</v>
      </c>
    </row>
    <row r="4267">
      <c r="A4267" s="1" t="s">
        <v>6409</v>
      </c>
      <c r="B4267" s="1" t="s">
        <v>6410</v>
      </c>
      <c r="C4267" s="2" t="str">
        <f>IFERROR(__xludf.DUMMYFUNCTION("GoogleTranslate(B4267, ""en"", ""vi"")"),"Dải cao độ của [R1A2N3G4E5] [oc0ta1ve2s3] tạo thêm nét đặc biệt cho âm nhạc, nhấn mạnh chiều sâu cảm xúc của nó, trong khi việc lựa chọn [[K01E12Y23]3 k4ey5] mang lại trải nghiệm quyến rũ và đáng nhớ. Với thời lượng [T1M213] giây, bài hát này thể hiện nhị"&amp;"p điệu rất mạnh mẽ và lôi cuốn sẽ khiến bạn không thể cưỡng lại được việc lắc lư theo nhịp điệu của nó. Bắt nguồn từ truyền thống âm nhạc [G1E2N3R4E5], phong cách của bài hát càng nâng cao sức ảnh hưởng tổng thể của nó.")</f>
        <v>Dải cao độ của [R1A2N3G4E5] [oc0ta1ve2s3] tạo thêm nét đặc biệt cho âm nhạc, nhấn mạnh chiều sâu cảm xúc của nó, trong khi việc lựa chọn [[K01E12Y23]3 k4ey5] mang lại trải nghiệm quyến rũ và đáng nhớ. Với thời lượng [T1M213] giây, bài hát này thể hiện nhịp điệu rất mạnh mẽ và lôi cuốn sẽ khiến bạn không thể cưỡng lại được việc lắc lư theo nhịp điệu của nó. Bắt nguồn từ truyền thống âm nhạc [G1E2N3R4E5], phong cách của bài hát càng nâng cao sức ảnh hưởng tổng thể của nó.</v>
      </c>
    </row>
    <row r="4268">
      <c r="A4268" s="1" t="s">
        <v>5639</v>
      </c>
      <c r="B4268" s="1" t="s">
        <v>6411</v>
      </c>
      <c r="C4268" s="2" t="str">
        <f>IFERROR(__xludf.DUMMYFUNCTION("GoogleTranslate(B4268, ""en"", ""vi"")"),"Việc sử dụng [[K01E12Y23]3 k4ey5] trong bài hát dài một giây [T1M213] này tạo ra một bầu không khí khác biệt, được tăng cường hơn nữa nhờ sự khác thường của bài hát [[T01I12M23E34_45S56I67G78N89A90T01U12R23E34]4 t5im6e 7si8gn9at0ur1e2]. Mặc dù khác xa với"&amp;" chuẩn mực nhưng bài hát vẫn duy trì nhịp độ vừa phải, góp phần tạo nên cảm giác chung về [E1M2O3T4I5O6N7] vốn định hình nên âm nhạc.")</f>
        <v>Việc sử dụng [[K01E12Y23]3 k4ey5] trong bài hát dài một giây [T1M213] này tạo ra một bầu không khí khác biệt, được tăng cường hơn nữa nhờ sự khác thường của bài hát [[T01I12M23E34_45S56I67G78N89A90T01U12R23E34]4 t5im6e 7si8gn9at0ur1e2]. Mặc dù khác xa với chuẩn mực nhưng bài hát vẫn duy trì nhịp độ vừa phải, góp phần tạo nên cảm giác chung về [E1M2O3T4I5O6N7] vốn định hình nên âm nhạc.</v>
      </c>
    </row>
    <row r="4269">
      <c r="A4269" s="1" t="s">
        <v>6412</v>
      </c>
      <c r="B4269" s="1" t="s">
        <v>6413</v>
      </c>
      <c r="C4269" s="2" t="str">
        <f>IFERROR(__xludf.DUMMYFUNCTION("GoogleTranslate(B4269, ""en"", ""vi"")"),"Sự lựa chọn [[K01E12Y23]3 k4ey5] của bản nhạc này mang lại trải nghiệm quyến rũ và đáng nhớ với thời lượng [T1M213] giây. [ti0me1 s2ig3na4tu5re6] của bài hát là [T1I2M3E4_5S6I7G8N9A0T1U2R3E4] và đạt được âm thanh thông qua việc sử dụng [I1N2S3T4R5U6M7E8N9"&amp;"T0S1]. Tuy nhiên, bất chấp những yếu tố này, âm nhạc vẫn chậm chạp.")</f>
        <v>Sự lựa chọn [[K01E12Y23]3 k4ey5] của bản nhạc này mang lại trải nghiệm quyến rũ và đáng nhớ với thời lượng [T1M213] giây. [ti0me1 s2ig3na4tu5re6] của bài hát là [T1I2M3E4_5S6I7G8N9A0T1U2R3E4] và đạt được âm thanh thông qua việc sử dụng [I1N2S3T4R5U6M7E8N9T0S1]. Tuy nhiên, bất chấp những yếu tố này, âm nhạc vẫn chậm chạp.</v>
      </c>
    </row>
    <row r="4270">
      <c r="A4270" s="1" t="s">
        <v>3099</v>
      </c>
      <c r="B4270" s="1" t="s">
        <v>6414</v>
      </c>
      <c r="C4270" s="2" t="str">
        <f>IFERROR(__xludf.DUMMYFUNCTION("GoogleTranslate(B4270, ""en"", ""vi"")"),"Bài hát này có đặc điểm là một bản nhạc kéo dài trong [T1M213] giây và một [te0mp1o2] nằm ở quãng giữa. Về mặt thiết bị đo, nó đã chọn không kết hợp [I1N2S3T4R5U6M7E8N9T0S1].")</f>
        <v>Bài hát này có đặc điểm là một bản nhạc kéo dài trong [T1M213] giây và một [te0mp1o2] nằm ở quãng giữa. Về mặt thiết bị đo, nó đã chọn không kết hợp [I1N2S3T4R5U6M7E8N9T0S1].</v>
      </c>
    </row>
    <row r="4271">
      <c r="A4271" s="1" t="s">
        <v>6415</v>
      </c>
      <c r="B4271" s="1" t="s">
        <v>6416</v>
      </c>
      <c r="C4271" s="2" t="str">
        <f>IFERROR(__xludf.DUMMYFUNCTION("GoogleTranslate(B4271, ""en"", ""vi"")"),"Với phạm vi cao độ trải dài [R1A2N3G4E5] [oc0ta1ve2s3], bản nhạc này mang đến trải nghiệm nghe đa dạng và sống động, thậm chí còn trở nên quyến rũ và đáng nhớ hơn nhờ lựa chọn [[K01E12Y23]3 k4ey5]. Bài hát chạy trong [T1M213] giây và có đồng hồ đo [T1I2M3"&amp;"E4_5S6I7G8N9A0T1U2R3E4], di chuyển nhanh qua [[N01U12M23_34B45A56R67S78]8 b9ar0s1]. Âm nhạc mang cảm giác [E1M2O3T4I5O6N7] mạnh mẽ, mang đến cảm xúc mạnh mẽ cho người nghe. Nhìn chung, tác phẩm này mang đến một hành trình âm nhạc mạnh mẽ và hấp dẫn với âm"&amp;" vực ấn tượng và sự pha trộn độc đáo giữa nhịp điệu và cảm xúc.")</f>
        <v>Với phạm vi cao độ trải dài [R1A2N3G4E5] [oc0ta1ve2s3], bản nhạc này mang đến trải nghiệm nghe đa dạng và sống động, thậm chí còn trở nên quyến rũ và đáng nhớ hơn nhờ lựa chọn [[K01E12Y23]3 k4ey5]. Bài hát chạy trong [T1M213] giây và có đồng hồ đo [T1I2M3E4_5S6I7G8N9A0T1U2R3E4], di chuyển nhanh qua [[N01U12M23_34B45A56R67S78]8 b9ar0s1]. Âm nhạc mang cảm giác [E1M2O3T4I5O6N7] mạnh mẽ, mang đến cảm xúc mạnh mẽ cho người nghe. Nhìn chung, tác phẩm này mang đến một hành trình âm nhạc mạnh mẽ và hấp dẫn với âm vực ấn tượng và sự pha trộn độc đáo giữa nhịp điệu và cảm xúc.</v>
      </c>
    </row>
    <row r="4272">
      <c r="A4272" s="1" t="s">
        <v>6417</v>
      </c>
      <c r="B4272" s="1" t="s">
        <v>6418</v>
      </c>
      <c r="C4272" s="2" t="str">
        <f>IFERROR(__xludf.DUMMYFUNCTION("GoogleTranslate(B4272, ""en"", ""vi"")"),"Nhạc phong cách [G1E2N3R4E5] được sáng tác trong [[K01E12Y23]3 k4ey5] và trải dài khoảng [[N01U12M23_34B45A56R67S78]8 b9ar0s1]. Thời lượng của bản nhạc là [T1M213] giây và nhịp điệu rất sống động, với [T1I2M3E4_5S6I7G8N9A0T1U2R3E4] làm thước đo của bản nh"&amp;"ạc. Bài hát được trình diễn với tốc độ nhanh, thể hiện rõ nét đặc điểm sống động và tràn đầy năng lượng của thể loại này.")</f>
        <v>Nhạc phong cách [G1E2N3R4E5] được sáng tác trong [[K01E12Y23]3 k4ey5] và trải dài khoảng [[N01U12M23_34B45A56R67S78]8 b9ar0s1]. Thời lượng của bản nhạc là [T1M213] giây và nhịp điệu rất sống động, với [T1I2M3E4_5S6I7G8N9A0T1U2R3E4] làm thước đo của bản nhạc. Bài hát được trình diễn với tốc độ nhanh, thể hiện rõ nét đặc điểm sống động và tràn đầy năng lượng của thể loại này.</v>
      </c>
    </row>
    <row r="4273">
      <c r="A4273" s="1" t="s">
        <v>6419</v>
      </c>
      <c r="B4273" s="1" t="s">
        <v>6420</v>
      </c>
      <c r="C4273" s="2" t="str">
        <f>IFERROR(__xludf.DUMMYFUNCTION("GoogleTranslate(B4273, ""en"", ""vi"")"),"Phạm vi cao độ của bản nhạc này nằm trong [R1A2N3G4E5] [oc0ta1ve2s3] và việc lựa chọn [[K01E12Y23]3 k4ey5] mang lại trải nghiệm quyến rũ và đáng nhớ. Thời lượng của bài hát là [T1M213] giây, trong đó nhịp điệu rất êm dịu và [te0mp1o2] vừa phải của bài hát"&amp;" tạo nên bầu không khí nhẹ nhàng và thư giãn.")</f>
        <v>Phạm vi cao độ của bản nhạc này nằm trong [R1A2N3G4E5] [oc0ta1ve2s3] và việc lựa chọn [[K01E12Y23]3 k4ey5] mang lại trải nghiệm quyến rũ và đáng nhớ. Thời lượng của bài hát là [T1M213] giây, trong đó nhịp điệu rất êm dịu và [te0mp1o2] vừa phải của bài hát tạo nên bầu không khí nhẹ nhàng và thư giãn.</v>
      </c>
    </row>
    <row r="4274">
      <c r="A4274" s="1" t="s">
        <v>178</v>
      </c>
      <c r="B4274" s="1" t="s">
        <v>6421</v>
      </c>
      <c r="C4274" s="2" t="str">
        <f>IFERROR(__xludf.DUMMYFUNCTION("GoogleTranslate(B4274, ""en"", ""vi"")"),"Dải cao độ của [R1A2N3G4E5] [oc0ta1ve2s3] tạo thêm nét đặc biệt cho âm nhạc, nhấn mạnh chiều sâu cảm xúc của nó, trong khi [[K01E12Y23]3 k4ey5] mang lại âm thanh mạnh mẽ và đáng nhớ. Với thời lượng [T1M213] giây, [te0mp1o2] của bài hát này rất chậm và thư"&amp;" giãn và không bao gồm [I1N2S3T4R5U6M7E8N9T0S1] trong phần nhạc cụ của nó. Âm nhạc có nhịp [T1I2M3E4_5S6I7G8N9A0T1U2R3E4] và nhịp nhanh, gợi lên âm thanh [G1E2N3R4E5] cổ điển.")</f>
        <v>Dải cao độ của [R1A2N3G4E5] [oc0ta1ve2s3] tạo thêm nét đặc biệt cho âm nhạc, nhấn mạnh chiều sâu cảm xúc của nó, trong khi [[K01E12Y23]3 k4ey5] mang lại âm thanh mạnh mẽ và đáng nhớ. Với thời lượng [T1M213] giây, [te0mp1o2] của bài hát này rất chậm và thư giãn và không bao gồm [I1N2S3T4R5U6M7E8N9T0S1] trong phần nhạc cụ của nó. Âm nhạc có nhịp [T1I2M3E4_5S6I7G8N9A0T1U2R3E4] và nhịp nhanh, gợi lên âm thanh [G1E2N3R4E5] cổ điển.</v>
      </c>
    </row>
    <row r="4275">
      <c r="A4275" s="1" t="s">
        <v>324</v>
      </c>
      <c r="B4275" s="1" t="s">
        <v>6422</v>
      </c>
      <c r="C4275" s="2" t="str">
        <f>IFERROR(__xludf.DUMMYFUNCTION("GoogleTranslate(B4275, ""en"", ""vi"")"),"Trong bản nhạc này, một dải cao độ cụ thể của [R1A2N3G4E5] [oc0ta1ve2s3] được sử dụng để tạo ra âm thanh gắn kết và thống nhất, không tuân theo truyền thống của phong cách [G1E2N3R4E5]. Hơn nữa, [I1N2S3T4R5U6M7E8N9T0S1] không được đưa vào phần nhạc cụ của"&amp;" bài hát này, càng góp phần tạo nên âm thanh độc đáo của bài hát.")</f>
        <v>Trong bản nhạc này, một dải cao độ cụ thể của [R1A2N3G4E5] [oc0ta1ve2s3] được sử dụng để tạo ra âm thanh gắn kết và thống nhất, không tuân theo truyền thống của phong cách [G1E2N3R4E5]. Hơn nữa, [I1N2S3T4R5U6M7E8N9T0S1] không được đưa vào phần nhạc cụ của bài hát này, càng góp phần tạo nên âm thanh độc đáo của bài hát.</v>
      </c>
    </row>
    <row r="4276">
      <c r="A4276" s="1" t="s">
        <v>1818</v>
      </c>
      <c r="B4276" s="1" t="s">
        <v>6423</v>
      </c>
      <c r="C4276" s="2" t="str">
        <f>IFERROR(__xludf.DUMMYFUNCTION("GoogleTranslate(B4276, ""en"", ""vi"")"),"Bài hát này có [ti0me1 s2ig3na4tu5re6] không chuẩn, đi kèm với dải cao độ kéo dài [R1A2N3G4E5] [oc0ta1ve2s3] để tạo ra trải nghiệm nghe đa dạng và sống động. Phần phối khí của bản nhạc, bao gồm việc sử dụng [I1N2S3T4R5U6M7E8N9T0S1], rất quan trọng đối với"&amp;" âm thanh và cảm nhận tổng thể của bản sáng tác.")</f>
        <v>Bài hát này có [ti0me1 s2ig3na4tu5re6] không chuẩn, đi kèm với dải cao độ kéo dài [R1A2N3G4E5] [oc0ta1ve2s3] để tạo ra trải nghiệm nghe đa dạng và sống động. Phần phối khí của bản nhạc, bao gồm việc sử dụng [I1N2S3T4R5U6M7E8N9T0S1], rất quan trọng đối với âm thanh và cảm nhận tổng thể của bản sáng tác.</v>
      </c>
    </row>
    <row r="4277">
      <c r="A4277" s="1" t="s">
        <v>1618</v>
      </c>
      <c r="B4277" s="1" t="s">
        <v>6424</v>
      </c>
      <c r="C4277" s="2" t="str">
        <f>IFERROR(__xludf.DUMMYFUNCTION("GoogleTranslate(B4277, ""en"", ""vi"")"),"Đặc điểm độc đáo của bài hát này góp phần tạo nên màn trình diễn âm nhạc đáng nhớ. Phạm vi cao độ nhỏ gọn của nó trải dài [R1A2N3G4E5] [oc0ta1ve2s3], mang lại âm thanh tập trung và có tác động mạnh mẽ. Cấu trúc của bài hát tuân theo [[N01U12M23_34B45A56R6"&amp;"7S78]8 b9ar0s1] và có thời lượng là [T1M213] giây. Ngoài ra, [ti0me1 s2ig3na4tu5re6] của bài hát không điển hình, càng làm tăng thêm sự khác biệt và góp phần tạo nên sức hấp dẫn tổng thể của nó. Cùng với nhau, những yếu tố này kết hợp để tạo ra trải nghiệ"&amp;"m âm nhạc có một không hai, nổi bật giữa đám đông.")</f>
        <v>Đặc điểm độc đáo của bài hát này góp phần tạo nên màn trình diễn âm nhạc đáng nhớ. Phạm vi cao độ nhỏ gọn của nó trải dài [R1A2N3G4E5] [oc0ta1ve2s3], mang lại âm thanh tập trung và có tác động mạnh mẽ. Cấu trúc của bài hát tuân theo [[N01U12M23_34B45A56R67S78]8 b9ar0s1] và có thời lượng là [T1M213] giây. Ngoài ra, [ti0me1 s2ig3na4tu5re6] của bài hát không điển hình, càng làm tăng thêm sự khác biệt và góp phần tạo nên sức hấp dẫn tổng thể của nó. Cùng với nhau, những yếu tố này kết hợp để tạo ra trải nghiệm âm nhạc có một không hai, nổi bật giữa đám đông.</v>
      </c>
    </row>
    <row r="4278">
      <c r="A4278" s="1" t="s">
        <v>958</v>
      </c>
      <c r="B4278" s="1" t="s">
        <v>6425</v>
      </c>
      <c r="C4278" s="2" t="str">
        <f>IFERROR(__xludf.DUMMYFUNCTION("GoogleTranslate(B4278, ""en"", ""vi"")"),"Phạm vi cao độ của bài hát nằm trong [R1A2N3G4E5] [oc0ta1ve2s3] và kéo dài [T1M213] giây. Nó có nhịp nặng và không có [I1N2S3T4R5U6M7E8N9T0S1]. Âm nhạc trải dài [[N01U12M23_34B45A56R67S78]8 b9ar0s1].")</f>
        <v>Phạm vi cao độ của bài hát nằm trong [R1A2N3G4E5] [oc0ta1ve2s3] và kéo dài [T1M213] giây. Nó có nhịp nặng và không có [I1N2S3T4R5U6M7E8N9T0S1]. Âm nhạc trải dài [[N01U12M23_34B45A56R67S78]8 b9ar0s1].</v>
      </c>
    </row>
    <row r="4279">
      <c r="A4279" s="1" t="s">
        <v>6426</v>
      </c>
      <c r="B4279" s="1" t="s">
        <v>6427</v>
      </c>
      <c r="C4279" s="2" t="str">
        <f>IFERROR(__xludf.DUMMYFUNCTION("GoogleTranslate(B4279, ""en"", ""vi"")"),"Âm nhạc trong bài hát này mang chất lượng cảm xúc đặc biệt nhờ sử dụng [[K01E12Y23]3 k4ey5]. Nó diễn ra trong [[N01U12M23_34B45A56R67S78]8 b9ar0s1] và có thời lượng là [T1M213] giây. Nhịp điệu rất nhẹ nhàng và [ti0me1 s2ig3na4tu5re6] được chọn cho bài hát"&amp;" này là không chuẩn, càng làm tăng thêm chất lượng độc đáo của nó. Nhìn chung, âm nhạc mang bản chất [E1M2O3T4I5O6N7] và tạo ra bầu không khí khác biệt cho người nghe.")</f>
        <v>Âm nhạc trong bài hát này mang chất lượng cảm xúc đặc biệt nhờ sử dụng [[K01E12Y23]3 k4ey5]. Nó diễn ra trong [[N01U12M23_34B45A56R67S78]8 b9ar0s1] và có thời lượng là [T1M213] giây. Nhịp điệu rất nhẹ nhàng và [ti0me1 s2ig3na4tu5re6] được chọn cho bài hát này là không chuẩn, càng làm tăng thêm chất lượng độc đáo của nó. Nhìn chung, âm nhạc mang bản chất [E1M2O3T4I5O6N7] và tạo ra bầu không khí khác biệt cho người nghe.</v>
      </c>
    </row>
    <row r="4280">
      <c r="A4280" s="1" t="s">
        <v>5985</v>
      </c>
      <c r="B4280" s="1" t="s">
        <v>6428</v>
      </c>
      <c r="C4280" s="2" t="str">
        <f>IFERROR(__xludf.DUMMYFUNCTION("GoogleTranslate(B4280, ""en"", ""vi"")"),"Âm thanh gắn kết và thống nhất xuyên suốt bản nhạc đạt được bằng cách sử dụng dải cao độ cụ thể là [R1A2N3G4E5] [oc0ta1ve2s3]. Ngoài ra, [[K01E12Y23]3 k4ey5] còn bổ sung thêm hương vị độc đáo cho âm nhạc. Với thời lượng chạy [T1M213] giây, bài hát thể hiệ"&amp;"n nhịp điệu mạnh mẽ dù chuyển động ở tốc độ chậm. Sự sắp xếp này cố tình bỏ qua việc sử dụng [I1N2S3T4R5U6M7E8N9T0S1] trong khi không tuân theo truyền thống của phong cách [G1E2N3R4E5]. Vì vậy, bản nhạc này thiếu đi những yếu tố đặc trưng gắn liền với âm "&amp;"nhạc của [A1R2T3I4S5T6].")</f>
        <v>Âm thanh gắn kết và thống nhất xuyên suốt bản nhạc đạt được bằng cách sử dụng dải cao độ cụ thể là [R1A2N3G4E5] [oc0ta1ve2s3]. Ngoài ra, [[K01E12Y23]3 k4ey5] còn bổ sung thêm hương vị độc đáo cho âm nhạc. Với thời lượng chạy [T1M213] giây, bài hát thể hiện nhịp điệu mạnh mẽ dù chuyển động ở tốc độ chậm. Sự sắp xếp này cố tình bỏ qua việc sử dụng [I1N2S3T4R5U6M7E8N9T0S1] trong khi không tuân theo truyền thống của phong cách [G1E2N3R4E5]. Vì vậy, bản nhạc này thiếu đi những yếu tố đặc trưng gắn liền với âm nhạc của [A1R2T3I4S5T6].</v>
      </c>
    </row>
    <row r="4281">
      <c r="A4281" s="1" t="s">
        <v>255</v>
      </c>
      <c r="B4281" s="1" t="s">
        <v>6429</v>
      </c>
      <c r="C4281" s="2" t="str">
        <f>IFERROR(__xludf.DUMMYFUNCTION("GoogleTranslate(B4281, ""en"", ""vi"")"),"Nhịp điệu trong bài hát này thực sự sống động và các nhạc cụ đóng vai trò quan trọng trong âm nhạc. Sự kết hợp giữa nhạc cụ và nhịp điệu tạo nên âm thanh sống động, lôi cuốn, thu hút sự chú ý của người nghe. Các nhạc cụ thêm kết cấu và chiều sâu cho âm nh"&amp;"ạc, nâng cao trải nghiệm tổng thể cho khán giả. Nếu không có nhạc cụ, bài hát sẽ không còn sôi động và có sức ảnh hưởng lớn nữa. Nhịp điệu sôi động, kết hợp với âm thanh độc đáo của các nhạc cụ, tạo nên một trải nghiệm âm nhạc thực sự đáng nhớ, để lại ấn "&amp;"tượng khó phai.")</f>
        <v>Nhịp điệu trong bài hát này thực sự sống động và các nhạc cụ đóng vai trò quan trọng trong âm nhạc. Sự kết hợp giữa nhạc cụ và nhịp điệu tạo nên âm thanh sống động, lôi cuốn, thu hút sự chú ý của người nghe. Các nhạc cụ thêm kết cấu và chiều sâu cho âm nhạc, nâng cao trải nghiệm tổng thể cho khán giả. Nếu không có nhạc cụ, bài hát sẽ không còn sôi động và có sức ảnh hưởng lớn nữa. Nhịp điệu sôi động, kết hợp với âm thanh độc đáo của các nhạc cụ, tạo nên một trải nghiệm âm nhạc thực sự đáng nhớ, để lại ấn tượng khó phai.</v>
      </c>
    </row>
    <row r="4282">
      <c r="A4282" s="1" t="s">
        <v>110</v>
      </c>
      <c r="B4282" s="1" t="s">
        <v>6430</v>
      </c>
      <c r="C4282" s="2" t="str">
        <f>IFERROR(__xludf.DUMMYFUNCTION("GoogleTranslate(B4282, ""en"", ""vi"")"),"Dải cao độ [R1A2N3G4E5] [oc0ta1ve2s3] trong bản nhạc này mang đến trải nghiệm nghe khác biệt và khó quên. Với phạm vi độc đáo, âm nhạc này nổi bật và thu hút sự chú ý của khán giả, tạo ra trải nghiệm nghe thú vị và đáng nhớ. Sự đa dạng của các cao độ được"&amp;" cung cấp trong âm nhạc này cho phép tạo ra âm thanh đa dạng và phong phú, chắc chắn sẽ gây ấn tượng và làm hài lòng những người yêu âm nhạc thuộc mọi thể loại. Cho dù bạn là người yêu thích nhạc cổ điển hay thể loại hiện đại thì dải cao độ của dòng nhạc "&amp;"này chắc chắn sẽ để lại ấn tượng khó phai.")</f>
        <v>Dải cao độ [R1A2N3G4E5] [oc0ta1ve2s3] trong bản nhạc này mang đến trải nghiệm nghe khác biệt và khó quên. Với phạm vi độc đáo, âm nhạc này nổi bật và thu hút sự chú ý của khán giả, tạo ra trải nghiệm nghe thú vị và đáng nhớ. Sự đa dạng của các cao độ được cung cấp trong âm nhạc này cho phép tạo ra âm thanh đa dạng và phong phú, chắc chắn sẽ gây ấn tượng và làm hài lòng những người yêu âm nhạc thuộc mọi thể loại. Cho dù bạn là người yêu thích nhạc cổ điển hay thể loại hiện đại thì dải cao độ của dòng nhạc này chắc chắn sẽ để lại ấn tượng khó phai.</v>
      </c>
    </row>
    <row r="4283">
      <c r="A4283" s="1" t="s">
        <v>4002</v>
      </c>
      <c r="B4283" s="1" t="s">
        <v>6431</v>
      </c>
      <c r="C4283" s="2" t="str">
        <f>IFERROR(__xludf.DUMMYFUNCTION("GoogleTranslate(B4283, ""en"", ""vi"")"),"[te0mp1o2] của bài hát này nằm ở âm vực trung bình và các nhạc cụ được sử dụng trong sáng tác góp phần tạo nên chất lượng âm nhạc tổng thể của nó.")</f>
        <v>[te0mp1o2] của bài hát này nằm ở âm vực trung bình và các nhạc cụ được sử dụng trong sáng tác góp phần tạo nên chất lượng âm nhạc tổng thể của nó.</v>
      </c>
    </row>
    <row r="4284">
      <c r="A4284" s="1" t="s">
        <v>2004</v>
      </c>
      <c r="B4284" s="1" t="s">
        <v>6432</v>
      </c>
      <c r="C4284" s="2" t="str">
        <f>IFERROR(__xludf.DUMMYFUNCTION("GoogleTranslate(B4284, ""en"", ""vi"")"),"Bài hát này có thành phần [[N01U12M23_34B45A56R67S78]8 b9ar0s1] và được phát ở tốc độ nhanh.")</f>
        <v>Bài hát này có thành phần [[N01U12M23_34B45A56R67S78]8 b9ar0s1] và được phát ở tốc độ nhanh.</v>
      </c>
    </row>
    <row r="4285">
      <c r="A4285" s="1" t="s">
        <v>2295</v>
      </c>
      <c r="B4285" s="1" t="s">
        <v>6433</v>
      </c>
      <c r="C4285" s="2" t="str">
        <f>IFERROR(__xludf.DUMMYFUNCTION("GoogleTranslate(B4285, ""en"", ""vi"")"),"Phần trình diễn âm nhạc của bản nhạc này tập trung và có tác động mạnh nhờ dải cao độ nhỏ gọn [R1A2N3G4E5] [oc0ta1ve2s3]. Việc sử dụng [[K01E12Y23]3 k4ey5] cũng tạo thêm âm thanh độc đáo và vang dội cho âm nhạc. Mặc dù có nhịp điệu êm đềm và vừa phải nhưn"&amp;"g bản nhạc lại có thời lượng [T1M213] giây. Âm nhạc được tạo ra bằng cách sử dụng [I1N2S3T4R5U6M7E8N9T0S1] và sử dụng [[T01I12M23E34_45S56I67G78N89A90T01U12R23E34]4 t5im6e 7si8gn9at0ur1e2] khi phát ở tốc độ vừa phải. Điều thú vị là bài hát này không tuân "&amp;"theo những tiêu chuẩn thông thường của thể loại [G1E2N3R4E5].")</f>
        <v>Phần trình diễn âm nhạc của bản nhạc này tập trung và có tác động mạnh nhờ dải cao độ nhỏ gọn [R1A2N3G4E5] [oc0ta1ve2s3]. Việc sử dụng [[K01E12Y23]3 k4ey5] cũng tạo thêm âm thanh độc đáo và vang dội cho âm nhạc. Mặc dù có nhịp điệu êm đềm và vừa phải nhưng bản nhạc lại có thời lượng [T1M213] giây. Âm nhạc được tạo ra bằng cách sử dụng [I1N2S3T4R5U6M7E8N9T0S1] và sử dụng [[T01I12M23E34_45S56I67G78N89A90T01U12R23E34]4 t5im6e 7si8gn9at0ur1e2] khi phát ở tốc độ vừa phải. Điều thú vị là bài hát này không tuân theo những tiêu chuẩn thông thường của thể loại [G1E2N3R4E5].</v>
      </c>
    </row>
    <row r="4286">
      <c r="A4286" s="1" t="s">
        <v>3748</v>
      </c>
      <c r="B4286" s="1" t="s">
        <v>6434</v>
      </c>
      <c r="C4286" s="2" t="str">
        <f>IFERROR(__xludf.DUMMYFUNCTION("GoogleTranslate(B4286, ""en"", ""vi"")"),"Khi soạn nhạc trong [[K01E12Y23]3 k4ey5] với dải cao độ nhỏ gọn [R1A2N3G4E5] [oc0ta1ve2s3], người ta có thể đạt được hiệu suất tập trung và có tác động mạnh mẽ. Để nhận ra đầy đủ hiệu ứng này, bạn nên đưa [I1N2S3T4R5U6M7E8N9T0S1] vào trong âm nhạc. Bằng c"&amp;"ách đó, người nghe có thể trải nghiệm trải nghiệm âm nhạc gắn kết và mạnh mẽ, chắc chắn sẽ để lại ấn tượng lâu dài. Cho dù bạn là một nhà soạn nhạc dày dặn kinh nghiệm hay người mới bắt đầu, việc sử dụng phạm vi cao độ nhỏ gọn và lựa chọn cẩn thận các nhạ"&amp;"c cụ có thể nâng cao đáng kể hiệu quả sáng tạo âm nhạc của bạn.")</f>
        <v>Khi soạn nhạc trong [[K01E12Y23]3 k4ey5] với dải cao độ nhỏ gọn [R1A2N3G4E5] [oc0ta1ve2s3], người ta có thể đạt được hiệu suất tập trung và có tác động mạnh mẽ. Để nhận ra đầy đủ hiệu ứng này, bạn nên đưa [I1N2S3T4R5U6M7E8N9T0S1] vào trong âm nhạc. Bằng cách đó, người nghe có thể trải nghiệm trải nghiệm âm nhạc gắn kết và mạnh mẽ, chắc chắn sẽ để lại ấn tượng lâu dài. Cho dù bạn là một nhà soạn nhạc dày dặn kinh nghiệm hay người mới bắt đầu, việc sử dụng phạm vi cao độ nhỏ gọn và lựa chọn cẩn thận các nhạc cụ có thể nâng cao đáng kể hiệu quả sáng tạo âm nhạc của bạn.</v>
      </c>
    </row>
    <row r="4287">
      <c r="A4287" s="1" t="s">
        <v>523</v>
      </c>
      <c r="B4287" s="1" t="s">
        <v>6435</v>
      </c>
      <c r="C4287" s="2" t="str">
        <f>IFERROR(__xludf.DUMMYFUNCTION("GoogleTranslate(B4287, ""en"", ""vi"")"),"[ke0y1] tạo thêm hương vị độc đáo cho bản nhạc này và bài hát kéo dài [T1M213] giây.")</f>
        <v>[ke0y1] tạo thêm hương vị độc đáo cho bản nhạc này và bài hát kéo dài [T1M213] giây.</v>
      </c>
    </row>
    <row r="4288">
      <c r="A4288" s="1" t="s">
        <v>6436</v>
      </c>
      <c r="B4288" s="1" t="s">
        <v>6437</v>
      </c>
      <c r="C4288" s="2" t="str">
        <f>IFERROR(__xludf.DUMMYFUNCTION("GoogleTranslate(B4288, ""en"", ""vi"")"),"Dải cao độ của [R1A2N3G4E5] [oc0ta1ve2s3] tạo thêm nét đặc biệt cho âm nhạc, nhấn mạnh chiều sâu cảm xúc của nó trong bài hát thứ hai [T1M213] này. [te0mp1o2] trong bài hát này rất mềm mại và mượt mà, với tiết tấu chậm giúp bản nhạc diễn ra một cách duyên"&amp;" dáng. Nhịp điệu của âm nhạc là [T1I2M3E4_5S6I7G8N9A0T1U2R3E4], nâng cao hơn nữa cấu trúc nhịp điệu của nó. Bài hát này đã được lựa chọn một cách có chủ ý để không kết hợp [I1N2S3T4R5U6M7E8N9T0S1], dẫn đến sự sắp xếp đơn giản làm nổi bật các yếu tố thô củ"&amp;"a sáng tác. Nhìn chung, âm nhạc bao gồm [[N01U12M23_34B45A56R67S78]8 b9ar0s1], mang lại không gian rộng rãi cho sự phát triển và cộng hưởng của giai điệu và hòa âm.")</f>
        <v>Dải cao độ của [R1A2N3G4E5] [oc0ta1ve2s3] tạo thêm nét đặc biệt cho âm nhạc, nhấn mạnh chiều sâu cảm xúc của nó trong bài hát thứ hai [T1M213] này. [te0mp1o2] trong bài hát này rất mềm mại và mượt mà, với tiết tấu chậm giúp bản nhạc diễn ra một cách duyên dáng. Nhịp điệu của âm nhạc là [T1I2M3E4_5S6I7G8N9A0T1U2R3E4], nâng cao hơn nữa cấu trúc nhịp điệu của nó. Bài hát này đã được lựa chọn một cách có chủ ý để không kết hợp [I1N2S3T4R5U6M7E8N9T0S1], dẫn đến sự sắp xếp đơn giản làm nổi bật các yếu tố thô của sáng tác. Nhìn chung, âm nhạc bao gồm [[N01U12M23_34B45A56R67S78]8 b9ar0s1], mang lại không gian rộng rãi cho sự phát triển và cộng hưởng của giai điệu và hòa âm.</v>
      </c>
    </row>
    <row r="4289">
      <c r="A4289" s="1" t="s">
        <v>6438</v>
      </c>
      <c r="B4289" s="1" t="s">
        <v>6439</v>
      </c>
      <c r="C4289" s="2" t="str">
        <f>IFERROR(__xludf.DUMMYFUNCTION("GoogleTranslate(B4289, ""en"", ""vi"")"),"Phạm vi cao độ giới hạn của âm nhạc là [R1A2N3G4E5] [oc0ta1ve2s3] cho phép nhấn mạnh hơn vào các sắc thái của giai điệu và nhịp điệu, đồng thời việc sử dụng [[K01E12Y23]3 k4ey5] tạo ra bầu không khí khác biệt. Bài hát này đã chọn không kết hợp [I1N2S3T4R5"&amp;"U6M7E8N9T0S1] và được phát ở tốc độ chậm, với [[N01U12M23_34B45A56R67S78]8 b9ar0s1] để đếm.")</f>
        <v>Phạm vi cao độ giới hạn của âm nhạc là [R1A2N3G4E5] [oc0ta1ve2s3] cho phép nhấn mạnh hơn vào các sắc thái của giai điệu và nhịp điệu, đồng thời việc sử dụng [[K01E12Y23]3 k4ey5] tạo ra bầu không khí khác biệt. Bài hát này đã chọn không kết hợp [I1N2S3T4R5U6M7E8N9T0S1] và được phát ở tốc độ chậm, với [[N01U12M23_34B45A56R67S78]8 b9ar0s1] để đếm.</v>
      </c>
    </row>
    <row r="4290">
      <c r="A4290" s="1" t="s">
        <v>1057</v>
      </c>
      <c r="B4290" s="1" t="s">
        <v>6440</v>
      </c>
      <c r="C4290" s="2" t="str">
        <f>IFERROR(__xludf.DUMMYFUNCTION("GoogleTranslate(B4290, ""en"", ""vi"")"),"Bản nhạc thể hiện phạm vi cao độ trong [R1A2N3G4E5] [oc0ta1ve2s3] và sử dụng [[K01E12Y23]3 k4ey5] để tạo ra bầu không khí khác biệt. Kéo dài [T1M213] giây, bài hát này duy trì nhịp điệu đều đặn và vừa phải, trong khi việc sử dụng [I1N2S3T4R5U6M7E8N9T0S1] "&amp;"đóng vai trò quan trọng trong việc định hình âm thanh tổng thể của nó. Với mét [T1I2M3E4_5S6I7G8N9A0T1U2R3E4] và [te0mp1o2] nhanh, âm nhạc thấm đẫm [E1M2O3T4I5O6N7].")</f>
        <v>Bản nhạc thể hiện phạm vi cao độ trong [R1A2N3G4E5] [oc0ta1ve2s3] và sử dụng [[K01E12Y23]3 k4ey5] để tạo ra bầu không khí khác biệt. Kéo dài [T1M213] giây, bài hát này duy trì nhịp điệu đều đặn và vừa phải, trong khi việc sử dụng [I1N2S3T4R5U6M7E8N9T0S1] đóng vai trò quan trọng trong việc định hình âm thanh tổng thể của nó. Với mét [T1I2M3E4_5S6I7G8N9A0T1U2R3E4] và [te0mp1o2] nhanh, âm nhạc thấm đẫm [E1M2O3T4I5O6N7].</v>
      </c>
    </row>
    <row r="4291">
      <c r="A4291" s="1" t="s">
        <v>6441</v>
      </c>
      <c r="B4291" s="1" t="s">
        <v>6442</v>
      </c>
      <c r="C4291" s="2" t="str">
        <f>IFERROR(__xludf.DUMMYFUNCTION("GoogleTranslate(B4291, ""en"", ""vi"")"),"[[K01E12Y23]3 k4ey5] trong bản nhạc [G1E2N3R4E5] này mang đến âm thanh mạnh mẽ và đáng nhớ trong bài hát dài một giây [T1M213] này, có [te0mp1o2] ở quãng giữa và dựa trên [[T01I12M23E34_45S56I67G78N89A90T01U12R23E34] 4 t5im6e 7si8gn9at0ur1e2]. Việc cố tìn"&amp;"h loại trừ [I1N2S3T4R5U6M7E8N9T0S1] trong bài hát này và tốc độ chậm của nó cho thấy rõ rằng nó không nhằm mục đích nhảy theo. Phong cách của bài hát phản ánh truyền thống âm nhạc [G1E2N3R4E5] và tạo ra tâm trạng chiêm nghiệm và suy ngẫm.")</f>
        <v>[[K01E12Y23]3 k4ey5] trong bản nhạc [G1E2N3R4E5] này mang đến âm thanh mạnh mẽ và đáng nhớ trong bài hát dài một giây [T1M213] này, có [te0mp1o2] ở quãng giữa và dựa trên [[T01I12M23E34_45S56I67G78N89A90T01U12R23E34] 4 t5im6e 7si8gn9at0ur1e2]. Việc cố tình loại trừ [I1N2S3T4R5U6M7E8N9T0S1] trong bài hát này và tốc độ chậm của nó cho thấy rõ rằng nó không nhằm mục đích nhảy theo. Phong cách của bài hát phản ánh truyền thống âm nhạc [G1E2N3R4E5] và tạo ra tâm trạng chiêm nghiệm và suy ngẫm.</v>
      </c>
    </row>
    <row r="4292">
      <c r="A4292" s="1" t="s">
        <v>35</v>
      </c>
      <c r="B4292" s="1" t="s">
        <v>6443</v>
      </c>
      <c r="C4292" s="2" t="str">
        <f>IFERROR(__xludf.DUMMYFUNCTION("GoogleTranslate(B4292, ""en"", ""vi"")"),"Thời lượng của bài hát này là [T1M213] giây và phần sáng tác của nó không liên quan đến việc sử dụng [I1N2S3T4R5U6M7E8N9T0S1].")</f>
        <v>Thời lượng của bài hát này là [T1M213] giây và phần sáng tác của nó không liên quan đến việc sử dụng [I1N2S3T4R5U6M7E8N9T0S1].</v>
      </c>
    </row>
    <row r="4293">
      <c r="A4293" s="1" t="s">
        <v>877</v>
      </c>
      <c r="B4293" s="1" t="s">
        <v>6444</v>
      </c>
      <c r="C4293" s="2" t="str">
        <f>IFERROR(__xludf.DUMMYFUNCTION("GoogleTranslate(B4293, ""en"", ""vi"")"),"Việc sử dụng dải cao độ cụ thể [R1A2N3G4E5] [oc0ta1ve2s3] tạo ra âm thanh gắn kết và thống nhất xuyên suốt bản nhạc, trong khi việc sử dụng [[K01E12Y23]3 k4ey5] trong âm nhạc sẽ tạo ra một bầu không khí khác biệt. Với độ dài [T1M213] giây, bài hát thể hiệ"&amp;"n nhịp điệu hài hòa, đặc biệt là thiếu vắng [I1N2S3T4R5U6M7E8N9T0S1]. [[T01I12M23E34_45S56I67G78N89A90T01U12R23E34]4 t5im6e 7si8gn9at0ur1e2] của nó càng làm tăng thêm tính độc đáo của nó, kèm theo [te0mp1o2] vừa phải. Nhìn chung, bài hát này được coi là m"&amp;"ột sự thể hiện cổ điển của âm nhạc [G1E2N3R4E5].")</f>
        <v>Việc sử dụng dải cao độ cụ thể [R1A2N3G4E5] [oc0ta1ve2s3] tạo ra âm thanh gắn kết và thống nhất xuyên suốt bản nhạc, trong khi việc sử dụng [[K01E12Y23]3 k4ey5] trong âm nhạc sẽ tạo ra một bầu không khí khác biệt. Với độ dài [T1M213] giây, bài hát thể hiện nhịp điệu hài hòa, đặc biệt là thiếu vắng [I1N2S3T4R5U6M7E8N9T0S1]. [[T01I12M23E34_45S56I67G78N89A90T01U12R23E34]4 t5im6e 7si8gn9at0ur1e2] của nó càng làm tăng thêm tính độc đáo của nó, kèm theo [te0mp1o2] vừa phải. Nhìn chung, bài hát này được coi là một sự thể hiện cổ điển của âm nhạc [G1E2N3R4E5].</v>
      </c>
    </row>
    <row r="4294">
      <c r="A4294" s="1" t="s">
        <v>6445</v>
      </c>
      <c r="B4294" s="1" t="s">
        <v>6446</v>
      </c>
      <c r="C4294" s="2" t="str">
        <f>IFERROR(__xludf.DUMMYFUNCTION("GoogleTranslate(B4294, ""en"", ""vi"")"),"Phạm vi cao độ của bản nhạc này là [R1A2N3G4E5] [oc0ta1ve2s3] mang đến trải nghiệm nghe độc ​​đáo và đáng nhớ, trong khi [[K01E12Y23]3 k4ey5] thêm hương vị đặc biệt. Với thời lượng [T1M213] giây, bài hát chinh phục người nghe bằng nhịp điệu rõ rệt. Buổi b"&amp;"iểu diễn âm nhạc sử dụng [I1N2S3T4R5U6M7E8N9T0S1] và có đặc điểm khác thường là [ti0me1 s2ig3na4tu5re6 o7f 8[T91I02M13E24_35S46I57G68N79A80T91U02R13E24]3]. Di chuyển với nhịp độ chậm, bài hát này thể hiện phong cách [G1E2N3R4E5], với cấu trúc thanh [N1U2M"&amp;"3_4B5A6R7S8] tỏa sáng rực rỡ.")</f>
        <v>Phạm vi cao độ của bản nhạc này là [R1A2N3G4E5] [oc0ta1ve2s3] mang đến trải nghiệm nghe độc ​​đáo và đáng nhớ, trong khi [[K01E12Y23]3 k4ey5] thêm hương vị đặc biệt. Với thời lượng [T1M213] giây, bài hát chinh phục người nghe bằng nhịp điệu rõ rệt. Buổi biểu diễn âm nhạc sử dụng [I1N2S3T4R5U6M7E8N9T0S1] và có đặc điểm khác thường là [ti0me1 s2ig3na4tu5re6 o7f 8[T91I02M13E24_35S46I57G68N79A80T91U02R13E24]3]. Di chuyển với nhịp độ chậm, bài hát này thể hiện phong cách [G1E2N3R4E5], với cấu trúc thanh [N1U2M3_4B5A6R7S8] tỏa sáng rực rỡ.</v>
      </c>
    </row>
    <row r="4295">
      <c r="A4295" s="1" t="s">
        <v>178</v>
      </c>
      <c r="B4295" s="1" t="s">
        <v>6447</v>
      </c>
      <c r="C4295" s="2" t="str">
        <f>IFERROR(__xludf.DUMMYFUNCTION("GoogleTranslate(B4295, ""en"", ""vi"")"),"Phạm vi cao độ nhỏ gọn của [R1A2N3G4E5] [oc0ta1ve2s3] mang lại hiệu suất âm nhạc tập trung và có tác động mạnh mẽ, được tăng cường nhờ [[K01E12Y23]3 k4ey5] mang đến âm thanh mạnh mẽ và đáng nhớ. Với thời lượng chạy [T1M213] giây, nhịp điệu trong bài hát n"&amp;"ày rất thư giãn và yên tĩnh, trong khi sự vắng mặt của [I1N2S3T4R5U6M7E8N9T0S1] càng làm tăng thêm nét độc đáo của nó. Lấy bối cảnh [T1I2M3E4_5S6I7G8N9A0T1U2R3E4] và có [te0mp1o2] nhanh, âm nhạc này duy trì phong cách bắt nguồn từ truyền thống của âm nhạc"&amp;" [G1E2N3R4E5].")</f>
        <v>Phạm vi cao độ nhỏ gọn của [R1A2N3G4E5] [oc0ta1ve2s3] mang lại hiệu suất âm nhạc tập trung và có tác động mạnh mẽ, được tăng cường nhờ [[K01E12Y23]3 k4ey5] mang đến âm thanh mạnh mẽ và đáng nhớ. Với thời lượng chạy [T1M213] giây, nhịp điệu trong bài hát này rất thư giãn và yên tĩnh, trong khi sự vắng mặt của [I1N2S3T4R5U6M7E8N9T0S1] càng làm tăng thêm nét độc đáo của nó. Lấy bối cảnh [T1I2M3E4_5S6I7G8N9A0T1U2R3E4] và có [te0mp1o2] nhanh, âm nhạc này duy trì phong cách bắt nguồn từ truyền thống của âm nhạc [G1E2N3R4E5].</v>
      </c>
    </row>
    <row r="4296">
      <c r="A4296" s="1" t="s">
        <v>6448</v>
      </c>
      <c r="B4296" s="1" t="s">
        <v>6449</v>
      </c>
      <c r="C4296" s="2" t="str">
        <f>IFERROR(__xludf.DUMMYFUNCTION("GoogleTranslate(B4296, ""en"", ""vi"")"),"Phạm vi cao độ nhỏ gọn của [R1A2N3G4E5] [oc0ta1ve2s3] mang lại màn trình diễn âm nhạc tập trung và có tác động mạnh mẽ với nhịp điệu vô cùng kích thích. Bài hát được trình diễn nhanh, theo bước chân của [A1R2T3I4S5T6] và có tổng cộng [[N01U12M23_34B45A56R"&amp;"67S78]8 b9ar0s1].")</f>
        <v>Phạm vi cao độ nhỏ gọn của [R1A2N3G4E5] [oc0ta1ve2s3] mang lại màn trình diễn âm nhạc tập trung và có tác động mạnh mẽ với nhịp điệu vô cùng kích thích. Bài hát được trình diễn nhanh, theo bước chân của [A1R2T3I4S5T6] và có tổng cộng [[N01U12M23_34B45A56R67S78]8 b9ar0s1].</v>
      </c>
    </row>
    <row r="4297">
      <c r="A4297" s="1" t="s">
        <v>6450</v>
      </c>
      <c r="B4297" s="1" t="s">
        <v>6451</v>
      </c>
      <c r="C4297" s="2" t="str">
        <f>IFERROR(__xludf.DUMMYFUNCTION("GoogleTranslate(B4297, ""en"", ""vi"")"),"Âm nhạc của bài hát này có đặc điểm là [te0mp1o2] vừa phải, truyền tải hiệu quả [E1M2O3T4I5O6N7]. Nhịp điệu của nó không quá nhanh cũng không quá chậm, tạo nên sự cân bằng phù hợp với cảm xúc mà âm nhạc truyền tải. Ngoài ra, [ti0me1 s2ig3na4tu5re6] được s"&amp;"ử dụng trong bài hát là không điển hình, tạo thêm điểm nhấn độc đáo cho âm thanh tổng thể của bài hát.")</f>
        <v>Âm nhạc của bài hát này có đặc điểm là [te0mp1o2] vừa phải, truyền tải hiệu quả [E1M2O3T4I5O6N7]. Nhịp điệu của nó không quá nhanh cũng không quá chậm, tạo nên sự cân bằng phù hợp với cảm xúc mà âm nhạc truyền tải. Ngoài ra, [ti0me1 s2ig3na4tu5re6] được sử dụng trong bài hát là không điển hình, tạo thêm điểm nhấn độc đáo cho âm thanh tổng thể của bài hát.</v>
      </c>
    </row>
    <row r="4298">
      <c r="A4298" s="1" t="s">
        <v>320</v>
      </c>
      <c r="B4298" s="1" t="s">
        <v>6452</v>
      </c>
      <c r="C4298" s="2" t="str">
        <f>IFERROR(__xludf.DUMMYFUNCTION("GoogleTranslate(B4298, ""en"", ""vi"")"),"Lựa chọn âm nhạc [[K01E12Y23]3 k4ey5] mang lại trải nghiệm quyến rũ và đáng nhớ, trải dài trong [[N01U12M23_34B45A56R67S78]8 b9ar0s1]. Việc sử dụng một [key0y1] cụ thể trong âm nhạc có thể tác động lớn đến phản ứng cảm xúc chung của người nghe. Trong trườ"&amp;"ng hợp này, [ke0y1] được chọn sẽ nâng cao khả năng tạo ra trải nghiệm quyến rũ và đáng nhớ của âm nhạc. Ngoài ra, độ dài của bản nhạc, kéo dài [[N01U12M23_34B45A56R67S78]8 b9ar0s1], cho phép người nghe có đủ thời gian để đắm mình hoàn toàn vào âm nhạc và "&amp;"đánh giá cao các sắc thái của nó.")</f>
        <v>Lựa chọn âm nhạc [[K01E12Y23]3 k4ey5] mang lại trải nghiệm quyến rũ và đáng nhớ, trải dài trong [[N01U12M23_34B45A56R67S78]8 b9ar0s1]. Việc sử dụng một [key0y1] cụ thể trong âm nhạc có thể tác động lớn đến phản ứng cảm xúc chung của người nghe. Trong trường hợp này, [ke0y1] được chọn sẽ nâng cao khả năng tạo ra trải nghiệm quyến rũ và đáng nhớ của âm nhạc. Ngoài ra, độ dài của bản nhạc, kéo dài [[N01U12M23_34B45A56R67S78]8 b9ar0s1], cho phép người nghe có đủ thời gian để đắm mình hoàn toàn vào âm nhạc và đánh giá cao các sắc thái của nó.</v>
      </c>
    </row>
    <row r="4299">
      <c r="A4299" s="1" t="s">
        <v>1199</v>
      </c>
      <c r="B4299" s="1" t="s">
        <v>6453</v>
      </c>
      <c r="C4299" s="2" t="str">
        <f>IFERROR(__xludf.DUMMYFUNCTION("GoogleTranslate(B4299, ""en"", ""vi"")"),"Phạm vi cao độ của bản nhạc này là [R1A2N3G4E5] [oc0ta1ve2s3] mang đến trải nghiệm nghe độc ​​đáo và đáng nhớ, được bổ sung bằng cách sử dụng [[K01E12Y23]3 k4ey5], truyền tải âm thanh độc đáo và cộng hưởng. Với thời lượng chạy [T1M213] giây, bài hát gây ấ"&amp;"n tượng với nhịp độ nhanh [te0mp1o2] và trở nên phong phú hơn nhờ sự góp mặt của [I1N2S3T4R5U6M7E8N9T0S1]. Việc sử dụng [[T01I12M23E34_45S56I67G78N89A90T01U12R23E34]4 t5im6e 7si8gn9at0ur1e2] bất thường sẽ làm tăng thêm sự hấp dẫn cho bố cục, được chơi ở t"&amp;"ốc độ nhanh. Mặc dù không dễ dàng nhận ra như phong cách [G1E2N3R4E5], nhưng âm nhạc này vẫn mời gọi người nghe bước vào một hành trình âm thanh đặc biệt và khó quên.")</f>
        <v>Phạm vi cao độ của bản nhạc này là [R1A2N3G4E5] [oc0ta1ve2s3] mang đến trải nghiệm nghe độc ​​đáo và đáng nhớ, được bổ sung bằng cách sử dụng [[K01E12Y23]3 k4ey5], truyền tải âm thanh độc đáo và cộng hưởng. Với thời lượng chạy [T1M213] giây, bài hát gây ấn tượng với nhịp độ nhanh [te0mp1o2] và trở nên phong phú hơn nhờ sự góp mặt của [I1N2S3T4R5U6M7E8N9T0S1]. Việc sử dụng [[T01I12M23E34_45S56I67G78N89A90T01U12R23E34]4 t5im6e 7si8gn9at0ur1e2] bất thường sẽ làm tăng thêm sự hấp dẫn cho bố cục, được chơi ở tốc độ nhanh. Mặc dù không dễ dàng nhận ra như phong cách [G1E2N3R4E5], nhưng âm nhạc này vẫn mời gọi người nghe bước vào một hành trình âm thanh đặc biệt và khó quên.</v>
      </c>
    </row>
    <row r="4300">
      <c r="A4300" s="1" t="s">
        <v>100</v>
      </c>
      <c r="B4300" s="1" t="s">
        <v>6454</v>
      </c>
      <c r="C4300" s="2" t="str">
        <f>IFERROR(__xludf.DUMMYFUNCTION("GoogleTranslate(B4300, ""en"", ""vi"")"),"Bài hát có cao độ trong [R1A2N3G4E5] [oc0ta1ve2s3], nằm trong [[K01E12Y23]3 k4ey5], mang lại chất lượng cảm xúc đặc biệt. Kéo dài [T1M213] giây, bài hát này có nhịp điệu cân bằng và cố tình bỏ qua phần kết hợp của [I1N2S3T4R5U6M7E8N9T0S1]. [ti0me1 s2ig3na"&amp;"4tu5re6] được chọn cho bố cục này không phổ biến, được đánh dấu bằng [T1I2M3E4_5S6I7G8N9A0T1U2R3E4]. Với âm thanh [te0mp1o2] nhanh, âm nhạc gợi lên cảm giác [E1M2O3T4I5O6N7].")</f>
        <v>Bài hát có cao độ trong [R1A2N3G4E5] [oc0ta1ve2s3], nằm trong [[K01E12Y23]3 k4ey5], mang lại chất lượng cảm xúc đặc biệt. Kéo dài [T1M213] giây, bài hát này có nhịp điệu cân bằng và cố tình bỏ qua phần kết hợp của [I1N2S3T4R5U6M7E8N9T0S1]. [ti0me1 s2ig3na4tu5re6] được chọn cho bố cục này không phổ biến, được đánh dấu bằng [T1I2M3E4_5S6I7G8N9A0T1U2R3E4]. Với âm thanh [te0mp1o2] nhanh, âm nhạc gợi lên cảm giác [E1M2O3T4I5O6N7].</v>
      </c>
    </row>
    <row r="4301">
      <c r="A4301" s="1" t="s">
        <v>6202</v>
      </c>
      <c r="B4301" s="1" t="s">
        <v>6455</v>
      </c>
      <c r="C4301" s="2" t="str">
        <f>IFERROR(__xludf.DUMMYFUNCTION("GoogleTranslate(B4301, ""en"", ""vi"")"),"Với dải cao độ trải dài [R1A2N3G4E5] [oc0ta1ve2s3], bản nhạc này mang đến trải nghiệm nghe đa dạng và sống động. Việc sử dụng [[K01E12Y23]3 k4ey5] truyền tải âm thanh độc đáo và vang dội, được nâng cao hơn nữa bằng cách cố tình loại trừ một số nhạc cụ nhấ"&amp;"t định trong bài hát này. Được phát ở mức cao [te0mp1o2], âm nhạc tỏa ra [E1M2O3T4I5O6N7], tạo nên bầu không khí tràn đầy năng lượng và sôi động, thu hút sự chú ý của người nghe. Nhìn chung, âm nhạc này mang đến trải nghiệm phấn khích và khó quên, thể hiệ"&amp;"n khả năng sử dụng khéo léo các kỹ thuật âm nhạc của nghệ sĩ để khơi gợi những cảm xúc mạnh mẽ và tạo ra trải nghiệm nghe thực sự quyến rũ.")</f>
        <v>Với dải cao độ trải dài [R1A2N3G4E5] [oc0ta1ve2s3], bản nhạc này mang đến trải nghiệm nghe đa dạng và sống động. Việc sử dụng [[K01E12Y23]3 k4ey5] truyền tải âm thanh độc đáo và vang dội, được nâng cao hơn nữa bằng cách cố tình loại trừ một số nhạc cụ nhất định trong bài hát này. Được phát ở mức cao [te0mp1o2], âm nhạc tỏa ra [E1M2O3T4I5O6N7], tạo nên bầu không khí tràn đầy năng lượng và sôi động, thu hút sự chú ý của người nghe. Nhìn chung, âm nhạc này mang đến trải nghiệm phấn khích và khó quên, thể hiện khả năng sử dụng khéo léo các kỹ thuật âm nhạc của nghệ sĩ để khơi gợi những cảm xúc mạnh mẽ và tạo ra trải nghiệm nghe thực sự quyến rũ.</v>
      </c>
    </row>
    <row r="4302">
      <c r="A4302" s="1" t="s">
        <v>906</v>
      </c>
      <c r="B4302" s="1" t="s">
        <v>6456</v>
      </c>
      <c r="C4302" s="2" t="str">
        <f>IFERROR(__xludf.DUMMYFUNCTION("GoogleTranslate(B4302, ""en"", ""vi"")"),"Bài hát này có [ti0me1 s2ig3na4tu5re6] độc đáo. [ti0me1 s2ig3na4tu5re6] là ký hiệu âm nhạc cho biết số nhịp trong mỗi ô nhịp nhạc. Hầu hết nhạc phương Tây sử dụng [ti0me1 s2ig3na4tu5re6] với bốn nhịp mỗi ô nhịp, nhưng cũng có nhiều khả năng khác. Một [ti0"&amp;"me1 s2ig3na4tu5re6] độc đáo có thể tạo ra cảm giác nhịp nhàng độc đáo và thách thức sự mong đợi của người nghe. Một số ví dụ về [ti0me1 s2ig3na4tu5re6] độc đáo bao gồm 4/5, 8/7 và 16/11. Các nhạc sĩ có thể sử dụng các [ti0me1 s2ig3na4tu5re6] này để tạo ra"&amp;" những nhịp điệu phức tạp và thú vị trong sáng tác của họ.")</f>
        <v>Bài hát này có [ti0me1 s2ig3na4tu5re6] độc đáo. [ti0me1 s2ig3na4tu5re6] là ký hiệu âm nhạc cho biết số nhịp trong mỗi ô nhịp nhạc. Hầu hết nhạc phương Tây sử dụng [ti0me1 s2ig3na4tu5re6] với bốn nhịp mỗi ô nhịp, nhưng cũng có nhiều khả năng khác. Một [ti0me1 s2ig3na4tu5re6] độc đáo có thể tạo ra cảm giác nhịp nhàng độc đáo và thách thức sự mong đợi của người nghe. Một số ví dụ về [ti0me1 s2ig3na4tu5re6] độc đáo bao gồm 4/5, 8/7 và 16/11. Các nhạc sĩ có thể sử dụng các [ti0me1 s2ig3na4tu5re6] này để tạo ra những nhịp điệu phức tạp và thú vị trong sáng tác của họ.</v>
      </c>
    </row>
    <row r="4303">
      <c r="A4303" s="1" t="s">
        <v>477</v>
      </c>
      <c r="B4303" s="1" t="s">
        <v>6457</v>
      </c>
      <c r="C4303" s="2" t="str">
        <f>IFERROR(__xludf.DUMMYFUNCTION("GoogleTranslate(B4303, ""en"", ""vi"")"),"Phạm vi cao độ của [R1A2N3G4E5] [oc0ta1ve2s3] trong âm nhạc tạo thêm nét đặc biệt cho nó, nhấn mạnh chiều sâu cảm xúc và truyền tải [E1M2O3T4I5O6N7]. Phạm vi cao độ được sử dụng góp phần đáng kể vào tác động cảm xúc tổng thể của âm nhạc, làm nổi bật những"&amp;" phẩm chất độc đáo của nó và nâng cao khả năng biểu đạt của [E1M2O3T4I5O6N7]. Thông qua việc sử dụng cao độ một cách khéo léo, âm nhạc tạo ra bầu không khí mạnh mẽ và giàu sức gợi, nắm bắt được bản chất của [E1M2O3T4I5O6N7] và khiến người nghe đắm chìm tr"&amp;"ong chiều sâu và sự phức tạp của nó. Cho dù thông qua những giai điệu cao vút hay những hòa âm đầy ám ảnh, dải cao độ của [R1A2N3G4E5] [oc0ta1ve2s3] đều đóng vai trò quan trọng trong việc định hình bối cảnh cảm xúc của âm nhạc, tạo ra trải nghiệm nghe thự"&amp;"c sự khó quên.")</f>
        <v>Phạm vi cao độ của [R1A2N3G4E5] [oc0ta1ve2s3] trong âm nhạc tạo thêm nét đặc biệt cho nó, nhấn mạnh chiều sâu cảm xúc và truyền tải [E1M2O3T4I5O6N7]. Phạm vi cao độ được sử dụng góp phần đáng kể vào tác động cảm xúc tổng thể của âm nhạc, làm nổi bật những phẩm chất độc đáo của nó và nâng cao khả năng biểu đạt của [E1M2O3T4I5O6N7]. Thông qua việc sử dụng cao độ một cách khéo léo, âm nhạc tạo ra bầu không khí mạnh mẽ và giàu sức gợi, nắm bắt được bản chất của [E1M2O3T4I5O6N7] và khiến người nghe đắm chìm trong chiều sâu và sự phức tạp của nó. Cho dù thông qua những giai điệu cao vút hay những hòa âm đầy ám ảnh, dải cao độ của [R1A2N3G4E5] [oc0ta1ve2s3] đều đóng vai trò quan trọng trong việc định hình bối cảnh cảm xúc của âm nhạc, tạo ra trải nghiệm nghe thực sự khó quên.</v>
      </c>
    </row>
    <row r="4304">
      <c r="A4304" s="1" t="s">
        <v>3911</v>
      </c>
      <c r="B4304" s="1" t="s">
        <v>6458</v>
      </c>
      <c r="C4304" s="2" t="str">
        <f>IFERROR(__xludf.DUMMYFUNCTION("GoogleTranslate(B4304, ""en"", ""vi"")"),"Bài hát [T1M213] giây này mang đến trải nghiệm nghe đa dạng và sống động với dải cao độ trải dài [R1A2N3G4E5] [oc0ta1ve2s3]. Với [ti0me1 s2ig3na4tu5re6 o7f 8[T91I02M13E24_35S46I57G68N79A80T91U02R13E24]3] độc đáo, phần sáng tác của bài hát không liên quan "&amp;"đến việc sử dụng [I1N2S3T4R5U6M7E8N9T0S1]. Các dự án âm nhạc [E1M2O3T4I5O6N7], mang đến trải nghiệm nghe độc ​​đáo và độc đáo.")</f>
        <v>Bài hát [T1M213] giây này mang đến trải nghiệm nghe đa dạng và sống động với dải cao độ trải dài [R1A2N3G4E5] [oc0ta1ve2s3]. Với [ti0me1 s2ig3na4tu5re6 o7f 8[T91I02M13E24_35S46I57G68N79A80T91U02R13E24]3] độc đáo, phần sáng tác của bài hát không liên quan đến việc sử dụng [I1N2S3T4R5U6M7E8N9T0S1]. Các dự án âm nhạc [E1M2O3T4I5O6N7], mang đến trải nghiệm nghe độc ​​đáo và độc đáo.</v>
      </c>
    </row>
    <row r="4305">
      <c r="A4305" s="1" t="s">
        <v>6459</v>
      </c>
      <c r="B4305" s="1" t="s">
        <v>6460</v>
      </c>
      <c r="C4305" s="2" t="str">
        <f>IFERROR(__xludf.DUMMYFUNCTION("GoogleTranslate(B4305, ""en"", ""vi"")"),"Bài hát dài một giây [T1M213] với nhịp điệu vừa phải và dễ theo dõi được tăng cường bởi [[K01E12Y23]3 k4ey5], mang lại chất lượng cảm xúc đặc biệt. Chơi ở tốc độ vừa phải, bản nhạc này sẽ phát ra [E1M2O3T4I5O6N7].")</f>
        <v>Bài hát dài một giây [T1M213] với nhịp điệu vừa phải và dễ theo dõi được tăng cường bởi [[K01E12Y23]3 k4ey5], mang lại chất lượng cảm xúc đặc biệt. Chơi ở tốc độ vừa phải, bản nhạc này sẽ phát ra [E1M2O3T4I5O6N7].</v>
      </c>
    </row>
    <row r="4306">
      <c r="A4306" s="1" t="s">
        <v>756</v>
      </c>
      <c r="B4306" s="1" t="s">
        <v>6461</v>
      </c>
      <c r="C4306" s="2" t="str">
        <f>IFERROR(__xludf.DUMMYFUNCTION("GoogleTranslate(B4306, ""en"", ""vi"")"),"[ti0me1 s2ig3na4tu5re6] không chuẩn được chọn cho bài hát này tạo ra cảm giác nhịp điệu độc đáo. Ngoài [ti0me1 s2ig3na4tu5re6] đặc biệt, bản nhạc này còn cung cấp dải cao độ [R1A2N3G4E5] [oc0ta1ve2s3], mang lại trải nghiệm nghe đáng nhớ. Việc sử dụng [[K0"&amp;"1E12Y23]3 k4ey5] làm tăng thêm âm thanh vang và độc đáo của bản nhạc. Để làm cho âm nhạc trở nên sống động, nhiều loại [I1N2S3T4R5U6M7E8N9T0S1] được sử dụng. Cùng với nhau, những yếu tố này tạo nên một bản nhạc thực sự đặc biệt, chắc chắn sẽ làm say lòng "&amp;"người nghe.")</f>
        <v>[ti0me1 s2ig3na4tu5re6] không chuẩn được chọn cho bài hát này tạo ra cảm giác nhịp điệu độc đáo. Ngoài [ti0me1 s2ig3na4tu5re6] đặc biệt, bản nhạc này còn cung cấp dải cao độ [R1A2N3G4E5] [oc0ta1ve2s3], mang lại trải nghiệm nghe đáng nhớ. Việc sử dụng [[K01E12Y23]3 k4ey5] làm tăng thêm âm thanh vang và độc đáo của bản nhạc. Để làm cho âm nhạc trở nên sống động, nhiều loại [I1N2S3T4R5U6M7E8N9T0S1] được sử dụng. Cùng với nhau, những yếu tố này tạo nên một bản nhạc thực sự đặc biệt, chắc chắn sẽ làm say lòng người nghe.</v>
      </c>
    </row>
    <row r="4307">
      <c r="A4307" s="1" t="s">
        <v>6462</v>
      </c>
      <c r="B4307" s="1" t="s">
        <v>6463</v>
      </c>
      <c r="C4307" s="2" t="str">
        <f>IFERROR(__xludf.DUMMYFUNCTION("GoogleTranslate(B4307, ""en"", ""vi"")"),"Âm nhạc được đề cập, bị ảnh hưởng nặng nề bởi phong cách [G1E2N3R4E5], được phát ở mức [te0mp1o2] thấp và có dải cao độ [R1A2N3G4E5] [oc0ta1ve2s3], bổ sung thêm nét đặc biệt cho âm nhạc và nhấn mạnh chiều sâu cảm xúc của nó. Ngoài ra, âm nhạc có [ti0me1 s"&amp;"2ig3na4tu5re6 o7f 8[T91I02M13E24_35S46I57G68N79A80T91U02R13E24]3].")</f>
        <v>Âm nhạc được đề cập, bị ảnh hưởng nặng nề bởi phong cách [G1E2N3R4E5], được phát ở mức [te0mp1o2] thấp và có dải cao độ [R1A2N3G4E5] [oc0ta1ve2s3], bổ sung thêm nét đặc biệt cho âm nhạc và nhấn mạnh chiều sâu cảm xúc của nó. Ngoài ra, âm nhạc có [ti0me1 s2ig3na4tu5re6 o7f 8[T91I02M13E24_35S46I57G68N79A80T91U02R13E24]3].</v>
      </c>
    </row>
    <row r="4308">
      <c r="A4308" s="1" t="s">
        <v>6464</v>
      </c>
      <c r="B4308" s="1" t="s">
        <v>6465</v>
      </c>
      <c r="C4308" s="2" t="str">
        <f>IFERROR(__xludf.DUMMYFUNCTION("GoogleTranslate(B4308, ""en"", ""vi"")"),"Bản nhạc này sử dụng [[K01E12Y23]3 k4ey5] tạo ra một bảng âm thanh phong phú và sống động, với độ dài bài hát là [T1M213] giây. [te0mp1o2] của bài hát này nằm ở khoảng giữa và có [ti0me1 s2ig3na4tu5re6 o7f 8[T91I02M13E24_35S46I57G68N79A80T91U02R13E24]3]. "&amp;"[I1N2S3T4R5U6M7E8N9T0S1] được đưa vào bản nhạc, góp phần tạo nên thành phần tổng thể của bản nhạc. Bài hát di chuyển với tốc độ vừa phải, mang lại trải nghiệm âm nhạc hấp dẫn.")</f>
        <v>Bản nhạc này sử dụng [[K01E12Y23]3 k4ey5] tạo ra một bảng âm thanh phong phú và sống động, với độ dài bài hát là [T1M213] giây. [te0mp1o2] của bài hát này nằm ở khoảng giữa và có [ti0me1 s2ig3na4tu5re6 o7f 8[T91I02M13E24_35S46I57G68N79A80T91U02R13E24]3]. [I1N2S3T4R5U6M7E8N9T0S1] được đưa vào bản nhạc, góp phần tạo nên thành phần tổng thể của bản nhạc. Bài hát di chuyển với tốc độ vừa phải, mang lại trải nghiệm âm nhạc hấp dẫn.</v>
      </c>
    </row>
    <row r="4309">
      <c r="A4309" s="1" t="s">
        <v>1204</v>
      </c>
      <c r="B4309" s="1" t="s">
        <v>6466</v>
      </c>
      <c r="C4309" s="2" t="str">
        <f>IFERROR(__xludf.DUMMYFUNCTION("GoogleTranslate(B4309, ""en"", ""vi"")"),"Việc sử dụng [[K01E12Y23]3 k4ey5] trong bản nhạc này tạo ra một bầu không khí khác biệt, được bổ sung bởi nhịp điệu yên tĩnh và thanh bình của bài hát. Cùng với nhau, những yếu tố này góp phần tạo nên tâm trạng và bầu không khí chung của âm nhạc, đưa ngườ"&amp;"i nghe vào trạng thái thư giãn và yên bình.")</f>
        <v>Việc sử dụng [[K01E12Y23]3 k4ey5] trong bản nhạc này tạo ra một bầu không khí khác biệt, được bổ sung bởi nhịp điệu yên tĩnh và thanh bình của bài hát. Cùng với nhau, những yếu tố này góp phần tạo nên tâm trạng và bầu không khí chung của âm nhạc, đưa người nghe vào trạng thái thư giãn và yên bình.</v>
      </c>
    </row>
    <row r="4310">
      <c r="A4310" s="1" t="s">
        <v>1707</v>
      </c>
      <c r="B4310" s="1" t="s">
        <v>6467</v>
      </c>
      <c r="C4310" s="2" t="str">
        <f>IFERROR(__xludf.DUMMYFUNCTION("GoogleTranslate(B4310, ""en"", ""vi"")"),"Âm nhạc trong bản nhạc này có dải cao độ nhỏ gọn trải dài [R1A2N3G4E5] [oc0ta1ve2s3], góp phần mang lại màn trình diễn tập trung và có tác động mạnh mẽ. Với [te0mp1o2] nhẹ nhàng và kéo dài [[N01U12M23_34B45A56R67S78]8 b9ar0s1], bản nhạc chạy trong thời lư"&amp;"ợng [T1M213] giây, mang lại trải nghiệm nghe phong phú và đắm chìm, thể hiện vẻ đẹp và tính linh hoạt của âm nhạc.")</f>
        <v>Âm nhạc trong bản nhạc này có dải cao độ nhỏ gọn trải dài [R1A2N3G4E5] [oc0ta1ve2s3], góp phần mang lại màn trình diễn tập trung và có tác động mạnh mẽ. Với [te0mp1o2] nhẹ nhàng và kéo dài [[N01U12M23_34B45A56R67S78]8 b9ar0s1], bản nhạc chạy trong thời lượng [T1M213] giây, mang lại trải nghiệm nghe phong phú và đắm chìm, thể hiện vẻ đẹp và tính linh hoạt của âm nhạc.</v>
      </c>
    </row>
    <row r="4311">
      <c r="A4311" s="1" t="s">
        <v>5896</v>
      </c>
      <c r="B4311" s="1" t="s">
        <v>6468</v>
      </c>
      <c r="C4311" s="2" t="str">
        <f>IFERROR(__xludf.DUMMYFUNCTION("GoogleTranslate(B4311, ""en"", ""vi"")"),"Phạm vi cao độ của âm nhạc quyến rũ và đáng nhớ này nằm trong [R1A2N3G4E5] [oc0ta1ve2s3], với sự lựa chọn [[K01E12Y23]3 k4ey5]. Chạy trong [T1M213] giây, bản nhạc mang lại cảm giác thoải mái [te0mp1o2] và cố tình loại trừ [I1N2S3T4R5U6M7E8N9T0S1]. Nó tuân"&amp;" theo [ti0me1 s2ig3na4tu5re6 o7f 8[T91I02M13E24_35S46I57G68N79A80T91U02R13E24]3] và mang phương tiện [te0mp1o2]. Trái ngược với âm thanh điển hình của phong cách [G1E2N3R4E5], bài hát này có [[N01U12M23_34B45A56R67S78]8 b9ar0s1] tạo nên trải nghiệm nghe đ"&amp;"ộc ​​đáo.")</f>
        <v>Phạm vi cao độ của âm nhạc quyến rũ và đáng nhớ này nằm trong [R1A2N3G4E5] [oc0ta1ve2s3], với sự lựa chọn [[K01E12Y23]3 k4ey5]. Chạy trong [T1M213] giây, bản nhạc mang lại cảm giác thoải mái [te0mp1o2] và cố tình loại trừ [I1N2S3T4R5U6M7E8N9T0S1]. Nó tuân theo [ti0me1 s2ig3na4tu5re6 o7f 8[T91I02M13E24_35S46I57G68N79A80T91U02R13E24]3] và mang phương tiện [te0mp1o2]. Trái ngược với âm thanh điển hình của phong cách [G1E2N3R4E5], bài hát này có [[N01U12M23_34B45A56R67S78]8 b9ar0s1] tạo nên trải nghiệm nghe độc ​​đáo.</v>
      </c>
    </row>
    <row r="4312">
      <c r="A4312" s="1" t="s">
        <v>6469</v>
      </c>
      <c r="B4312" s="1" t="s">
        <v>6470</v>
      </c>
      <c r="C4312" s="2" t="str">
        <f>IFERROR(__xludf.DUMMYFUNCTION("GoogleTranslate(B4312, ""en"", ""vi"")"),"Đồng hồ đo của âm nhạc là [T1I2M3E4_5S6I7G8N9A0T1U2R3E4] và phạm vi cao độ của nó trải dài [R1A2N3G4E5] [oc0ta1ve2s3], cùng nhau mang đến trải nghiệm nghe độc ​​đáo và đáng nhớ. Âm nhạc có tính biểu cảm, truyền tải [E1M2O3T4I5O6N7] thông qua cách sáng tác"&amp;" và trình diễn. Để làm cho bản nhạc này trở nên sống động, [I1N2S3T4R5U6M7E8N9T0S1] được sử dụng để tăng thêm chiều sâu và kết cấu cho âm thanh tổng thể.")</f>
        <v>Đồng hồ đo của âm nhạc là [T1I2M3E4_5S6I7G8N9A0T1U2R3E4] và phạm vi cao độ của nó trải dài [R1A2N3G4E5] [oc0ta1ve2s3], cùng nhau mang đến trải nghiệm nghe độc ​​đáo và đáng nhớ. Âm nhạc có tính biểu cảm, truyền tải [E1M2O3T4I5O6N7] thông qua cách sáng tác và trình diễn. Để làm cho bản nhạc này trở nên sống động, [I1N2S3T4R5U6M7E8N9T0S1] được sử dụng để tăng thêm chiều sâu và kết cấu cho âm thanh tổng thể.</v>
      </c>
    </row>
    <row r="4313">
      <c r="A4313" s="1" t="s">
        <v>4113</v>
      </c>
      <c r="B4313" s="1" t="s">
        <v>6471</v>
      </c>
      <c r="C4313" s="2" t="str">
        <f>IFERROR(__xludf.DUMMYFUNCTION("GoogleTranslate(B4313, ""en"", ""vi"")"),"[ti0me1 s2ig3na4tu5re6] của bài hát này không mang tính truyền thống nhưng nó chính là điều khiến nó trở nên độc đáo. Ngoài ra, [[K01E12Y23]3 k4ey5] được sử dụng trong bản nhạc này mang lại âm thanh mạnh mẽ và đáng nhớ, thu hút sự chú ý của người nghe. Bà"&amp;"i hát có thời lượng [T1M213] giây và mỗi giây đều đáng nghe. Việc sử dụng [I1N2S3T4R5U6M7E8N9T0S1] rất quan trọng đối với âm nhạc vì chúng tạo ra bầu không khí hoàn hảo và khiến giai điệu trở nên sống động. Cùng với nhau, những yếu tố này tạo nên trải ngh"&amp;"iệm nghe tuyệt vời mà những người đam mê âm nhạc chắc chắn sẽ đánh giá cao.")</f>
        <v>[ti0me1 s2ig3na4tu5re6] của bài hát này không mang tính truyền thống nhưng nó chính là điều khiến nó trở nên độc đáo. Ngoài ra, [[K01E12Y23]3 k4ey5] được sử dụng trong bản nhạc này mang lại âm thanh mạnh mẽ và đáng nhớ, thu hút sự chú ý của người nghe. Bài hát có thời lượng [T1M213] giây và mỗi giây đều đáng nghe. Việc sử dụng [I1N2S3T4R5U6M7E8N9T0S1] rất quan trọng đối với âm nhạc vì chúng tạo ra bầu không khí hoàn hảo và khiến giai điệu trở nên sống động. Cùng với nhau, những yếu tố này tạo nên trải nghiệm nghe tuyệt vời mà những người đam mê âm nhạc chắc chắn sẽ đánh giá cao.</v>
      </c>
    </row>
    <row r="4314">
      <c r="A4314" s="1" t="s">
        <v>2401</v>
      </c>
      <c r="B4314" s="1" t="s">
        <v>6472</v>
      </c>
      <c r="C4314" s="2" t="str">
        <f>IFERROR(__xludf.DUMMYFUNCTION("GoogleTranslate(B4314, ""en"", ""vi"")"),"Trải nghiệm quyến rũ và đáng nhớ của dòng nhạc này là kết quả của việc lựa chọn [[K01E12Y23]3 k4ey5], truyền tải hiệu quả [E1M2O3T4I5O6N7] mà âm nhạc thể hiện. Ngoài ra, nhịp điệu nặng nề của bài hát cũng góp phần tạo nên tác động tổng thể, tạo nên trải n"&amp;"ghiệm nghe mạnh mẽ và hấp dẫn.")</f>
        <v>Trải nghiệm quyến rũ và đáng nhớ của dòng nhạc này là kết quả của việc lựa chọn [[K01E12Y23]3 k4ey5], truyền tải hiệu quả [E1M2O3T4I5O6N7] mà âm nhạc thể hiện. Ngoài ra, nhịp điệu nặng nề của bài hát cũng góp phần tạo nên tác động tổng thể, tạo nên trải nghiệm nghe mạnh mẽ và hấp dẫn.</v>
      </c>
    </row>
    <row r="4315">
      <c r="A4315" s="1" t="s">
        <v>1855</v>
      </c>
      <c r="B4315" s="1" t="s">
        <v>6473</v>
      </c>
      <c r="C4315" s="2" t="str">
        <f>IFERROR(__xludf.DUMMYFUNCTION("GoogleTranslate(B4315, ""en"", ""vi"")"),"Bản nhạc này có phạm vi cao độ trong [R1A2N3G4E5] [oc0ta1ve2s3] và nhịp điệu vừa phải. Bài hát bao gồm [[N01U12M23_34B45A56R67S78]8 b9ar0s1] và được trình diễn bằng [I1N2S3T4R5U6M7E8N9T0S1].")</f>
        <v>Bản nhạc này có phạm vi cao độ trong [R1A2N3G4E5] [oc0ta1ve2s3] và nhịp điệu vừa phải. Bài hát bao gồm [[N01U12M23_34B45A56R67S78]8 b9ar0s1] và được trình diễn bằng [I1N2S3T4R5U6M7E8N9T0S1].</v>
      </c>
    </row>
    <row r="4316">
      <c r="A4316" s="1" t="s">
        <v>6228</v>
      </c>
      <c r="B4316" s="1" t="s">
        <v>6474</v>
      </c>
      <c r="C4316" s="2" t="str">
        <f>IFERROR(__xludf.DUMMYFUNCTION("GoogleTranslate(B4316, ""en"", ""vi"")"),"Âm nhạc gợi lên cảm giác mạnh mẽ về [E1M2O3T4I5O6N7] và nổi bật nhờ việc sử dụng dải cao độ cụ thể trải dài [R1A2N3G4E5] [oc0ta1ve2s3], tạo ra âm thanh gắn kết và thống nhất xuyên suốt bản nhạc. Bài hát bao gồm [[N01U12M23_34B45A56R67S78]8 b9ar0s1] và chạ"&amp;"y trong tổng cộng [T1M213] giây, cho phép có nhiều thời gian để cảm xúc truyền tải qua âm nhạc vang vọng trọn vẹn với người nghe.")</f>
        <v>Âm nhạc gợi lên cảm giác mạnh mẽ về [E1M2O3T4I5O6N7] và nổi bật nhờ việc sử dụng dải cao độ cụ thể trải dài [R1A2N3G4E5] [oc0ta1ve2s3], tạo ra âm thanh gắn kết và thống nhất xuyên suốt bản nhạc. Bài hát bao gồm [[N01U12M23_34B45A56R67S78]8 b9ar0s1] và chạy trong tổng cộng [T1M213] giây, cho phép có nhiều thời gian để cảm xúc truyền tải qua âm nhạc vang vọng trọn vẹn với người nghe.</v>
      </c>
    </row>
    <row r="4317">
      <c r="A4317" s="1" t="s">
        <v>1220</v>
      </c>
      <c r="B4317" s="1" t="s">
        <v>6475</v>
      </c>
      <c r="C4317" s="2" t="str">
        <f>IFERROR(__xludf.DUMMYFUNCTION("GoogleTranslate(B4317, ""en"", ""vi"")"),"Bản nhạc là một sáng tác độc đáo thể hiện phạm vi cao độ trong [R1A2N3G4E5] [oc0ta1ve2s3]. [[K01E12Y23]3 k4ey5] được sử dụng trong bản nhạc này tạo thêm hương vị riêng biệt cho âm nhạc, khiến nó nổi bật so với các bản sáng tác khác. Ngoài ra, bài hát có đ"&amp;"ộ dài [[N01U12M23_34B45A56R67S78]8 b9ar0s1], giúp người nghe có nhiều thời gian để đắm mình trong giai điệu và cảm nhận sắc thái của bản nhạc. Nhìn chung, sự kết hợp giữa cao độ [ke0y1] và độ dài của bài hát tạo nên trải nghiệm âm nhạc quyến rũ.")</f>
        <v>Bản nhạc là một sáng tác độc đáo thể hiện phạm vi cao độ trong [R1A2N3G4E5] [oc0ta1ve2s3]. [[K01E12Y23]3 k4ey5] được sử dụng trong bản nhạc này tạo thêm hương vị riêng biệt cho âm nhạc, khiến nó nổi bật so với các bản sáng tác khác. Ngoài ra, bài hát có độ dài [[N01U12M23_34B45A56R67S78]8 b9ar0s1], giúp người nghe có nhiều thời gian để đắm mình trong giai điệu và cảm nhận sắc thái của bản nhạc. Nhìn chung, sự kết hợp giữa cao độ [ke0y1] và độ dài của bài hát tạo nên trải nghiệm âm nhạc quyến rũ.</v>
      </c>
    </row>
    <row r="4318">
      <c r="A4318" s="1" t="s">
        <v>6476</v>
      </c>
      <c r="B4318" s="1" t="s">
        <v>6477</v>
      </c>
      <c r="C4318" s="2" t="str">
        <f>IFERROR(__xludf.DUMMYFUNCTION("GoogleTranslate(B4318, ""en"", ""vi"")"),"Việc bổ sung [[K01E12Y23]3 k4ey5] tạo thêm hương vị độc đáo cho bản nhạc này, được phát chậm và có thời lượng [T1M213] giây. Nhịp điệu trong bài hát này rất nhẹ nhàng và dựa trên [[T01I12M23E34_45S56I67G78N89A90T01U12R23E34]4 t5im6e 7si8gn9at0ur1e2]. Để n"&amp;"âng cao hơn nữa âm thanh tổng thể, nên đưa [I1N2S3T4R5U6M7E8N9T0S1] vào âm nhạc. Nhìn chung, sự kết hợp giữa [ke0y1], [te0mp1o2], beat, [ti0me1 s2ig3na4tu5re6] và các nhạc cụ này sẽ tạo nên một bản nhạc thực sự độc đáo và quyến rũ.")</f>
        <v>Việc bổ sung [[K01E12Y23]3 k4ey5] tạo thêm hương vị độc đáo cho bản nhạc này, được phát chậm và có thời lượng [T1M213] giây. Nhịp điệu trong bài hát này rất nhẹ nhàng và dựa trên [[T01I12M23E34_45S56I67G78N89A90T01U12R23E34]4 t5im6e 7si8gn9at0ur1e2]. Để nâng cao hơn nữa âm thanh tổng thể, nên đưa [I1N2S3T4R5U6M7E8N9T0S1] vào âm nhạc. Nhìn chung, sự kết hợp giữa [ke0y1], [te0mp1o2], beat, [ti0me1 s2ig3na4tu5re6] và các nhạc cụ này sẽ tạo nên một bản nhạc thực sự độc đáo và quyến rũ.</v>
      </c>
    </row>
    <row r="4319">
      <c r="A4319" s="1" t="s">
        <v>5136</v>
      </c>
      <c r="B4319" s="1" t="s">
        <v>6478</v>
      </c>
      <c r="C4319" s="2" t="str">
        <f>IFERROR(__xludf.DUMMYFUNCTION("GoogleTranslate(B4319, ""en"", ""vi"")"),"Bài hát được đề cập có đặc điểm là một số đặc điểm âm nhạc đáng chú ý. Đầu tiên, âm nhạc trải dài tổng cộng [[N01U12M23_34B45A56R67S78]8 b9ar0s1]. Thứ hai, bài hát có thời gian phát là [T1M213] giây, nghĩa là thời lượng tương đối dài. Cuối cùng, điều đáng"&amp;" chú ý là [ti0me1 s2ig3na4tu5re6] được sử dụng trong bài hát này không phải là điển hình, khiến nó khác biệt với nhiều tác phẩm âm nhạc khác. Nhìn chung, những yếu tố này kết hợp với nhau để tạo ra trải nghiệm âm nhạc độc đáo và khác biệt, chắc chắn sẽ th"&amp;"u hút người nghe.")</f>
        <v>Bài hát được đề cập có đặc điểm là một số đặc điểm âm nhạc đáng chú ý. Đầu tiên, âm nhạc trải dài tổng cộng [[N01U12M23_34B45A56R67S78]8 b9ar0s1]. Thứ hai, bài hát có thời gian phát là [T1M213] giây, nghĩa là thời lượng tương đối dài. Cuối cùng, điều đáng chú ý là [ti0me1 s2ig3na4tu5re6] được sử dụng trong bài hát này không phải là điển hình, khiến nó khác biệt với nhiều tác phẩm âm nhạc khác. Nhìn chung, những yếu tố này kết hợp với nhau để tạo ra trải nghiệm âm nhạc độc đáo và khác biệt, chắc chắn sẽ thu hút người nghe.</v>
      </c>
    </row>
    <row r="4320">
      <c r="A4320" s="1" t="s">
        <v>3748</v>
      </c>
      <c r="B4320" s="1" t="s">
        <v>6479</v>
      </c>
      <c r="C4320" s="2" t="str">
        <f>IFERROR(__xludf.DUMMYFUNCTION("GoogleTranslate(B4320, ""en"", ""vi"")"),"Loại nhạc này mang lại trải nghiệm nghe độc ​​đáo và đáng nhớ với dải cao độ [R1A2N3G4E5] [oc0ta1ve2s3]. [[K01E12Y23]3 k4ey5] thêm hương vị độc đáo cho âm nhạc, trong khi [I1N2S3T4R5U6M7E8N9T0S1] đóng vai trò quan trọng trong việc tạo ra âm thanh tổng thể"&amp;". Cùng với nhau, phạm vi cao độ, [ke0y1] và các nhạc cụ phối hợp hài hòa để tạo ra trải nghiệm nghe thực sự đặc biệt và thú vị. Cho dù bạn là người đam mê âm nhạc hay chỉ là người đang tìm kiếm điều gì đó mới mẻ và khác biệt, âm nhạc này chắc chắn sẽ làm "&amp;"say đắm và làm vui tai bạn.")</f>
        <v>Loại nhạc này mang lại trải nghiệm nghe độc ​​đáo và đáng nhớ với dải cao độ [R1A2N3G4E5] [oc0ta1ve2s3]. [[K01E12Y23]3 k4ey5] thêm hương vị độc đáo cho âm nhạc, trong khi [I1N2S3T4R5U6M7E8N9T0S1] đóng vai trò quan trọng trong việc tạo ra âm thanh tổng thể. Cùng với nhau, phạm vi cao độ, [ke0y1] và các nhạc cụ phối hợp hài hòa để tạo ra trải nghiệm nghe thực sự đặc biệt và thú vị. Cho dù bạn là người đam mê âm nhạc hay chỉ là người đang tìm kiếm điều gì đó mới mẻ và khác biệt, âm nhạc này chắc chắn sẽ làm say đắm và làm vui tai bạn.</v>
      </c>
    </row>
    <row r="4321">
      <c r="A4321" s="1" t="s">
        <v>2261</v>
      </c>
      <c r="B4321" s="1" t="s">
        <v>6480</v>
      </c>
      <c r="C4321" s="2" t="str">
        <f>IFERROR(__xludf.DUMMYFUNCTION("GoogleTranslate(B4321, ""en"", ""vi"")"),"Trong bài hát này, có tổng cộng [[N01U12M23_34B45A56R67S78]8 b9ar0s1] và [te0mp1o2] có nhịp độ rất nhanh.")</f>
        <v>Trong bài hát này, có tổng cộng [[N01U12M23_34B45A56R67S78]8 b9ar0s1] và [te0mp1o2] có nhịp độ rất nhanh.</v>
      </c>
    </row>
    <row r="4322">
      <c r="A4322" s="1" t="s">
        <v>637</v>
      </c>
      <c r="B4322" s="1" t="s">
        <v>6481</v>
      </c>
      <c r="C4322" s="2" t="str">
        <f>IFERROR(__xludf.DUMMYFUNCTION("GoogleTranslate(B4322, ""en"", ""vi"")"),"Nó khiến tôi muốn nhảy múa và di chuyển cơ thể theo nhịp điệu. Năng lượng của âm nhạc có sức lan tỏa và nó khiến tôi có tâm trạng tốt. Ngay cả khi tôi cảm thấy chán nản hay mệt mỏi, nghe bài hát này có thể ngay lập tức nâng cao tinh thần của tôi và khiến "&amp;"tôi cảm thấy tràn đầy sức sống hơn. Tôi thích cách âm nhạc có sức mạnh ảnh hưởng đến cảm xúc của chúng ta và khiến chúng ta cảm thấy tràn đầy sức sống.")</f>
        <v>Nó khiến tôi muốn nhảy múa và di chuyển cơ thể theo nhịp điệu. Năng lượng của âm nhạc có sức lan tỏa và nó khiến tôi có tâm trạng tốt. Ngay cả khi tôi cảm thấy chán nản hay mệt mỏi, nghe bài hát này có thể ngay lập tức nâng cao tinh thần của tôi và khiến tôi cảm thấy tràn đầy sức sống hơn. Tôi thích cách âm nhạc có sức mạnh ảnh hưởng đến cảm xúc của chúng ta và khiến chúng ta cảm thấy tràn đầy sức sống.</v>
      </c>
    </row>
    <row r="4323">
      <c r="A4323" s="1" t="s">
        <v>4087</v>
      </c>
      <c r="B4323" s="1" t="s">
        <v>6482</v>
      </c>
      <c r="C4323" s="2" t="str">
        <f>IFERROR(__xludf.DUMMYFUNCTION("GoogleTranslate(B4323, ""en"", ""vi"")"),"Trong bài hát này, bạn có thể nghe thấy [[N01U12M23_34B45A56R67S78]8 b9ar0s1] và nhạc ở [T1I2M3E4_5S6I7G8N9A0T1U2R3E4]. Số ô nhịp biểu thị số ô nhịp trong bài hát, trong khi [ti0me1 s2ig3na4tu5re6] hiển thị thước đo hoặc nhịp điệu của bản nhạc. Cùng với n"&amp;"hau, những yếu tố này cung cấp thông tin quan trọng về cấu trúc và cảm nhận của bài hát, giúp nhạc sĩ và người nghe hiểu và đánh giá cao âm nhạc hơn.")</f>
        <v>Trong bài hát này, bạn có thể nghe thấy [[N01U12M23_34B45A56R67S78]8 b9ar0s1] và nhạc ở [T1I2M3E4_5S6I7G8N9A0T1U2R3E4]. Số ô nhịp biểu thị số ô nhịp trong bài hát, trong khi [ti0me1 s2ig3na4tu5re6] hiển thị thước đo hoặc nhịp điệu của bản nhạc. Cùng với nhau, những yếu tố này cung cấp thông tin quan trọng về cấu trúc và cảm nhận của bài hát, giúp nhạc sĩ và người nghe hiểu và đánh giá cao âm nhạc hơn.</v>
      </c>
    </row>
    <row r="4324">
      <c r="A4324" s="1" t="s">
        <v>771</v>
      </c>
      <c r="B4324" s="1" t="s">
        <v>6483</v>
      </c>
      <c r="C4324" s="2" t="str">
        <f>IFERROR(__xludf.DUMMYFUNCTION("GoogleTranslate(B4324, ""en"", ""vi"")"),"Âm nhạc được mô tả ở đây mang lại trải nghiệm nghe độc ​​đáo và đáng nhớ nhờ dải cao độ [R1A2N3G4E5] [oc0ta1ve2s3]. Nó tạo ra một bầu không khí khác biệt bằng cách sử dụng [[K01E12Y23]3 k4ey5] và có nhịp điệu rất thanh thản. Bài hát chạy trong [T1M213] gi"&amp;"ây và di chuyển nhẹ nhàng, đồng thời sử dụng [I1N2S3T4R5U6M7E8N9T0S1] làm nhạc cụ chính. Ngoài ra, âm nhạc có [ti0me1 s2ig3na4tu5re6 o7f 8[T91I02M13E24_35S46I57G68N79A80T91U02R13E24]3] và mang đậm phong cách [G1E2N3R4E5] truyền thống. Tất cả những yếu tố "&amp;"này kết hợp với nhau để tạo nên một trải nghiệm âm nhạc gắn kết và đắm chìm, chắc chắn sẽ làm say đắm người nghe.")</f>
        <v>Âm nhạc được mô tả ở đây mang lại trải nghiệm nghe độc ​​đáo và đáng nhớ nhờ dải cao độ [R1A2N3G4E5] [oc0ta1ve2s3]. Nó tạo ra một bầu không khí khác biệt bằng cách sử dụng [[K01E12Y23]3 k4ey5] và có nhịp điệu rất thanh thản. Bài hát chạy trong [T1M213] giây và di chuyển nhẹ nhàng, đồng thời sử dụng [I1N2S3T4R5U6M7E8N9T0S1] làm nhạc cụ chính. Ngoài ra, âm nhạc có [ti0me1 s2ig3na4tu5re6 o7f 8[T91I02M13E24_35S46I57G68N79A80T91U02R13E24]3] và mang đậm phong cách [G1E2N3R4E5] truyền thống. Tất cả những yếu tố này kết hợp với nhau để tạo nên một trải nghiệm âm nhạc gắn kết và đắm chìm, chắc chắn sẽ làm say đắm người nghe.</v>
      </c>
    </row>
    <row r="4325">
      <c r="A4325" s="1" t="s">
        <v>1019</v>
      </c>
      <c r="B4325" s="1" t="s">
        <v>6484</v>
      </c>
      <c r="C4325" s="2" t="str">
        <f>IFERROR(__xludf.DUMMYFUNCTION("GoogleTranslate(B4325, ""en"", ""vi"")"),"Bài hát, với [ti0me1 s2ig3na4tu5re6] độc đáo, được trình diễn nhanh chóng. Mặc dù có nhịp điệu độc đáo nhưng người biểu diễn vẫn thực hiện nó với độ chính xác và năng lượng. Việc sử dụng [ti0me1 s2ig3na4tu5re6] khác thường này sẽ tạo ra âm thanh đặc biệt,"&amp;" làm tăng thêm đặc điểm của bài hát và làm cho bài hát nổi bật so với các phần thông thường hơn. Nhịp độ nhanh và [ti0me1 s2ig3na4tu5re6] độc đáo phối hợp với nhau để tạo ra trải nghiệm âm nhạc độc đáo và đáng nhớ cho người nghe.")</f>
        <v>Bài hát, với [ti0me1 s2ig3na4tu5re6] độc đáo, được trình diễn nhanh chóng. Mặc dù có nhịp điệu độc đáo nhưng người biểu diễn vẫn thực hiện nó với độ chính xác và năng lượng. Việc sử dụng [ti0me1 s2ig3na4tu5re6] khác thường này sẽ tạo ra âm thanh đặc biệt, làm tăng thêm đặc điểm của bài hát và làm cho bài hát nổi bật so với các phần thông thường hơn. Nhịp độ nhanh và [ti0me1 s2ig3na4tu5re6] độc đáo phối hợp với nhau để tạo ra trải nghiệm âm nhạc độc đáo và đáng nhớ cho người nghe.</v>
      </c>
    </row>
    <row r="4326">
      <c r="A4326" s="1" t="s">
        <v>6485</v>
      </c>
      <c r="B4326" s="1" t="s">
        <v>6486</v>
      </c>
      <c r="C4326" s="2" t="str">
        <f>IFERROR(__xludf.DUMMYFUNCTION("GoogleTranslate(B4326, ""en"", ""vi"")"),"Bài hát này được đặc trưng bởi một số yếu tố âm nhạc độc đáo. Thứ nhất, giai điệu cố tình bỏ qua một nhạc cụ cụ thể, điều này làm tăng thêm âm thanh đặc biệt của nó. Ngoài ra, bài hát có nhịp điệu rất êm dịu tạo nên bầu không khí thoải mái và êm dịu. Một "&amp;"khía cạnh đáng chú ý khác của bài hát là [ti0me1 s2ig3na4tu5re6], đi chệch khỏi chuẩn mực và mang lại cảm giác khác thường và quyến rũ. Nhìn chung, những tính năng này kết hợp với nhau để tạo ra trải nghiệm âm nhạc thực sự độc đáo và đáng nhớ.")</f>
        <v>Bài hát này được đặc trưng bởi một số yếu tố âm nhạc độc đáo. Thứ nhất, giai điệu cố tình bỏ qua một nhạc cụ cụ thể, điều này làm tăng thêm âm thanh đặc biệt của nó. Ngoài ra, bài hát có nhịp điệu rất êm dịu tạo nên bầu không khí thoải mái và êm dịu. Một khía cạnh đáng chú ý khác của bài hát là [ti0me1 s2ig3na4tu5re6], đi chệch khỏi chuẩn mực và mang lại cảm giác khác thường và quyến rũ. Nhìn chung, những tính năng này kết hợp với nhau để tạo ra trải nghiệm âm nhạc thực sự độc đáo và đáng nhớ.</v>
      </c>
    </row>
    <row r="4327">
      <c r="A4327" s="1" t="s">
        <v>2194</v>
      </c>
      <c r="B4327" s="1" t="s">
        <v>6487</v>
      </c>
      <c r="C4327" s="2" t="str">
        <f>IFERROR(__xludf.DUMMYFUNCTION("GoogleTranslate(B4327, ""en"", ""vi"")"),"Bài hát này có nhịp điệu rất yên bình và dễ nghe dựa trên [[T01I12M23E34_45S56I67G78N89A90T01U12R23E34]4 t5im6e 7si8gn9at0ur1e2], tốc độ thấp [te0mp1o2]. Điều đáng chú ý là bạn sẽ không tìm thấy bất kỳ [I1N2S3T4R5U6M7E8N9T0S1] nào trong bản nhạc này, điều"&amp;" này mang lại cho nó một âm thanh độc đáo và tăng thêm tính chất êm dịu của nó.")</f>
        <v>Bài hát này có nhịp điệu rất yên bình và dễ nghe dựa trên [[T01I12M23E34_45S56I67G78N89A90T01U12R23E34]4 t5im6e 7si8gn9at0ur1e2], tốc độ thấp [te0mp1o2]. Điều đáng chú ý là bạn sẽ không tìm thấy bất kỳ [I1N2S3T4R5U6M7E8N9T0S1] nào trong bản nhạc này, điều này mang lại cho nó một âm thanh độc đáo và tăng thêm tính chất êm dịu của nó.</v>
      </c>
    </row>
    <row r="4328">
      <c r="A4328" s="1" t="s">
        <v>916</v>
      </c>
      <c r="B4328" s="1" t="s">
        <v>6488</v>
      </c>
      <c r="C4328" s="2" t="str">
        <f>IFERROR(__xludf.DUMMYFUNCTION("GoogleTranslate(B4328, ""en"", ""vi"")"),"[ti0me1 s2ig3na4tu5re6] của bài hát này không đều đặn, nhưng mặc dù không đều đặn nhưng nhịp điệu trong bản nhạc này thực sự rất lôi cuốn. Âm nhạc trở nên sống động thông qua việc sử dụng nhiều nhạc cụ khác nhau, mỗi nhạc cụ sẽ bổ sung thêm chất giọng độc"&amp;" đáo của mình vào âm thanh tổng thể. Mặc dù thiếu nhịp điệu nhất quán, các nhạc sĩ đã tạo ra một giai điệu lôi cuốn, thu hút người nghe, khiến họ bị mê hoặc bởi sự tương tác khéo léo của từng nhạc cụ và cách chúng kết hợp với nhau để tạo nên một tổng thể "&amp;"gắn kết.")</f>
        <v>[ti0me1 s2ig3na4tu5re6] của bài hát này không đều đặn, nhưng mặc dù không đều đặn nhưng nhịp điệu trong bản nhạc này thực sự rất lôi cuốn. Âm nhạc trở nên sống động thông qua việc sử dụng nhiều nhạc cụ khác nhau, mỗi nhạc cụ sẽ bổ sung thêm chất giọng độc đáo của mình vào âm thanh tổng thể. Mặc dù thiếu nhịp điệu nhất quán, các nhạc sĩ đã tạo ra một giai điệu lôi cuốn, thu hút người nghe, khiến họ bị mê hoặc bởi sự tương tác khéo léo của từng nhạc cụ và cách chúng kết hợp với nhau để tạo nên một tổng thể gắn kết.</v>
      </c>
    </row>
    <row r="4329">
      <c r="A4329" s="1" t="s">
        <v>53</v>
      </c>
      <c r="B4329" s="1" t="s">
        <v>6489</v>
      </c>
      <c r="C4329" s="2" t="str">
        <f>IFERROR(__xludf.DUMMYFUNCTION("GoogleTranslate(B4329, ""en"", ""vi"")"),"Âm nhạc được sáng tác trong [[K01E12Y23]3 k4ey5] và sử dụng dải cao độ cụ thể là [R1A2N3G4E5] [oc0ta1ve2s3], tạo ra âm thanh gắn kết và thống nhất trong toàn bộ bản nhạc. Việc sử dụng nhất quán dải cao độ này góp phần vào cấu trúc hài hòa tổng thể của bố "&amp;"cục và giúp thiết lập âm sắc riêng biệt đặc trưng cho tác phẩm. Bằng cách sử dụng phương pháp này để lựa chọn cao độ và giới hạn phạm vi, nhà soạn nhạc có thể tạo ra một bối cảnh âm nhạc thống nhất giúp nâng cao trải nghiệm của người nghe về bản nhạc.")</f>
        <v>Âm nhạc được sáng tác trong [[K01E12Y23]3 k4ey5] và sử dụng dải cao độ cụ thể là [R1A2N3G4E5] [oc0ta1ve2s3], tạo ra âm thanh gắn kết và thống nhất trong toàn bộ bản nhạc. Việc sử dụng nhất quán dải cao độ này góp phần vào cấu trúc hài hòa tổng thể của bố cục và giúp thiết lập âm sắc riêng biệt đặc trưng cho tác phẩm. Bằng cách sử dụng phương pháp này để lựa chọn cao độ và giới hạn phạm vi, nhà soạn nhạc có thể tạo ra một bối cảnh âm nhạc thống nhất giúp nâng cao trải nghiệm của người nghe về bản nhạc.</v>
      </c>
    </row>
    <row r="4330">
      <c r="A4330" s="1" t="s">
        <v>6490</v>
      </c>
      <c r="B4330" s="1" t="s">
        <v>6491</v>
      </c>
      <c r="C4330" s="2" t="str">
        <f>IFERROR(__xludf.DUMMYFUNCTION("GoogleTranslate(B4330, ""en"", ""vi"")"),"Dự án âm nhạc gợi lên phản ứng cảm xúc mạnh mẽ. Phạm vi cao độ giới hạn của nó chỉ một vài [oc0ta1ve2s3] cho phép tập trung nhiều hơn vào sự tinh tế của âm sắc và ngữ điệu, trong khi việc lựa chọn [ke0y1] góp phần tạo nên chất lượng cảm xúc độc đáo. Thành"&amp;" phần bao gồm [[N01U12M23_34B45A56R67S78]8 b9ar0s1] và tất cả những yếu tố này kết hợp với nhau để tạo nên một bài hát thực sự quyến rũ.")</f>
        <v>Dự án âm nhạc gợi lên phản ứng cảm xúc mạnh mẽ. Phạm vi cao độ giới hạn của nó chỉ một vài [oc0ta1ve2s3] cho phép tập trung nhiều hơn vào sự tinh tế của âm sắc và ngữ điệu, trong khi việc lựa chọn [ke0y1] góp phần tạo nên chất lượng cảm xúc độc đáo. Thành phần bao gồm [[N01U12M23_34B45A56R67S78]8 b9ar0s1] và tất cả những yếu tố này kết hợp với nhau để tạo nên một bài hát thực sự quyến rũ.</v>
      </c>
    </row>
    <row r="4331">
      <c r="A4331" s="1" t="s">
        <v>1519</v>
      </c>
      <c r="B4331" s="1" t="s">
        <v>6492</v>
      </c>
      <c r="C4331" s="2" t="str">
        <f>IFERROR(__xludf.DUMMYFUNCTION("GoogleTranslate(B4331, ""en"", ""vi"")"),"Phạm vi cao độ nhỏ gọn của [R1A2N3G4E5] [oc0ta1ve2s3] mang lại màn trình diễn âm nhạc tập trung và có tác động mạnh mẽ, trong khi việc sử dụng [[K01E12Y23]3 k4ey5] truyền tải âm thanh độc đáo và cộng hưởng. Bản nhạc kéo dài trong [T1M213] giây và có nhịp "&amp;"điệu rất yên bình và dễ nghe, với [I1N2S3T4R5U6M7E8N9T0S1] không phải là một phần của nhạc cụ. [ti0me1 s2ig3na4tu5re6], [T1I2M3E4_5S6I7G8N9A0T1U2R3E4] của bài hát, không điển hình, nhưng nó mang nhịp điệu nhanh được xác định bởi [E1M2O3T4I5O6N7]. Tổng cộn"&amp;"g có [[N01U12M23_34B45A56R67S78]8 b9ar0s1] cho bài hát này.")</f>
        <v>Phạm vi cao độ nhỏ gọn của [R1A2N3G4E5] [oc0ta1ve2s3] mang lại màn trình diễn âm nhạc tập trung và có tác động mạnh mẽ, trong khi việc sử dụng [[K01E12Y23]3 k4ey5] truyền tải âm thanh độc đáo và cộng hưởng. Bản nhạc kéo dài trong [T1M213] giây và có nhịp điệu rất yên bình và dễ nghe, với [I1N2S3T4R5U6M7E8N9T0S1] không phải là một phần của nhạc cụ. [ti0me1 s2ig3na4tu5re6], [T1I2M3E4_5S6I7G8N9A0T1U2R3E4] của bài hát, không điển hình, nhưng nó mang nhịp điệu nhanh được xác định bởi [E1M2O3T4I5O6N7]. Tổng cộng có [[N01U12M23_34B45A56R67S78]8 b9ar0s1] cho bài hát này.</v>
      </c>
    </row>
    <row r="4332">
      <c r="A4332" s="1" t="s">
        <v>1510</v>
      </c>
      <c r="B4332" s="1" t="s">
        <v>6493</v>
      </c>
      <c r="C4332" s="2" t="str">
        <f>IFERROR(__xludf.DUMMYFUNCTION("GoogleTranslate(B4332, ""en"", ""vi"")"),"Âm nhạc di chuyển với tốc độ vừa phải và được xác định bởi một cảm xúc cụ thể. Đó có thể là nhiều cung bậc cảm xúc như vui, buồn, giận dữ hay hoài niệm, tùy thuộc vào phong cách và bối cảnh cụ thể của âm nhạc. Nhịp độ của âm nhạc có thể góp phần tạo nên t"&amp;"ác động cảm xúc tổng thể cũng như các yếu tố âm nhạc khác như giai điệu, hòa âm và nhịp điệu. Cho dù đó là một bản ballad chậm rãi hay một giai điệu dance sôi động, cảm xúc được thể hiện qua âm nhạc có thể là động lực mạnh mẽ trong việc định hình trải ngh"&amp;"iệm của người nghe.")</f>
        <v>Âm nhạc di chuyển với tốc độ vừa phải và được xác định bởi một cảm xúc cụ thể. Đó có thể là nhiều cung bậc cảm xúc như vui, buồn, giận dữ hay hoài niệm, tùy thuộc vào phong cách và bối cảnh cụ thể của âm nhạc. Nhịp độ của âm nhạc có thể góp phần tạo nên tác động cảm xúc tổng thể cũng như các yếu tố âm nhạc khác như giai điệu, hòa âm và nhịp điệu. Cho dù đó là một bản ballad chậm rãi hay một giai điệu dance sôi động, cảm xúc được thể hiện qua âm nhạc có thể là động lực mạnh mẽ trong việc định hình trải nghiệm của người nghe.</v>
      </c>
    </row>
    <row r="4333">
      <c r="A4333" s="1" t="s">
        <v>6494</v>
      </c>
      <c r="B4333" s="1" t="s">
        <v>6495</v>
      </c>
      <c r="C4333" s="2" t="str">
        <f>IFERROR(__xludf.DUMMYFUNCTION("GoogleTranslate(B4333, ""en"", ""vi"")"),"Phạm vi cao độ nhỏ gọn của [R1A2N3G4E5] [oc0ta1ve2s3] mang lại màn trình diễn âm nhạc tập trung và có tác động mạnh mẽ, được nâng cao nhờ việc sử dụng [[K01E12Y23]3 k4ey5] của bản nhạc này, tạo ra bảng âm thanh phong phú và sống động. Bài hát dài một giây"&amp;" [T1M213], được chơi ở tốc độ vừa phải, có [ti0me1 s2ig3na4tu5re6] không được sử dụng phổ biến, điều này càng làm tăng thêm sức hấp dẫn độc đáo của nó. Bắt nguồn từ truyền thống của phong cách [G1E2N3R4E5], âm nhạc thể hiện sự đánh giá cao sâu sắc về di s"&amp;"ản văn hóa của nó.")</f>
        <v>Phạm vi cao độ nhỏ gọn của [R1A2N3G4E5] [oc0ta1ve2s3] mang lại màn trình diễn âm nhạc tập trung và có tác động mạnh mẽ, được nâng cao nhờ việc sử dụng [[K01E12Y23]3 k4ey5] của bản nhạc này, tạo ra bảng âm thanh phong phú và sống động. Bài hát dài một giây [T1M213], được chơi ở tốc độ vừa phải, có [ti0me1 s2ig3na4tu5re6] không được sử dụng phổ biến, điều này càng làm tăng thêm sức hấp dẫn độc đáo của nó. Bắt nguồn từ truyền thống của phong cách [G1E2N3R4E5], âm nhạc thể hiện sự đánh giá cao sâu sắc về di sản văn hóa của nó.</v>
      </c>
    </row>
    <row r="4334">
      <c r="A4334" s="1" t="s">
        <v>6496</v>
      </c>
      <c r="B4334" s="1" t="s">
        <v>6497</v>
      </c>
      <c r="C4334" s="2" t="str">
        <f>IFERROR(__xludf.DUMMYFUNCTION("GoogleTranslate(B4334, ""en"", ""vi"")"),"Âm nhạc trong bản nhạc này có dải cao độ [R1A2N3G4E5] [oc0ta1ve2s3] và được phát ở [[K01E12Y23]3 k4ey5], điều này bổ sung thêm hương vị độc đáo cho sáng tác. Giai điệu không được tạo ra bằng [I1N2S3T4R5U6M7E8N9T0] mà thay vào đó, nhịp điệu trong bài hát r"&amp;"ất sôi động. [te0mp1o2] của bản nhạc có tốc độ nhanh, mang lại trải nghiệm nghe tràn đầy năng lượng nói chung.")</f>
        <v>Âm nhạc trong bản nhạc này có dải cao độ [R1A2N3G4E5] [oc0ta1ve2s3] và được phát ở [[K01E12Y23]3 k4ey5], điều này bổ sung thêm hương vị độc đáo cho sáng tác. Giai điệu không được tạo ra bằng [I1N2S3T4R5U6M7E8N9T0] mà thay vào đó, nhịp điệu trong bài hát rất sôi động. [te0mp1o2] của bản nhạc có tốc độ nhanh, mang lại trải nghiệm nghe tràn đầy năng lượng nói chung.</v>
      </c>
    </row>
    <row r="4335">
      <c r="A4335" s="1" t="s">
        <v>487</v>
      </c>
      <c r="B4335" s="1" t="s">
        <v>6498</v>
      </c>
      <c r="C4335" s="2" t="str">
        <f>IFERROR(__xludf.DUMMYFUNCTION("GoogleTranslate(B4335, ""en"", ""vi"")"),"Nó còn được gọi là ""allegro"". Khi một bản nhạc được đánh dấu là ""allegro"", nó có nghĩa là nó sẽ được phát ở tốc độ nhanh [te0mp1o2]. Điều này có thể thay đổi một chút tùy thuộc vào người biểu diễn và bối cảnh cụ thể của tác phẩm. Tuy nhiên, nhìn chung"&amp;", nhạc allegro được chơi với tiết tấu nhanh, sống động, có thể tạo cảm giác tràn đầy năng lượng và hứng khởi cho người nghe.")</f>
        <v>Nó còn được gọi là "allegro". Khi một bản nhạc được đánh dấu là "allegro", nó có nghĩa là nó sẽ được phát ở tốc độ nhanh [te0mp1o2]. Điều này có thể thay đổi một chút tùy thuộc vào người biểu diễn và bối cảnh cụ thể của tác phẩm. Tuy nhiên, nhìn chung, nhạc allegro được chơi với tiết tấu nhanh, sống động, có thể tạo cảm giác tràn đầy năng lượng và hứng khởi cho người nghe.</v>
      </c>
    </row>
    <row r="4336">
      <c r="A4336" s="1" t="s">
        <v>6499</v>
      </c>
      <c r="B4336" s="1" t="s">
        <v>6500</v>
      </c>
      <c r="C4336" s="2" t="str">
        <f>IFERROR(__xludf.DUMMYFUNCTION("GoogleTranslate(B4336, ""en"", ""vi"")"),"Bài hát [G1E2N3R4E5] này là một ví dụ điển hình về phong cách của nó, di chuyển với tốc độ vừa phải và có nhịp điệu rất mềm mại và mượt mà.")</f>
        <v>Bài hát [G1E2N3R4E5] này là một ví dụ điển hình về phong cách của nó, di chuyển với tốc độ vừa phải và có nhịp điệu rất mềm mại và mượt mà.</v>
      </c>
    </row>
    <row r="4337">
      <c r="A4337" s="1" t="s">
        <v>1016</v>
      </c>
      <c r="B4337" s="1" t="s">
        <v>6501</v>
      </c>
      <c r="C4337" s="2" t="str">
        <f>IFERROR(__xludf.DUMMYFUNCTION("GoogleTranslate(B4337, ""en"", ""vi"")"),"Bản nhạc này có phạm vi cao độ trong [R1A2N3G4E5] [oc0ta1ve2s3] và sử dụng [[K01E12Y23]3 k4ey5] để tạo ra bầu không khí riêng biệt. Bài hát có nhịp điệu cân bằng và dài [T1M213] giây. Âm nhạc phải nổi bật với [I1N2S3T4R5U6M7E8N9T0S1] và thước đo của âm nh"&amp;"ạc là [T1I2M3E4_5S6I7G8N9A0T1U2R3E4]. Chơi chậm rãi, âm nhạc truyền tải [E1M2O3T4I5O6N7].")</f>
        <v>Bản nhạc này có phạm vi cao độ trong [R1A2N3G4E5] [oc0ta1ve2s3] và sử dụng [[K01E12Y23]3 k4ey5] để tạo ra bầu không khí riêng biệt. Bài hát có nhịp điệu cân bằng và dài [T1M213] giây. Âm nhạc phải nổi bật với [I1N2S3T4R5U6M7E8N9T0S1] và thước đo của âm nhạc là [T1I2M3E4_5S6I7G8N9A0T1U2R3E4]. Chơi chậm rãi, âm nhạc truyền tải [E1M2O3T4I5O6N7].</v>
      </c>
    </row>
    <row r="4338">
      <c r="A4338" s="1" t="s">
        <v>6502</v>
      </c>
      <c r="B4338" s="1" t="s">
        <v>6503</v>
      </c>
      <c r="C4338" s="2" t="str">
        <f>IFERROR(__xludf.DUMMYFUNCTION("GoogleTranslate(B4338, ""en"", ""vi"")"),"Với dải cao độ trải dài [R1A2N3G4E5] [oc0ta1ve2s3], bản nhạc này mang đến trải nghiệm nghe đa dạng và sống động trong [[K01E12Y23]3 k4ey5], mang đến âm thanh mạnh mẽ và đáng nhớ. [te0mp1o2] của bài hát vừa phải, di chuyển với tốc độ vừa phải, nắm bắt được"&amp;" tinh hoa của thể loại [G1E2N3R4E5]. Nó bắt chước phong cách của [A1R2T3I4S5T6], khiến nó trở thành sự thể hiện chân thực về tầm ảnh hưởng nghệ thuật của họ. Độ dài của bài hát kéo dài đến khoảng [[N01U12M23_34B45A56R67S78]8 b9ar0s1], nâng cao hơn nữa chấ"&amp;"t lượng sống động của nó.")</f>
        <v>Với dải cao độ trải dài [R1A2N3G4E5] [oc0ta1ve2s3], bản nhạc này mang đến trải nghiệm nghe đa dạng và sống động trong [[K01E12Y23]3 k4ey5], mang đến âm thanh mạnh mẽ và đáng nhớ. [te0mp1o2] của bài hát vừa phải, di chuyển với tốc độ vừa phải, nắm bắt được tinh hoa của thể loại [G1E2N3R4E5]. Nó bắt chước phong cách của [A1R2T3I4S5T6], khiến nó trở thành sự thể hiện chân thực về tầm ảnh hưởng nghệ thuật của họ. Độ dài của bài hát kéo dài đến khoảng [[N01U12M23_34B45A56R67S78]8 b9ar0s1], nâng cao hơn nữa chất lượng sống động của nó.</v>
      </c>
    </row>
    <row r="4339">
      <c r="A4339" s="1" t="s">
        <v>6504</v>
      </c>
      <c r="B4339" s="1" t="s">
        <v>6505</v>
      </c>
      <c r="C4339" s="2" t="str">
        <f>IFERROR(__xludf.DUMMYFUNCTION("GoogleTranslate(B4339, ""en"", ""vi"")"),"Phạm vi cao độ nhỏ gọn của [R1A2N3G4E5] [oc0ta1ve2s3] mang lại màn trình diễn âm nhạc tập trung và có tác động mạnh mẽ, kèm theo một bài hát kéo dài [T1M213] giây với nhịp cực kỳ mạnh mẽ. [ti0me1 s2ig3na4tu5re6] được chọn cho bài hát này không bình thường"&amp;" và [I1N2S3T4R5U6M7E8N9T0S1] đóng một vai trò quan trọng trong âm nhạc, tạo ra sự khác biệt so với âm thanh [G1E2N3R4E5] điển hình.")</f>
        <v>Phạm vi cao độ nhỏ gọn của [R1A2N3G4E5] [oc0ta1ve2s3] mang lại màn trình diễn âm nhạc tập trung và có tác động mạnh mẽ, kèm theo một bài hát kéo dài [T1M213] giây với nhịp cực kỳ mạnh mẽ. [ti0me1 s2ig3na4tu5re6] được chọn cho bài hát này không bình thường và [I1N2S3T4R5U6M7E8N9T0S1] đóng một vai trò quan trọng trong âm nhạc, tạo ra sự khác biệt so với âm thanh [G1E2N3R4E5] điển hình.</v>
      </c>
    </row>
    <row r="4340">
      <c r="A4340" s="1" t="s">
        <v>3752</v>
      </c>
      <c r="B4340" s="1" t="s">
        <v>6506</v>
      </c>
      <c r="C4340" s="2" t="str">
        <f>IFERROR(__xludf.DUMMYFUNCTION("GoogleTranslate(B4340, ""en"", ""vi"")"),"Dự án âm nhạc gợi lên phản ứng cảm xúc mạnh mẽ ở người nghe, như được thể hiện trong bài hát đặc biệt sử dụng [ti0me1 s2ig3na4tu5re6] không phổ biến này. Cách định giờ độc đáo tạo thêm một lớp độc đáo cho âm nhạc, mang lại chất lượng khác biệt và đáng nhớ"&amp;", thu hút sự chú ý của người nghe. Nhìn chung, sự kết hợp giữa nội dung giàu cảm xúc và cấu trúc âm nhạc khác lạ tạo nên trải nghiệm mạnh mẽ và hấp dẫn cho người nghe.")</f>
        <v>Dự án âm nhạc gợi lên phản ứng cảm xúc mạnh mẽ ở người nghe, như được thể hiện trong bài hát đặc biệt sử dụng [ti0me1 s2ig3na4tu5re6] không phổ biến này. Cách định giờ độc đáo tạo thêm một lớp độc đáo cho âm nhạc, mang lại chất lượng khác biệt và đáng nhớ, thu hút sự chú ý của người nghe. Nhìn chung, sự kết hợp giữa nội dung giàu cảm xúc và cấu trúc âm nhạc khác lạ tạo nên trải nghiệm mạnh mẽ và hấp dẫn cho người nghe.</v>
      </c>
    </row>
    <row r="4341">
      <c r="A4341" s="1" t="s">
        <v>6507</v>
      </c>
      <c r="B4341" s="1" t="s">
        <v>6508</v>
      </c>
      <c r="C4341" s="2" t="str">
        <f>IFERROR(__xludf.DUMMYFUNCTION("GoogleTranslate(B4341, ""en"", ""vi"")"),"[te0mp1o2] trong bài hát này rất thoải mái, với [T1I2M3E4_5S6I7G8N9A0T1U2R3E4] là thước đo của âm nhạc. Sự sắp xếp của nó cố tình bỏ qua việc sử dụng [I1N2S3T4R5U6M7E8N9T0S1], góp phần tạo nên nhịp độ chậm và thoải mái. Hơn nữa, bài hát còn thể hiện những"&amp;" yếu tố đặc trưng của phong cách [G1E2N3R4E5].")</f>
        <v>[te0mp1o2] trong bài hát này rất thoải mái, với [T1I2M3E4_5S6I7G8N9A0T1U2R3E4] là thước đo của âm nhạc. Sự sắp xếp của nó cố tình bỏ qua việc sử dụng [I1N2S3T4R5U6M7E8N9T0S1], góp phần tạo nên nhịp độ chậm và thoải mái. Hơn nữa, bài hát còn thể hiện những yếu tố đặc trưng của phong cách [G1E2N3R4E5].</v>
      </c>
    </row>
    <row r="4342">
      <c r="A4342" s="1" t="s">
        <v>416</v>
      </c>
      <c r="B4342" s="1" t="s">
        <v>6509</v>
      </c>
      <c r="C4342" s="2" t="str">
        <f>IFERROR(__xludf.DUMMYFUNCTION("GoogleTranslate(B4342, ""en"", ""vi"")"),"Phạm vi cao độ nhỏ gọn của [R1A2N3G4E5] [oc0ta1ve2s3] mang lại màn trình diễn âm nhạc tập trung và có tác động mạnh mẽ với bầu không khí khác biệt được tạo ra bằng cách sử dụng [[K01E12Y23]3 k4ey5]. Bài hát kéo dài [T1M213] giây, có [te0mp1o2] rất lạc qua"&amp;"n và nhịp điệu nhanh, đồng thời bỏ qua việc sử dụng [I1N2S3T4R5U6M7E8N9T0S1] trong phần sắp xếp của nó. Âm nhạc sử dụng [[T01I12M23E34_45S56I67G78N89A90T01U12R23E34]4 t5im6e 7si8gn9at0ur1e2] và gợi lên [E1M2O3T4I5O6N7] về bản chất.")</f>
        <v>Phạm vi cao độ nhỏ gọn của [R1A2N3G4E5] [oc0ta1ve2s3] mang lại màn trình diễn âm nhạc tập trung và có tác động mạnh mẽ với bầu không khí khác biệt được tạo ra bằng cách sử dụng [[K01E12Y23]3 k4ey5]. Bài hát kéo dài [T1M213] giây, có [te0mp1o2] rất lạc quan và nhịp điệu nhanh, đồng thời bỏ qua việc sử dụng [I1N2S3T4R5U6M7E8N9T0S1] trong phần sắp xếp của nó. Âm nhạc sử dụng [[T01I12M23E34_45S56I67G78N89A90T01U12R23E34]4 t5im6e 7si8gn9at0ur1e2] và gợi lên [E1M2O3T4I5O6N7] về bản chất.</v>
      </c>
    </row>
    <row r="4343">
      <c r="A4343" s="1" t="s">
        <v>1384</v>
      </c>
      <c r="B4343" s="1" t="s">
        <v>6510</v>
      </c>
      <c r="C4343" s="2" t="str">
        <f>IFERROR(__xludf.DUMMYFUNCTION("GoogleTranslate(B4343, ""en"", ""vi"")"),"Phạm vi cao độ của bản nhạc này là [R1A2N3G4E5] [oc0ta1ve2s3] mang đến trải nghiệm nghe độc ​​đáo và đáng nhớ, trong khi lựa chọn [[K01E12Y23]3 k4ey5] mang lại trải nghiệm quyến rũ và đáng nhớ. Với độ dài [T1M213] giây, bản nhạc này thể hiện năng lượng [t"&amp;"e0mp1o2] nhanh và lạc quan. Nó tự phân biệt bằng cách loại trừ bất kỳ [I1N2S3T4R5U6M7E8N9T0S1] nào, tạo ra cảnh quan âm thanh riêng biệt. [[T01I12M23E34_45S56I67G78N89A90T01U12R23E34]4 t5im6e 7si8gn9at0ur1e2] càng góp phần tạo nên tính chất độc đáo của nó"&amp;". Nhìn chung, bài hát này thể hiện phong cách [G1E2N3R4E5], trở thành một ví dụ điển hình về đặc điểm của thể loại này.")</f>
        <v>Phạm vi cao độ của bản nhạc này là [R1A2N3G4E5] [oc0ta1ve2s3] mang đến trải nghiệm nghe độc ​​đáo và đáng nhớ, trong khi lựa chọn [[K01E12Y23]3 k4ey5] mang lại trải nghiệm quyến rũ và đáng nhớ. Với độ dài [T1M213] giây, bản nhạc này thể hiện năng lượng [te0mp1o2] nhanh và lạc quan. Nó tự phân biệt bằng cách loại trừ bất kỳ [I1N2S3T4R5U6M7E8N9T0S1] nào, tạo ra cảnh quan âm thanh riêng biệt. [[T01I12M23E34_45S56I67G78N89A90T01U12R23E34]4 t5im6e 7si8gn9at0ur1e2] càng góp phần tạo nên tính chất độc đáo của nó. Nhìn chung, bài hát này thể hiện phong cách [G1E2N3R4E5], trở thành một ví dụ điển hình về đặc điểm của thể loại này.</v>
      </c>
    </row>
    <row r="4344">
      <c r="A4344" s="1" t="s">
        <v>6511</v>
      </c>
      <c r="B4344" s="1" t="s">
        <v>6512</v>
      </c>
      <c r="C4344" s="2" t="str">
        <f>IFERROR(__xludf.DUMMYFUNCTION("GoogleTranslate(B4344, ""en"", ""vi"")"),"[ti0me1 s2ig3na4tu5re6] của bài hát này không được sử dụng phổ biến nhưng độ dài của nó khoảng [[N01U12M23_34B45A56R67S78]8 b9ar0s1]. Mặc dù [ti0me1 s2ig3na4tu5re6] độc đáo, nhịp điệu trong bài hát này rất mạnh mẽ và [I1N2S3T4R5U6M7E8N9T0S1] bổ sung vào b"&amp;"ố cục âm nhạc tổng thể.")</f>
        <v>[ti0me1 s2ig3na4tu5re6] của bài hát này không được sử dụng phổ biến nhưng độ dài của nó khoảng [[N01U12M23_34B45A56R67S78]8 b9ar0s1]. Mặc dù [ti0me1 s2ig3na4tu5re6] độc đáo, nhịp điệu trong bài hát này rất mạnh mẽ và [I1N2S3T4R5U6M7E8N9T0S1] bổ sung vào bố cục âm nhạc tổng thể.</v>
      </c>
    </row>
    <row r="4345">
      <c r="A4345" s="1" t="s">
        <v>3786</v>
      </c>
      <c r="B4345" s="1" t="s">
        <v>6513</v>
      </c>
      <c r="C4345" s="2" t="str">
        <f>IFERROR(__xludf.DUMMYFUNCTION("GoogleTranslate(B4345, ""en"", ""vi"")"),"Việc sử dụng [[K01E12Y23]3 k4ey5] trong bản nhạc này tạo ra bầu không khí khác biệt và bài hát bao gồm [[N01U12M23_34B45A56R67S78]8 b9ar0s1]. Nhịp điệu rất nhẹ nhàng và [I1N2S3T4R5U6M7E8N9T0S1] đóng một vai trò quan trọng trong âm nhạc. Cùng với nhau, sự "&amp;"kết hợp của [ke0y1], nhịp, nhịp và nhạc cụ tạo ra trải nghiệm âm nhạc độc đáo và đắm chìm. Việc sử dụng [[K01E12Y23]3 k4ey5] trong âm nhạc sẽ tạo nên tâm trạng, trong khi [I1N2S3T4R5U6M7E8N9T0S1] thêm chiều sâu và đặc tính cho âm thanh tổng thể. Nhịp điệu"&amp;" êm dịu đưa người nghe xuyên qua [[N01U12M23_34B45A56R67S78]8 b9ar0s1] của bài hát, tạo nên một hành trình âm nhạc thực sự thú vị.")</f>
        <v>Việc sử dụng [[K01E12Y23]3 k4ey5] trong bản nhạc này tạo ra bầu không khí khác biệt và bài hát bao gồm [[N01U12M23_34B45A56R67S78]8 b9ar0s1]. Nhịp điệu rất nhẹ nhàng và [I1N2S3T4R5U6M7E8N9T0S1] đóng một vai trò quan trọng trong âm nhạc. Cùng với nhau, sự kết hợp của [ke0y1], nhịp, nhịp và nhạc cụ tạo ra trải nghiệm âm nhạc độc đáo và đắm chìm. Việc sử dụng [[K01E12Y23]3 k4ey5] trong âm nhạc sẽ tạo nên tâm trạng, trong khi [I1N2S3T4R5U6M7E8N9T0S1] thêm chiều sâu và đặc tính cho âm thanh tổng thể. Nhịp điệu êm dịu đưa người nghe xuyên qua [[N01U12M23_34B45A56R67S78]8 b9ar0s1] của bài hát, tạo nên một hành trình âm nhạc thực sự thú vị.</v>
      </c>
    </row>
    <row r="4346">
      <c r="A4346" s="1" t="s">
        <v>1875</v>
      </c>
      <c r="B4346" s="1" t="s">
        <v>6514</v>
      </c>
      <c r="C4346" s="2" t="str">
        <f>IFERROR(__xludf.DUMMYFUNCTION("GoogleTranslate(B4346, ""en"", ""vi"")"),"Việc sử dụng dải cao độ cụ thể của [R1A2N3G4E5] [oc0ta1ve2s3] tạo ra âm thanh gắn kết và thống nhất xuyên suốt bản nhạc được sáng tác trong [[K01E12Y23]3 k4ey5]. Với thời lượng [T1M213] giây, bài hát duy trì nhịp vừa phải và loại trừ [I1N2S3T4R5U6M7E8N9T0"&amp;"S1] khỏi phần nhạc cụ của nó. Nó có đồng hồ đo [T1I2M3E4_5S6I7G8N9A0T1U2R3E4] và [te0mp1o2] chậm chạp, trong khi không dễ nhận biết như kiểu [G1E2N3R4E5].")</f>
        <v>Việc sử dụng dải cao độ cụ thể của [R1A2N3G4E5] [oc0ta1ve2s3] tạo ra âm thanh gắn kết và thống nhất xuyên suốt bản nhạc được sáng tác trong [[K01E12Y23]3 k4ey5]. Với thời lượng [T1M213] giây, bài hát duy trì nhịp vừa phải và loại trừ [I1N2S3T4R5U6M7E8N9T0S1] khỏi phần nhạc cụ của nó. Nó có đồng hồ đo [T1I2M3E4_5S6I7G8N9A0T1U2R3E4] và [te0mp1o2] chậm chạp, trong khi không dễ nhận biết như kiểu [G1E2N3R4E5].</v>
      </c>
    </row>
    <row r="4347">
      <c r="A4347" s="1" t="s">
        <v>1014</v>
      </c>
      <c r="B4347" s="1" t="s">
        <v>6515</v>
      </c>
      <c r="C4347" s="2" t="str">
        <f>IFERROR(__xludf.DUMMYFUNCTION("GoogleTranslate(B4347, ""en"", ""vi"")"),"Bản nhạc này sử dụng [[K01E12Y23]3 k4ey5] tạo ra bầu không khí khác biệt và phạm vi cao độ của nó nằm trong [R1A2N3G4E5] [oc0ta1ve2s3]. Bài hát phát trong [T1M213] giây ở mức [te0mp1o2] thấp, với âm thanh [ti0me1 s2ig3na4tu5re6 o7f 8[T91I02M13E24_35S46I57"&amp;"G68N79A80T91U02R13E24]3 bất thường. Phần trình diễn âm nhạc sử dụng [I1N2S3T4R5U6M7E8N9T0S1] và bài hát là sự thể hiện cổ điển của âm nhạc [G1E2N3R4E5], với [te0mp1o2] không quá nhanh cũng không quá chậm.")</f>
        <v>Bản nhạc này sử dụng [[K01E12Y23]3 k4ey5] tạo ra bầu không khí khác biệt và phạm vi cao độ của nó nằm trong [R1A2N3G4E5] [oc0ta1ve2s3]. Bài hát phát trong [T1M213] giây ở mức [te0mp1o2] thấp, với âm thanh [ti0me1 s2ig3na4tu5re6 o7f 8[T91I02M13E24_35S46I57G68N79A80T91U02R13E24]3 bất thường. Phần trình diễn âm nhạc sử dụng [I1N2S3T4R5U6M7E8N9T0S1] và bài hát là sự thể hiện cổ điển của âm nhạc [G1E2N3R4E5], với [te0mp1o2] không quá nhanh cũng không quá chậm.</v>
      </c>
    </row>
    <row r="4348">
      <c r="A4348" s="1" t="s">
        <v>446</v>
      </c>
      <c r="B4348" s="1" t="s">
        <v>6516</v>
      </c>
      <c r="C4348" s="2" t="str">
        <f>IFERROR(__xludf.DUMMYFUNCTION("GoogleTranslate(B4348, ""en"", ""vi"")"),"Âm nhạc trong bài hát này có nét đặc biệt nhấn mạnh chiều sâu cảm xúc nhờ vào dải cao độ [R1A2N3G4E5] [oc0ta1ve2s3]. Ngoài ra, việc sử dụng [[K01E12Y23]3 k4ey5] tạo ra bảng âm thanh phong phú và sống động giúp nâng cao hơn nữa trải nghiệm tổng thể. Bài há"&amp;"t này có thời lượng chạy là [T1M213] giây và có nhịp điệu yên bình, trở nên sống động nhờ sử dụng [I1N2S3T4R5U6M7E8N9T0S1]. [ti0me1 s2ig3na4tu5re6] của bài hát không hề bình thường và phong cách tiết tấu chậm bắt nguồn từ truyền thống của âm nhạc [G1E2N3R"&amp;"4E5]. Nhìn chung, những yếu tố này tạo nên một tác phẩm âm nhạc độc đáo và quyến rũ.")</f>
        <v>Âm nhạc trong bài hát này có nét đặc biệt nhấn mạnh chiều sâu cảm xúc nhờ vào dải cao độ [R1A2N3G4E5] [oc0ta1ve2s3]. Ngoài ra, việc sử dụng [[K01E12Y23]3 k4ey5] tạo ra bảng âm thanh phong phú và sống động giúp nâng cao hơn nữa trải nghiệm tổng thể. Bài hát này có thời lượng chạy là [T1M213] giây và có nhịp điệu yên bình, trở nên sống động nhờ sử dụng [I1N2S3T4R5U6M7E8N9T0S1]. [ti0me1 s2ig3na4tu5re6] của bài hát không hề bình thường và phong cách tiết tấu chậm bắt nguồn từ truyền thống của âm nhạc [G1E2N3R4E5]. Nhìn chung, những yếu tố này tạo nên một tác phẩm âm nhạc độc đáo và quyến rũ.</v>
      </c>
    </row>
    <row r="4349">
      <c r="A4349" s="1" t="s">
        <v>713</v>
      </c>
      <c r="B4349" s="1" t="s">
        <v>6517</v>
      </c>
      <c r="C4349" s="2" t="str">
        <f>IFERROR(__xludf.DUMMYFUNCTION("GoogleTranslate(B4349, ""en"", ""vi"")"),"Bản nhạc thể hiện phạm vi cao độ trong [R1A2N3G4E5] [oc0ta1ve2s3] và [[K01E12Y23]3 k4ey5] mang đến cho bản nhạc này chất lượng cảm xúc đặc biệt. Bài hát này phát trong [T1M213] giây và nhịp điệu của nó rất hài hòa. Âm nhạc được làm phong phú thêm bởi [I1N"&amp;"2S3T4R5U6M7E8N9T0S1], trong khi [ti0me1 s2ig3na4tu5re6] của bài hát không điển hình [T1I2M3E4_5S6I7G8N9A0T1U2R3E4]. Với nhịp độ vừa phải, bản nhạc thấm nhuần [E1M2O3T4I5O6N7].")</f>
        <v>Bản nhạc thể hiện phạm vi cao độ trong [R1A2N3G4E5] [oc0ta1ve2s3] và [[K01E12Y23]3 k4ey5] mang đến cho bản nhạc này chất lượng cảm xúc đặc biệt. Bài hát này phát trong [T1M213] giây và nhịp điệu của nó rất hài hòa. Âm nhạc được làm phong phú thêm bởi [I1N2S3T4R5U6M7E8N9T0S1], trong khi [ti0me1 s2ig3na4tu5re6] của bài hát không điển hình [T1I2M3E4_5S6I7G8N9A0T1U2R3E4]. Với nhịp độ vừa phải, bản nhạc thấm nhuần [E1M2O3T4I5O6N7].</v>
      </c>
    </row>
    <row r="4350">
      <c r="A4350" s="1" t="s">
        <v>6518</v>
      </c>
      <c r="B4350" s="1" t="s">
        <v>6519</v>
      </c>
      <c r="C4350" s="2" t="str">
        <f>IFERROR(__xludf.DUMMYFUNCTION("GoogleTranslate(B4350, ""en"", ""vi"")"),"Bản nhạc là một sáng tác sống động thể hiện phạm vi cao độ trải dài [R1A2N3G4E5] [oc0ta1ve2s3], được bổ sung bởi nhịp điệu mạnh mẽ và lôi cuốn. Nó không tuân theo một [ti0me1 s2ig3na4tu5re6] chung, làm tăng thêm tính độc đáo và phức tạp của nó. Âm nhạc tr"&amp;"ở nên phong phú hơn nhờ sử dụng [I1N2S3T4R5U6M7E8N9T0S1], tạo ra âm thanh phong phú và nhiều lớp. Với cảm giác [te0mp1o2] nhanh và [E1M2O3T4I5O6N7] mãnh liệt, bài hát tiến triển theo [[N01U12M23_34B45A56R67S78]8 b9ar0s1], đưa người nghe vào một hành trình"&amp;" âm nhạc phấn khích và đầy cảm xúc.")</f>
        <v>Bản nhạc là một sáng tác sống động thể hiện phạm vi cao độ trải dài [R1A2N3G4E5] [oc0ta1ve2s3], được bổ sung bởi nhịp điệu mạnh mẽ và lôi cuốn. Nó không tuân theo một [ti0me1 s2ig3na4tu5re6] chung, làm tăng thêm tính độc đáo và phức tạp của nó. Âm nhạc trở nên phong phú hơn nhờ sử dụng [I1N2S3T4R5U6M7E8N9T0S1], tạo ra âm thanh phong phú và nhiều lớp. Với cảm giác [te0mp1o2] nhanh và [E1M2O3T4I5O6N7] mãnh liệt, bài hát tiến triển theo [[N01U12M23_34B45A56R67S78]8 b9ar0s1], đưa người nghe vào một hành trình âm nhạc phấn khích và đầy cảm xúc.</v>
      </c>
    </row>
    <row r="4351">
      <c r="A4351" s="1" t="s">
        <v>6520</v>
      </c>
      <c r="B4351" s="1" t="s">
        <v>6521</v>
      </c>
      <c r="C4351" s="2" t="str">
        <f>IFERROR(__xludf.DUMMYFUNCTION("GoogleTranslate(B4351, ""en"", ""vi"")"),"Bài hát được phát với tốc độ nhanh và có độ dài khoảng [[N01U12M23_34B45A56R67S78]8 b9ar0s1]. Ngoài ra, bản nhạc có thời lượng [T1M213] giây. Tuy nhiên, bất chấp nhịp độ và cấu trúc tràn đầy năng lượng, bản nhạc này không thể hiện bản chất của thể loại [G"&amp;"1E2N3R4E5].")</f>
        <v>Bài hát được phát với tốc độ nhanh và có độ dài khoảng [[N01U12M23_34B45A56R67S78]8 b9ar0s1]. Ngoài ra, bản nhạc có thời lượng [T1M213] giây. Tuy nhiên, bất chấp nhịp độ và cấu trúc tràn đầy năng lượng, bản nhạc này không thể hiện bản chất của thể loại [G1E2N3R4E5].</v>
      </c>
    </row>
    <row r="4352">
      <c r="A4352" s="1" t="s">
        <v>1488</v>
      </c>
      <c r="B4352" s="1" t="s">
        <v>6522</v>
      </c>
      <c r="C4352" s="2" t="str">
        <f>IFERROR(__xludf.DUMMYFUNCTION("GoogleTranslate(B4352, ""en"", ""vi"")"),"Bản nhạc này có phạm vi cao độ nằm trong [R1A2N3G4E5] [oc0ta1ve2s3] và sử dụng [I1N2S3T4R5U6M7E8N9T0S1] để tạo ra bảng âm thanh phong phú và sống động. Việc sử dụng [[K01E12Y23]3 k4ey5] làm tăng thêm chiều sâu cảm xúc của tác phẩm, về bản chất là [E1M2O3T"&amp;"4I5O6N7]. Mặc dù [ti0me1 s2ig3na4tu5re6 o7f 8[T91I02M13E24_35S46I57G68N79A80T91U02R13E24]3] khác thường, âm nhạc vẫn được phát ở nhịp độ cân bằng, với nhịp điệu rõ rệt xuyên suốt. Bài hát có thời lượng [T1M213] giây, mang đến nhiều cơ hội cho người nghe đ"&amp;"ắm mình vào sự phức tạp của sáng tác.")</f>
        <v>Bản nhạc này có phạm vi cao độ nằm trong [R1A2N3G4E5] [oc0ta1ve2s3] và sử dụng [I1N2S3T4R5U6M7E8N9T0S1] để tạo ra bảng âm thanh phong phú và sống động. Việc sử dụng [[K01E12Y23]3 k4ey5] làm tăng thêm chiều sâu cảm xúc của tác phẩm, về bản chất là [E1M2O3T4I5O6N7]. Mặc dù [ti0me1 s2ig3na4tu5re6 o7f 8[T91I02M13E24_35S46I57G68N79A80T91U02R13E24]3] khác thường, âm nhạc vẫn được phát ở nhịp độ cân bằng, với nhịp điệu rõ rệt xuyên suốt. Bài hát có thời lượng [T1M213] giây, mang đến nhiều cơ hội cho người nghe đắm mình vào sự phức tạp của sáng tác.</v>
      </c>
    </row>
    <row r="4353">
      <c r="A4353" s="1" t="s">
        <v>6523</v>
      </c>
      <c r="B4353" s="1" t="s">
        <v>6524</v>
      </c>
      <c r="C4353" s="2" t="str">
        <f>IFERROR(__xludf.DUMMYFUNCTION("GoogleTranslate(B4353, ""en"", ""vi"")"),"Đây là bài hát [T1M213] giây với nhịp điệu rất thanh thản, nổi bật với [ti0me1 s2ig3na4tu5re6] [T1I2M3E4_5S6I7G8N9A0T1U2R3E4] không thông thường. Thành phần của nó tránh sử dụng [I1N2S3T4R5U6M7E8N9T0S1], trong khi âm nhạc được đặc trưng bởi [E1M2O3T4I5O6N"&amp;"7]. Độ dài của bài hát được xác định bởi [[N01U12M23_34B45A56R67S78]8 b9ar0s1].")</f>
        <v>Đây là bài hát [T1M213] giây với nhịp điệu rất thanh thản, nổi bật với [ti0me1 s2ig3na4tu5re6] [T1I2M3E4_5S6I7G8N9A0T1U2R3E4] không thông thường. Thành phần của nó tránh sử dụng [I1N2S3T4R5U6M7E8N9T0S1], trong khi âm nhạc được đặc trưng bởi [E1M2O3T4I5O6N7]. Độ dài của bài hát được xác định bởi [[N01U12M23_34B45A56R67S78]8 b9ar0s1].</v>
      </c>
    </row>
    <row r="4354">
      <c r="A4354" s="1" t="s">
        <v>25</v>
      </c>
      <c r="B4354" s="1" t="s">
        <v>6525</v>
      </c>
      <c r="C4354" s="2" t="str">
        <f>IFERROR(__xludf.DUMMYFUNCTION("GoogleTranslate(B4354, ""en"", ""vi"")"),"Âm nhạc gợi lên cảm giác mạnh mẽ về [E1M2O3T4I5O6N7]. Nó được đặc trưng bởi khả năng khơi dậy những cảm xúc sâu sắc trong người nghe. Các giai điệu và hòa âm phối hợp với nhau để tạo ra trải nghiệm mạnh mẽ và cảm động. Từ vẻ đẹp ám ảnh đến đam mê mãnh liệ"&amp;"t, âm nhạc này nắm bắt được bản chất của [E1M2O3T4I5O6N7]. Khả năng khai thác trải nghiệm của con người là điều khiến nó trở nên đặc biệt và được rất nhiều người yêu thích. Dù nghe một mình hay trong một nhóm, âm nhạc này có sức mạnh lay động và truyền cả"&amp;"m hứng cho tất cả những ai nghe nó.")</f>
        <v>Âm nhạc gợi lên cảm giác mạnh mẽ về [E1M2O3T4I5O6N7]. Nó được đặc trưng bởi khả năng khơi dậy những cảm xúc sâu sắc trong người nghe. Các giai điệu và hòa âm phối hợp với nhau để tạo ra trải nghiệm mạnh mẽ và cảm động. Từ vẻ đẹp ám ảnh đến đam mê mãnh liệt, âm nhạc này nắm bắt được bản chất của [E1M2O3T4I5O6N7]. Khả năng khai thác trải nghiệm của con người là điều khiến nó trở nên đặc biệt và được rất nhiều người yêu thích. Dù nghe một mình hay trong một nhóm, âm nhạc này có sức mạnh lay động và truyền cảm hứng cho tất cả những ai nghe nó.</v>
      </c>
    </row>
    <row r="4355">
      <c r="A4355" s="1" t="s">
        <v>1243</v>
      </c>
      <c r="B4355" s="1" t="s">
        <v>6526</v>
      </c>
      <c r="C4355" s="2" t="str">
        <f>IFERROR(__xludf.DUMMYFUNCTION("GoogleTranslate(B4355, ""en"", ""vi"")"),"Đoạn nhạc thể hiện phạm vi cao độ trong [R1A2N3G4E5] [oc0ta1ve2s3] và được sáng tác trong [[K01E12Y23]3 k4ey5]. Với độ dài [T1M213] giây, bài hát này mê hoặc người nghe bởi tiết tấu vô cùng nhẹ nhàng, mượt mà, không hề có [I1N2S3T4R5U6M7E8N9T0S1]. [ti0me1"&amp;" s2ig3na4tu5re6] của âm nhạc là [T1I2M3E4_5S6I7G8N9A0T1U2R3E4], kèm theo nhịp độ nhanh và khác với thể loại [G1E2N3R4E5] điển hình, mang đến trải nghiệm âm nhạc độc đáo.")</f>
        <v>Đoạn nhạc thể hiện phạm vi cao độ trong [R1A2N3G4E5] [oc0ta1ve2s3] và được sáng tác trong [[K01E12Y23]3 k4ey5]. Với độ dài [T1M213] giây, bài hát này mê hoặc người nghe bởi tiết tấu vô cùng nhẹ nhàng, mượt mà, không hề có [I1N2S3T4R5U6M7E8N9T0S1]. [ti0me1 s2ig3na4tu5re6] của âm nhạc là [T1I2M3E4_5S6I7G8N9A0T1U2R3E4], kèm theo nhịp độ nhanh và khác với thể loại [G1E2N3R4E5] điển hình, mang đến trải nghiệm âm nhạc độc đáo.</v>
      </c>
    </row>
    <row r="4356">
      <c r="A4356" s="1" t="s">
        <v>1016</v>
      </c>
      <c r="B4356" s="1" t="s">
        <v>6527</v>
      </c>
      <c r="C4356" s="2" t="str">
        <f>IFERROR(__xludf.DUMMYFUNCTION("GoogleTranslate(B4356, ""en"", ""vi"")"),"Với dải cao độ trải dài [R1A2N3G4E5] [oc0ta1ve2s3], bản nhạc này mang đến trải nghiệm nghe đa dạng và sống động, trong khi [[K01E12Y23]3 k4ey5] mang đến hương vị độc đáo. Độ dài của bài hát là [T1M213] giây và nhịp điệu của nó vẫn vừa phải và nhất quán xu"&amp;"yên suốt. Âm nhạc trở nên sống động nhờ việc sử dụng khéo léo [I1N2S3T4R5U6M7E8N9T0S1] và [ti0me1 s2ig3na4tu5re6] là [T1I2M3E4_5S6I7G8N9A0T1U2R3E4]. Chuyển động với tốc độ nhẹ nhàng, bố cục truyền tải một cách đẹp mắt [E1M2O3T4I5O6N7].")</f>
        <v>Với dải cao độ trải dài [R1A2N3G4E5] [oc0ta1ve2s3], bản nhạc này mang đến trải nghiệm nghe đa dạng và sống động, trong khi [[K01E12Y23]3 k4ey5] mang đến hương vị độc đáo. Độ dài của bài hát là [T1M213] giây và nhịp điệu của nó vẫn vừa phải và nhất quán xuyên suốt. Âm nhạc trở nên sống động nhờ việc sử dụng khéo léo [I1N2S3T4R5U6M7E8N9T0S1] và [ti0me1 s2ig3na4tu5re6] là [T1I2M3E4_5S6I7G8N9A0T1U2R3E4]. Chuyển động với tốc độ nhẹ nhàng, bố cục truyền tải một cách đẹp mắt [E1M2O3T4I5O6N7].</v>
      </c>
    </row>
    <row r="4357">
      <c r="A4357" s="1" t="s">
        <v>1822</v>
      </c>
      <c r="B4357" s="1" t="s">
        <v>6528</v>
      </c>
      <c r="C4357" s="2" t="str">
        <f>IFERROR(__xludf.DUMMYFUNCTION("GoogleTranslate(B4357, ""en"", ""vi"")"),"Âm nhạc mang đến trải nghiệm nghe độc ​​đáo và đáng nhớ với dải cao độ [R1A2N3G4E5] [oc0ta1ve2s3]. Ngoài ra, việc sử dụng [[K01E12Y23]3 k4ey5] sẽ tạo thêm hương vị độc đáo cho âm nhạc. Nhịp điệu cực kỳ sôi động và mặc dù [ti0me1 s2ig3na4tu5re6] không chuẩ"&amp;"n nhưng với [T1I2M3E4_5S6I7G8N9A0T1U2R3E4], bạn có thể nghe thấy [[N01U12M23_34B45A56R67S78]8 b9ar0s1] trong bài hát. Nhìn chung, sự kết hợp giữa phạm vi cao độ, [ke0y1], nhịp điệu và [ti0me1 s2ig3na4tu5re6] này tạo nên một bản nhạc đặc biệt và quyến rũ.")</f>
        <v>Âm nhạc mang đến trải nghiệm nghe độc ​​đáo và đáng nhớ với dải cao độ [R1A2N3G4E5] [oc0ta1ve2s3]. Ngoài ra, việc sử dụng [[K01E12Y23]3 k4ey5] sẽ tạo thêm hương vị độc đáo cho âm nhạc. Nhịp điệu cực kỳ sôi động và mặc dù [ti0me1 s2ig3na4tu5re6] không chuẩn nhưng với [T1I2M3E4_5S6I7G8N9A0T1U2R3E4], bạn có thể nghe thấy [[N01U12M23_34B45A56R67S78]8 b9ar0s1] trong bài hát. Nhìn chung, sự kết hợp giữa phạm vi cao độ, [ke0y1], nhịp điệu và [ti0me1 s2ig3na4tu5re6] này tạo nên một bản nhạc đặc biệt và quyến rũ.</v>
      </c>
    </row>
    <row r="4358">
      <c r="A4358" s="1" t="s">
        <v>6529</v>
      </c>
      <c r="B4358" s="1" t="s">
        <v>6530</v>
      </c>
      <c r="C4358" s="2" t="str">
        <f>IFERROR(__xludf.DUMMYFUNCTION("GoogleTranslate(B4358, ""en"", ""vi"")"),"Đặc điểm riêng biệt của dòng nhạc này được nhấn mạnh bởi dải cao độ [R1A2N3G4E5] [oc0ta1ve2s3], giúp tăng thêm chiều sâu cảm xúc. Ngoài ra, việc lựa chọn [[K01E12Y23]3 k4ey5] còn tạo nên trải nghiệm lôi cuốn và đáng nhớ cho người nghe. Dù thời lượng chỉ ["&amp;"T1M213] giây nhưng nhịp điệu mạnh mẽ và đầy cảm hứng của bài hát vẫn để lại ấn tượng khó phai. Mặc dù [I1N2S3T4R5U6M7E8N9T0S1] không phải là một phần nhạc cụ trong bài hát này, nhưng nhịp điệu có thể nhảy của [[T01I12M23E34_45S56I67G78N89A90T01U12R23E34]4"&amp;" t5im6e 7si8gn9at0ur1e2] của nó sẽ khiến bạn muốn di chuyển. Nhịp điệu nhẹ nhàng, phong cách [G1E2N3R4E5] cổ điển và thời lượng [[N01U12M23_34B45A56R67S78]8 b9ar0s1] của bài hát đều góp phần tạo nên sự nổi tiếng lâu dài của bài hát.")</f>
        <v>Đặc điểm riêng biệt của dòng nhạc này được nhấn mạnh bởi dải cao độ [R1A2N3G4E5] [oc0ta1ve2s3], giúp tăng thêm chiều sâu cảm xúc. Ngoài ra, việc lựa chọn [[K01E12Y23]3 k4ey5] còn tạo nên trải nghiệm lôi cuốn và đáng nhớ cho người nghe. Dù thời lượng chỉ [T1M213] giây nhưng nhịp điệu mạnh mẽ và đầy cảm hứng của bài hát vẫn để lại ấn tượng khó phai. Mặc dù [I1N2S3T4R5U6M7E8N9T0S1] không phải là một phần nhạc cụ trong bài hát này, nhưng nhịp điệu có thể nhảy của [[T01I12M23E34_45S56I67G78N89A90T01U12R23E34]4 t5im6e 7si8gn9at0ur1e2] của nó sẽ khiến bạn muốn di chuyển. Nhịp điệu nhẹ nhàng, phong cách [G1E2N3R4E5] cổ điển và thời lượng [[N01U12M23_34B45A56R67S78]8 b9ar0s1] của bài hát đều góp phần tạo nên sự nổi tiếng lâu dài của bài hát.</v>
      </c>
    </row>
    <row r="4359">
      <c r="A4359" s="1" t="s">
        <v>200</v>
      </c>
      <c r="B4359" s="1" t="s">
        <v>6531</v>
      </c>
      <c r="C4359" s="2" t="str">
        <f>IFERROR(__xludf.DUMMYFUNCTION("GoogleTranslate(B4359, ""en"", ""vi"")"),"Thành phần âm nhạc được đề cập trong đoạn này khá độc đáo theo nhiều cách khác nhau. Đầu tiên và quan trọng nhất, [ti0me1 s2ig3na4tu5re6] của bài hát không chuẩn, khiến nó nổi bật so với hầu hết các bản nhạc khác. Ngoài ra, phạm vi cao độ được sử dụng tro"&amp;"ng bài hát nằm trong khoảng [R1A2N3G4E5] [oc0ta1ve2s3], góp phần tạo nên âm thanh đặc biệt của bài hát. Hơn nữa, bài hát có thời lượng [T1M213] giây, tạo nên một độ dài cụ thể khiến nó khác biệt so với các sáng tác khác. Cuối cùng, về mặt nhạc cụ, [I1N2S3"&amp;"T4R5U6M7E8N9T0S1] được sử dụng trong biểu diễn âm nhạc, góp phần tạo nên âm thanh và phong cách độc đáo của bản nhạc. Nhìn chung, tác phẩm âm nhạc này khá đáng chú ý do [ti0me1 s2ig3na4tu5re6] độc đáo, phạm vi cao độ, thời lượng cụ thể và cách sử dụng nhi"&amp;"ều nhạc cụ khác nhau.")</f>
        <v>Thành phần âm nhạc được đề cập trong đoạn này khá độc đáo theo nhiều cách khác nhau. Đầu tiên và quan trọng nhất, [ti0me1 s2ig3na4tu5re6] của bài hát không chuẩn, khiến nó nổi bật so với hầu hết các bản nhạc khác. Ngoài ra, phạm vi cao độ được sử dụng trong bài hát nằm trong khoảng [R1A2N3G4E5] [oc0ta1ve2s3], góp phần tạo nên âm thanh đặc biệt của bài hát. Hơn nữa, bài hát có thời lượng [T1M213] giây, tạo nên một độ dài cụ thể khiến nó khác biệt so với các sáng tác khác. Cuối cùng, về mặt nhạc cụ, [I1N2S3T4R5U6M7E8N9T0S1] được sử dụng trong biểu diễn âm nhạc, góp phần tạo nên âm thanh và phong cách độc đáo của bản nhạc. Nhìn chung, tác phẩm âm nhạc này khá đáng chú ý do [ti0me1 s2ig3na4tu5re6] độc đáo, phạm vi cao độ, thời lượng cụ thể và cách sử dụng nhiều nhạc cụ khác nhau.</v>
      </c>
    </row>
    <row r="4360">
      <c r="A4360" s="1" t="s">
        <v>1555</v>
      </c>
      <c r="B4360" s="1" t="s">
        <v>6532</v>
      </c>
      <c r="C4360" s="2" t="str">
        <f>IFERROR(__xludf.DUMMYFUNCTION("GoogleTranslate(B4360, ""en"", ""vi"")"),"Bài hát di chuyển nhẹ nhàng và dài [T1M213] giây.")</f>
        <v>Bài hát di chuyển nhẹ nhàng và dài [T1M213] giây.</v>
      </c>
    </row>
    <row r="4361">
      <c r="A4361" s="1" t="s">
        <v>791</v>
      </c>
      <c r="B4361" s="1" t="s">
        <v>6533</v>
      </c>
      <c r="C4361" s="2" t="str">
        <f>IFERROR(__xludf.DUMMYFUNCTION("GoogleTranslate(B4361, ""en"", ""vi"")"),"Bài hát này được sáng tác trong [[K01E12Y23]3 k4ey5] và có độ dài khoảng [[N01U12M23_34B45A56R67S78]8 b9ar0s1]. Nhịp điệu của bài hát rất êm dịu, nhẹ nhàng, tạo không khí thư giãn.")</f>
        <v>Bài hát này được sáng tác trong [[K01E12Y23]3 k4ey5] và có độ dài khoảng [[N01U12M23_34B45A56R67S78]8 b9ar0s1]. Nhịp điệu của bài hát rất êm dịu, nhẹ nhàng, tạo không khí thư giãn.</v>
      </c>
    </row>
    <row r="4362">
      <c r="A4362" s="1" t="s">
        <v>682</v>
      </c>
      <c r="B4362" s="1" t="s">
        <v>6534</v>
      </c>
      <c r="C4362" s="2" t="str">
        <f>IFERROR(__xludf.DUMMYFUNCTION("GoogleTranslate(B4362, ""en"", ""vi"")"),"Việc sử dụng [[K01E12Y23]3 k4ey5] trong bản nhạc này tạo ra một bảng âm thanh phong phú và sống động được xác định bởi [E1M2O3T4I5O6N7]. Để nâng cao âm thanh tổng thể, nên đưa [I1N2S3T4R5U6M7E8N9T0S1] vào âm nhạc. Sự kết hợp của những yếu tố này mang lại "&amp;"trải nghiệm âm nhạc mạnh mẽ và có tác động mạnh mẽ, chắc chắn sẽ thu hút và lay động người nghe. [[K01E12Y23]3 k4ey5] bổ sung thêm âm sắc độc đáo cho âm nhạc, đồng thời bổ sung [I1N2S3T4R5U6M7E8N9T0S1] tạo ra âm thanh trọn vẹn và đắm chìm, bổ sung cho chi"&amp;"ều sâu cảm xúc của sáng tác. Dù là những giai điệu sôi động hay nhịp điệu phức tạp, bản nhạc này chắc chắn sẽ để lại ấn tượng khó phai cho tất cả những ai nghe nó.")</f>
        <v>Việc sử dụng [[K01E12Y23]3 k4ey5] trong bản nhạc này tạo ra một bảng âm thanh phong phú và sống động được xác định bởi [E1M2O3T4I5O6N7]. Để nâng cao âm thanh tổng thể, nên đưa [I1N2S3T4R5U6M7E8N9T0S1] vào âm nhạc. Sự kết hợp của những yếu tố này mang lại trải nghiệm âm nhạc mạnh mẽ và có tác động mạnh mẽ, chắc chắn sẽ thu hút và lay động người nghe. [[K01E12Y23]3 k4ey5] bổ sung thêm âm sắc độc đáo cho âm nhạc, đồng thời bổ sung [I1N2S3T4R5U6M7E8N9T0S1] tạo ra âm thanh trọn vẹn và đắm chìm, bổ sung cho chiều sâu cảm xúc của sáng tác. Dù là những giai điệu sôi động hay nhịp điệu phức tạp, bản nhạc này chắc chắn sẽ để lại ấn tượng khó phai cho tất cả những ai nghe nó.</v>
      </c>
    </row>
    <row r="4363">
      <c r="A4363" s="1" t="s">
        <v>53</v>
      </c>
      <c r="B4363" s="1" t="s">
        <v>6535</v>
      </c>
      <c r="C4363" s="2" t="str">
        <f>IFERROR(__xludf.DUMMYFUNCTION("GoogleTranslate(B4363, ""en"", ""vi"")"),"Âm nhạc có dải cao độ [R1A2N3G4E5] [oc0ta1ve2s3] và được phát ở [ke0y1] của [K1E2Y3], tạo ra âm thanh mạnh mẽ và đáng nhớ.")</f>
        <v>Âm nhạc có dải cao độ [R1A2N3G4E5] [oc0ta1ve2s3] và được phát ở [ke0y1] của [K1E2Y3], tạo ra âm thanh mạnh mẽ và đáng nhớ.</v>
      </c>
    </row>
    <row r="4364">
      <c r="A4364" s="1" t="s">
        <v>410</v>
      </c>
      <c r="B4364" s="1" t="s">
        <v>6536</v>
      </c>
      <c r="C4364" s="2" t="str">
        <f>IFERROR(__xludf.DUMMYFUNCTION("GoogleTranslate(B4364, ""en"", ""vi"")"),"Bản nhạc này sử dụng [[K01E12Y23]3 k4ey5] tạo ra bầu không khí khác biệt, với phạm vi cao độ nằm trong [R1A2N3G4E5] [oc0ta1ve2s3]. Bản nhạc có độ dài [T1M213] giây và có [te0mp1o2] rất nhanh. Nó có [ti0me1 s2ig3na4tu5re6 o7f 8[T91I02M13E24_35S46I57G68N79A"&amp;"80T91U02R13E24]3] và sử dụng [I1N2S3T4R5U6M7E8N9T0S1] trong hiệu suất âm nhạc của nó. Ngoài ra, bài hát còn khác với âm thanh [G1E2N3R4E5] điển hình.")</f>
        <v>Bản nhạc này sử dụng [[K01E12Y23]3 k4ey5] tạo ra bầu không khí khác biệt, với phạm vi cao độ nằm trong [R1A2N3G4E5] [oc0ta1ve2s3]. Bản nhạc có độ dài [T1M213] giây và có [te0mp1o2] rất nhanh. Nó có [ti0me1 s2ig3na4tu5re6 o7f 8[T91I02M13E24_35S46I57G68N79A80T91U02R13E24]3] và sử dụng [I1N2S3T4R5U6M7E8N9T0S1] trong hiệu suất âm nhạc của nó. Ngoài ra, bài hát còn khác với âm thanh [G1E2N3R4E5] điển hình.</v>
      </c>
    </row>
    <row r="4365">
      <c r="A4365" s="1" t="s">
        <v>6537</v>
      </c>
      <c r="B4365" s="1" t="s">
        <v>6538</v>
      </c>
      <c r="C4365" s="2" t="str">
        <f>IFERROR(__xludf.DUMMYFUNCTION("GoogleTranslate(B4365, ""en"", ""vi"")"),"Âm nhạc được phát nhanh với lựa chọn [[K01E12Y23]3 k4ey5] mang lại trải nghiệm hấp dẫn và đáng nhớ. Với thời lượng [T1M213] giây, bài hát này đã chọn không kết hợp [I1N2S3T4R5U6M7E8N9T0S1].")</f>
        <v>Âm nhạc được phát nhanh với lựa chọn [[K01E12Y23]3 k4ey5] mang lại trải nghiệm hấp dẫn và đáng nhớ. Với thời lượng [T1M213] giây, bài hát này đã chọn không kết hợp [I1N2S3T4R5U6M7E8N9T0S1].</v>
      </c>
    </row>
    <row r="4366">
      <c r="A4366" s="1" t="s">
        <v>57</v>
      </c>
      <c r="B4366" s="1" t="s">
        <v>6539</v>
      </c>
      <c r="C4366" s="2" t="str">
        <f>IFERROR(__xludf.DUMMYFUNCTION("GoogleTranslate(B4366, ""en"", ""vi"")"),"
Việc phát minh ra máy in vào thế kỷ 15 đã cách mạng hóa cách thức chia sẻ và phổ biến thông tin. Trước phát minh này, sách được sao chép bằng tay, đây là một quá trình chậm chạp và tốn nhiều công sức. Máy in cho phép sản xuất hàng loạt sách, khiến chúng"&amp;" dễ tiếp cận hơn và giá cả phải chăng hơn cho nhiều đối tượng hơn. Kết quả là kiến ​​thức và ý tưởng có thể được chia sẻ rộng rãi và dễ dàng hơn bao giờ hết, mở đường cho thời kỳ Phục hưng và Cách mạng Khoa học. Phát minh này đóng một vai trò quan trọng t"&amp;"rong việc định hình xã hội hiện đại cũng như cách chúng ta chia sẻ và truy cập thông tin ngày nay.")</f>
        <v>
Việc phát minh ra máy in vào thế kỷ 15 đã cách mạng hóa cách thức chia sẻ và phổ biến thông tin. Trước phát minh này, sách được sao chép bằng tay, đây là một quá trình chậm chạp và tốn nhiều công sức. Máy in cho phép sản xuất hàng loạt sách, khiến chúng dễ tiếp cận hơn và giá cả phải chăng hơn cho nhiều đối tượng hơn. Kết quả là kiến ​​thức và ý tưởng có thể được chia sẻ rộng rãi và dễ dàng hơn bao giờ hết, mở đường cho thời kỳ Phục hưng và Cách mạng Khoa học. Phát minh này đóng một vai trò quan trọng trong việc định hình xã hội hiện đại cũng như cách chúng ta chia sẻ và truy cập thông tin ngày nay.</v>
      </c>
    </row>
    <row r="4367">
      <c r="A4367" s="1" t="s">
        <v>3049</v>
      </c>
      <c r="B4367" s="1" t="s">
        <v>6540</v>
      </c>
      <c r="C4367" s="2" t="str">
        <f>IFERROR(__xludf.DUMMYFUNCTION("GoogleTranslate(B4367, ""en"", ""vi"")"),"Bản nhạc này có nhịp [T1I2M3E4_5S6I7G8N9A0T1U2R3E4] và hương vị độc đáo của nó được nâng cao nhờ [[K01E12Y23]3 k4ey5]. Để phát huy hết vẻ đẹp của nó, âm nhạc phải có [I1N2S3T4R5U6M7E8N9T0S1].")</f>
        <v>Bản nhạc này có nhịp [T1I2M3E4_5S6I7G8N9A0T1U2R3E4] và hương vị độc đáo của nó được nâng cao nhờ [[K01E12Y23]3 k4ey5]. Để phát huy hết vẻ đẹp của nó, âm nhạc phải có [I1N2S3T4R5U6M7E8N9T0S1].</v>
      </c>
    </row>
    <row r="4368">
      <c r="A4368" s="1" t="s">
        <v>6541</v>
      </c>
      <c r="B4368" s="1" t="s">
        <v>6542</v>
      </c>
      <c r="C4368" s="2" t="str">
        <f>IFERROR(__xludf.DUMMYFUNCTION("GoogleTranslate(B4368, ""en"", ""vi"")"),"Loại nhạc này mang lại trải nghiệm nghe độc ​​đáo và đáng nhớ với dải cao độ [R1A2N3G4E5] [oc0ta1ve2s3]. Mặc dù có tốc độ [te0mp1o2] nhanh nhưng độ dài của bài hát là [T1M213] giây, giúp người nghe hoàn toàn đắm mình trong âm nhạc. Ngoài ra, [te0mp1o2] tr"&amp;"ong bài hát này rất thoải mái, tạo ra bầu không khí thư giãn tương phản với nhịp độ nhanh của âm nhạc. Nhìn chung, sự kết hợp giữa phạm vi cao độ [te0mp1o2] và độ dài bài hát này tạo nên trải nghiệm âm nhạc sống động và hấp dẫn.")</f>
        <v>Loại nhạc này mang lại trải nghiệm nghe độc ​​đáo và đáng nhớ với dải cao độ [R1A2N3G4E5] [oc0ta1ve2s3]. Mặc dù có tốc độ [te0mp1o2] nhanh nhưng độ dài của bài hát là [T1M213] giây, giúp người nghe hoàn toàn đắm mình trong âm nhạc. Ngoài ra, [te0mp1o2] trong bài hát này rất thoải mái, tạo ra bầu không khí thư giãn tương phản với nhịp độ nhanh của âm nhạc. Nhìn chung, sự kết hợp giữa phạm vi cao độ [te0mp1o2] và độ dài bài hát này tạo nên trải nghiệm âm nhạc sống động và hấp dẫn.</v>
      </c>
    </row>
    <row r="4369">
      <c r="A4369" s="1" t="s">
        <v>200</v>
      </c>
      <c r="B4369" s="1" t="s">
        <v>6543</v>
      </c>
      <c r="C4369" s="2" t="str">
        <f>IFERROR(__xludf.DUMMYFUNCTION("GoogleTranslate(B4369, ""en"", ""vi"")"),"Phần trình diễn âm nhạc của bài hát này rất độc đáo về nhiều mặt. Thứ nhất, [ti0me1 s2ig3na4tu5re6] được sử dụng không phải là thông thường, điều này càng làm tăng thêm tính khác biệt của nó. Ngoài ra, phạm vi cao độ nhỏ gọn của [R1A2N3G4E5] [oc0ta1ve2s3]"&amp;" đảm bảo hiệu suất tập trung và có tác động mạnh mẽ, chắc chắn sẽ thu hút người nghe. Bài hát có thời lượng [T1M213] giây, trong đó nhiều [I1N2S3T4R5U6M7E8N9T0S1] được sử dụng để tạo ra trải nghiệm âm nhạc phong phú và hấp dẫn. Nhìn chung, những yếu tố nà"&amp;"y kết hợp với nhau để tạo ra một bản nhạc thực sự đặc biệt, nổi bật giữa đám đông.")</f>
        <v>Phần trình diễn âm nhạc của bài hát này rất độc đáo về nhiều mặt. Thứ nhất, [ti0me1 s2ig3na4tu5re6] được sử dụng không phải là thông thường, điều này càng làm tăng thêm tính khác biệt của nó. Ngoài ra, phạm vi cao độ nhỏ gọn của [R1A2N3G4E5] [oc0ta1ve2s3] đảm bảo hiệu suất tập trung và có tác động mạnh mẽ, chắc chắn sẽ thu hút người nghe. Bài hát có thời lượng [T1M213] giây, trong đó nhiều [I1N2S3T4R5U6M7E8N9T0S1] được sử dụng để tạo ra trải nghiệm âm nhạc phong phú và hấp dẫn. Nhìn chung, những yếu tố này kết hợp với nhau để tạo ra một bản nhạc thực sự đặc biệt, nổi bật giữa đám đông.</v>
      </c>
    </row>
    <row r="4370">
      <c r="A4370" s="1" t="s">
        <v>3099</v>
      </c>
      <c r="B4370" s="1" t="s">
        <v>6544</v>
      </c>
      <c r="C4370" s="2" t="str">
        <f>IFERROR(__xludf.DUMMYFUNCTION("GoogleTranslate(B4370, ""en"", ""vi"")"),"Bài hát dài [T1M213] giây và có nhịp điệu đều đặn và vừa phải. Đáng chú ý vắng mặt trong bài hát này là [I1N2S3T4R5U6M7E8N9T0S1].")</f>
        <v>Bài hát dài [T1M213] giây và có nhịp điệu đều đặn và vừa phải. Đáng chú ý vắng mặt trong bài hát này là [I1N2S3T4R5U6M7E8N9T0S1].</v>
      </c>
    </row>
    <row r="4371">
      <c r="A4371" s="1" t="s">
        <v>110</v>
      </c>
      <c r="B4371" s="1" t="s">
        <v>6545</v>
      </c>
      <c r="C4371" s="2" t="str">
        <f>IFERROR(__xludf.DUMMYFUNCTION("GoogleTranslate(B4371, ""en"", ""vi"")"),"Với dải cao độ trải dài [R1A2N3G4E5] [oc0ta1ve2s3], bản nhạc này mang đến trải nghiệm nghe đa dạng và sống động. Người nghe được thưởng thức nhiều loại âm thanh và cảm xúc khác nhau khi âm nhạc di chuyển qua các âm sắc và [ke0y1] khác nhau. Việc sử dụng n"&amp;"hiều nhạc cụ, nhịp điệu và hòa âm khác nhau càng làm tăng thêm sự phong phú và phức tạp của âm nhạc, tạo nên một hành trình âm nhạc lôi cuốn và hấp dẫn. Cho dù bạn là người đam mê âm nhạc hay chỉ đơn giản là đang tìm kiếm trải nghiệm nghe mới và thú vị, d"&amp;"òng nhạc này chắc chắn sẽ gây ấn tượng với phạm vi và chiều sâu ấn tượng.")</f>
        <v>Với dải cao độ trải dài [R1A2N3G4E5] [oc0ta1ve2s3], bản nhạc này mang đến trải nghiệm nghe đa dạng và sống động. Người nghe được thưởng thức nhiều loại âm thanh và cảm xúc khác nhau khi âm nhạc di chuyển qua các âm sắc và [ke0y1] khác nhau. Việc sử dụng nhiều nhạc cụ, nhịp điệu và hòa âm khác nhau càng làm tăng thêm sự phong phú và phức tạp của âm nhạc, tạo nên một hành trình âm nhạc lôi cuốn và hấp dẫn. Cho dù bạn là người đam mê âm nhạc hay chỉ đơn giản là đang tìm kiếm trải nghiệm nghe mới và thú vị, dòng nhạc này chắc chắn sẽ gây ấn tượng với phạm vi và chiều sâu ấn tượng.</v>
      </c>
    </row>
    <row r="4372">
      <c r="A4372" s="1" t="s">
        <v>136</v>
      </c>
      <c r="B4372" s="1" t="s">
        <v>6546</v>
      </c>
      <c r="C4372" s="2" t="str">
        <f>IFERROR(__xludf.DUMMYFUNCTION("GoogleTranslate(B4372, ""en"", ""vi"")"),"Bản nhạc thể hiện phạm vi cao độ trong [R1A2N3G4E5] [oc0ta1ve2s3] và sử dụng [[K01E12Y23]3 k4ey5] để tạo ra bảng âm thanh phong phú và sống động. Kéo dài [T1M213] giây, bài hát quyến rũ với [te0mp1o2] chậm rãi và thư giãn, trong khi sự hiện diện thiết yếu"&amp;" của [I1N2S3T4R5U6M7E8N9T0S1] nâng cao bố cục tổng thể của nó. Với thước đo [T1I2M3E4_5S6I7G8N9A0T1U2R3E4], âm nhạc mang nhịp điệu nhẹ nhàng, gợi lên bản chất [E1M2O3T4I5O6N7].")</f>
        <v>Bản nhạc thể hiện phạm vi cao độ trong [R1A2N3G4E5] [oc0ta1ve2s3] và sử dụng [[K01E12Y23]3 k4ey5] để tạo ra bảng âm thanh phong phú và sống động. Kéo dài [T1M213] giây, bài hát quyến rũ với [te0mp1o2] chậm rãi và thư giãn, trong khi sự hiện diện thiết yếu của [I1N2S3T4R5U6M7E8N9T0S1] nâng cao bố cục tổng thể của nó. Với thước đo [T1I2M3E4_5S6I7G8N9A0T1U2R3E4], âm nhạc mang nhịp điệu nhẹ nhàng, gợi lên bản chất [E1M2O3T4I5O6N7].</v>
      </c>
    </row>
    <row r="4373">
      <c r="A4373" s="1" t="s">
        <v>6547</v>
      </c>
      <c r="B4373" s="1" t="s">
        <v>6548</v>
      </c>
      <c r="C4373" s="2" t="str">
        <f>IFERROR(__xludf.DUMMYFUNCTION("GoogleTranslate(B4373, ""en"", ""vi"")"),"Bản nhạc này thể hiện phạm vi cao độ trải dài [R1A2N3G4E5] [oc0ta1ve2s3], tạo ra bầu không khí khác biệt thông qua việc sử dụng [[K01E12Y23]3 k4ey5]. Bài hát [G1E2N3R4E5] này có nhịp vừa phải, dễ theo, với thời lượng chạy là [T1M213] giây và tổng cộng là "&amp;"[[N01U12M23_34B45A56R67S78]8 b9ar0s1]. Âm nhạc được phát ở nhịp độ cân bằng và có tính năng [I1N2S3T4R5U6M7E8N9T0S1]. Đáng chú ý, [ti0me1 s2ig3na4tu5re6] của bài hát này không được sử dụng phổ biến, sử dụng [T1I2M3E4_5S6I7G8N9A0T1U2R3E4] để thêm nét độc đ"&amp;"áo vào bố cục của nó.")</f>
        <v>Bản nhạc này thể hiện phạm vi cao độ trải dài [R1A2N3G4E5] [oc0ta1ve2s3], tạo ra bầu không khí khác biệt thông qua việc sử dụng [[K01E12Y23]3 k4ey5]. Bài hát [G1E2N3R4E5] này có nhịp vừa phải, dễ theo, với thời lượng chạy là [T1M213] giây và tổng cộng là [[N01U12M23_34B45A56R67S78]8 b9ar0s1]. Âm nhạc được phát ở nhịp độ cân bằng và có tính năng [I1N2S3T4R5U6M7E8N9T0S1]. Đáng chú ý, [ti0me1 s2ig3na4tu5re6] của bài hát này không được sử dụng phổ biến, sử dụng [T1I2M3E4_5S6I7G8N9A0T1U2R3E4] để thêm nét độc đáo vào bố cục của nó.</v>
      </c>
    </row>
    <row r="4374">
      <c r="A4374" s="1" t="s">
        <v>3165</v>
      </c>
      <c r="B4374" s="1" t="s">
        <v>6549</v>
      </c>
      <c r="C4374" s="2" t="str">
        <f>IFERROR(__xludf.DUMMYFUNCTION("GoogleTranslate(B4374, ""en"", ""vi"")"),"Bản nhạc thể hiện phạm vi cao độ trong [R1A2N3G4E5] [oc0ta1ve2s3] và [[K01E12Y23]3 k4ey5] mang đến cho bản nhạc này chất lượng cảm xúc đặc biệt. Với độ dài [T1M213] giây và [te0mp1o2] chậm, âm thanh của bài hát không bị ảnh hưởng nhiều bởi quy ước của thể"&amp;" loại [G1E2N3R4E5].")</f>
        <v>Bản nhạc thể hiện phạm vi cao độ trong [R1A2N3G4E5] [oc0ta1ve2s3] và [[K01E12Y23]3 k4ey5] mang đến cho bản nhạc này chất lượng cảm xúc đặc biệt. Với độ dài [T1M213] giây và [te0mp1o2] chậm, âm thanh của bài hát không bị ảnh hưởng nhiều bởi quy ước của thể loại [G1E2N3R4E5].</v>
      </c>
    </row>
    <row r="4375">
      <c r="A4375" s="1" t="s">
        <v>6550</v>
      </c>
      <c r="B4375" s="1" t="s">
        <v>6551</v>
      </c>
      <c r="C4375" s="2" t="str">
        <f>IFERROR(__xludf.DUMMYFUNCTION("GoogleTranslate(B4375, ""en"", ""vi"")"),"Bản nhạc này có tốc độ thấp, thời gian chạy là [T1M213] giây và nhịp điệu rất nhẹ nhàng.")</f>
        <v>Bản nhạc này có tốc độ thấp, thời gian chạy là [T1M213] giây và nhịp điệu rất nhẹ nhàng.</v>
      </c>
    </row>
    <row r="4376">
      <c r="A4376" s="1" t="s">
        <v>6552</v>
      </c>
      <c r="B4376" s="1" t="s">
        <v>6553</v>
      </c>
      <c r="C4376" s="2" t="str">
        <f>IFERROR(__xludf.DUMMYFUNCTION("GoogleTranslate(B4376, ""en"", ""vi"")"),"Bài hát có thời lượng [T1M213] giây, đã chọn không kết hợp [I1N2S3T4R5U6M7E8N9T0S1], mang đến cho bản nhạc này một chất lượng cảm xúc đặc biệt. Đây là một bài hát có tốc độ thấp gợi lên cảm giác [E1M2O3T4I5O6N7].")</f>
        <v>Bài hát có thời lượng [T1M213] giây, đã chọn không kết hợp [I1N2S3T4R5U6M7E8N9T0S1], mang đến cho bản nhạc này một chất lượng cảm xúc đặc biệt. Đây là một bài hát có tốc độ thấp gợi lên cảm giác [E1M2O3T4I5O6N7].</v>
      </c>
    </row>
    <row r="4377">
      <c r="A4377" s="1" t="s">
        <v>79</v>
      </c>
      <c r="B4377" s="1" t="s">
        <v>6554</v>
      </c>
      <c r="C4377" s="2" t="str">
        <f>IFERROR(__xludf.DUMMYFUNCTION("GoogleTranslate(B4377, ""en"", ""vi"")"),"Âm nhạc trong bài hát này có phạm vi cao độ giới hạn là [R1A2N3G4E5] [oc0ta1ve2s3], cho phép nhấn mạnh hơn vào các sắc thái của giai điệu và nhịp điệu. Nó nằm trong [ke0y1] quyến rũ và đáng nhớ của [K1E2Y3] và có thời lượng là [T1M213] giây. Nhịp điệu êm "&amp;"dịu làm tăng thêm hiệu quả tổng thể của nó. Sự sắp xếp của bài hát cố tình bỏ qua việc sử dụng [I1N2S3T4R5U6M7E8N9T0S1] và [[T01I12M23E34_45S56I67G78N89A90T01U12R23E34]4 t5im6e 7si8gn9at0ur1e2] đã làm tăng thêm nét độc đáo của bài hát. Với [te0mp1o2] chậm"&amp;", âm nhạc tràn ngập [E1M2O3T4I5O6N7] mang lại trải nghiệm nghe thực sự mạnh mẽ.")</f>
        <v>Âm nhạc trong bài hát này có phạm vi cao độ giới hạn là [R1A2N3G4E5] [oc0ta1ve2s3], cho phép nhấn mạnh hơn vào các sắc thái của giai điệu và nhịp điệu. Nó nằm trong [ke0y1] quyến rũ và đáng nhớ của [K1E2Y3] và có thời lượng là [T1M213] giây. Nhịp điệu êm dịu làm tăng thêm hiệu quả tổng thể của nó. Sự sắp xếp của bài hát cố tình bỏ qua việc sử dụng [I1N2S3T4R5U6M7E8N9T0S1] và [[T01I12M23E34_45S56I67G78N89A90T01U12R23E34]4 t5im6e 7si8gn9at0ur1e2] đã làm tăng thêm nét độc đáo của bài hát. Với [te0mp1o2] chậm, âm nhạc tràn ngập [E1M2O3T4I5O6N7] mang lại trải nghiệm nghe thực sự mạnh mẽ.</v>
      </c>
    </row>
    <row r="4378">
      <c r="A4378" s="1" t="s">
        <v>5901</v>
      </c>
      <c r="B4378" s="1" t="s">
        <v>6555</v>
      </c>
      <c r="C4378" s="2" t="str">
        <f>IFERROR(__xludf.DUMMYFUNCTION("GoogleTranslate(B4378, ""en"", ""vi"")"),"Âm nhạc được đề cập khác với âm thanh thông thường liên quan đến [A1R2T3I4S5T6]. Tuy nhiên, điều làm nên sự khác biệt của loại âm nhạc đặc biệt này là việc sử dụng [[K01E12Y23]3 k4ey5], tạo ra bảng màu âm thanh phong phú và sống động.")</f>
        <v>Âm nhạc được đề cập khác với âm thanh thông thường liên quan đến [A1R2T3I4S5T6]. Tuy nhiên, điều làm nên sự khác biệt của loại âm nhạc đặc biệt này là việc sử dụng [[K01E12Y23]3 k4ey5], tạo ra bảng màu âm thanh phong phú và sống động.</v>
      </c>
    </row>
    <row r="4379">
      <c r="A4379" s="1" t="s">
        <v>4842</v>
      </c>
      <c r="B4379" s="1" t="s">
        <v>6556</v>
      </c>
      <c r="C4379" s="2" t="str">
        <f>IFERROR(__xludf.DUMMYFUNCTION("GoogleTranslate(B4379, ""en"", ""vi"")"),"[te0mp1o2] của bài hát này ở mức vừa phải và đã cố tình loại trừ [I1N2S3T4R5U6M7E8N9T0S1].")</f>
        <v>[te0mp1o2] của bài hát này ở mức vừa phải và đã cố tình loại trừ [I1N2S3T4R5U6M7E8N9T0S1].</v>
      </c>
    </row>
    <row r="4380">
      <c r="A4380" s="1" t="s">
        <v>333</v>
      </c>
      <c r="B4380" s="1" t="s">
        <v>6557</v>
      </c>
      <c r="C4380" s="2" t="str">
        <f>IFERROR(__xludf.DUMMYFUNCTION("GoogleTranslate(B4380, ""en"", ""vi"")"),"Âm nhạc được đề cập có phạm vi cao độ là [R1A2N3G4E5] [oc0ta1ve2s3] và sử dụng [[K01E12Y23]3 k4ey5] để tạo ra bầu không khí riêng biệt. Chạy trong [T1M213] giây, bản nhạc có nhịp cực kỳ mạnh mẽ, trong khi [I1N2S3T4R5U6M7E8N9T0S1] bổ sung vào bố cục âm nhạ"&amp;"c tổng thể. [ti0me1 s2ig3na4tu5re6] của bản nhạc là [T1I2M3E4_5S6I7G8N9A0T1U2R3E4] và nhịp điệu của nó có nhịp độ nhanh, thể hiện [E1M2O3T4I5O6N7] thông qua âm thanh.")</f>
        <v>Âm nhạc được đề cập có phạm vi cao độ là [R1A2N3G4E5] [oc0ta1ve2s3] và sử dụng [[K01E12Y23]3 k4ey5] để tạo ra bầu không khí riêng biệt. Chạy trong [T1M213] giây, bản nhạc có nhịp cực kỳ mạnh mẽ, trong khi [I1N2S3T4R5U6M7E8N9T0S1] bổ sung vào bố cục âm nhạc tổng thể. [ti0me1 s2ig3na4tu5re6] của bản nhạc là [T1I2M3E4_5S6I7G8N9A0T1U2R3E4] và nhịp điệu của nó có nhịp độ nhanh, thể hiện [E1M2O3T4I5O6N7] thông qua âm thanh.</v>
      </c>
    </row>
    <row r="4381">
      <c r="A4381" s="1" t="s">
        <v>2266</v>
      </c>
      <c r="B4381" s="1" t="s">
        <v>6558</v>
      </c>
      <c r="C4381" s="2" t="str">
        <f>IFERROR(__xludf.DUMMYFUNCTION("GoogleTranslate(B4381, ""en"", ""vi"")"),"Bài hát được phát với tốc độ nhanh và có cao độ trong phạm vi [R1A2N3G4E5] [oc0ta1ve2s3]. Nó được viết bằng [[K01E12Y23]3 k4ey5], mang lại âm thanh mạnh mẽ và đáng nhớ. Độ dài của bài hát là [T1M213] giây.")</f>
        <v>Bài hát được phát với tốc độ nhanh và có cao độ trong phạm vi [R1A2N3G4E5] [oc0ta1ve2s3]. Nó được viết bằng [[K01E12Y23]3 k4ey5], mang lại âm thanh mạnh mẽ và đáng nhớ. Độ dài của bài hát là [T1M213] giây.</v>
      </c>
    </row>
    <row r="4382">
      <c r="A4382" s="1" t="s">
        <v>791</v>
      </c>
      <c r="B4382" s="1" t="s">
        <v>6559</v>
      </c>
      <c r="C4382" s="2" t="str">
        <f>IFERROR(__xludf.DUMMYFUNCTION("GoogleTranslate(B4382, ""en"", ""vi"")"),"Bài hát này được sáng tác trong [[K01E12Y23]3 k4ey5] và độ dài của nó được xác định bởi [[N01U12M23_34B45A56R67S78]8 b9ar0s1]. Nhịp điệu trong bài hát rất dễ nghe, tạo cảm giác dễ chịu khi nghe.")</f>
        <v>Bài hát này được sáng tác trong [[K01E12Y23]3 k4ey5] và độ dài của nó được xác định bởi [[N01U12M23_34B45A56R67S78]8 b9ar0s1]. Nhịp điệu trong bài hát rất dễ nghe, tạo cảm giác dễ chịu khi nghe.</v>
      </c>
    </row>
    <row r="4383">
      <c r="A4383" s="1" t="s">
        <v>577</v>
      </c>
      <c r="B4383" s="1" t="s">
        <v>6560</v>
      </c>
      <c r="C4383" s="2" t="str">
        <f>IFERROR(__xludf.DUMMYFUNCTION("GoogleTranslate(B4383, ""en"", ""vi"")"),"Bài hát có nhịp độ vừa phải này mang đến trải nghiệm nghe đa dạng và năng động với dải cao độ trải dài [R1A2N3G4E5] [oc0ta1ve2s3]. Nó được chia thành [[N01U12M23_34B45A56R67S78]8 b9ar0s1] và có độ dài [T1M213] giây.")</f>
        <v>Bài hát có nhịp độ vừa phải này mang đến trải nghiệm nghe đa dạng và năng động với dải cao độ trải dài [R1A2N3G4E5] [oc0ta1ve2s3]. Nó được chia thành [[N01U12M23_34B45A56R67S78]8 b9ar0s1] và có độ dài [T1M213] giây.</v>
      </c>
    </row>
    <row r="4384">
      <c r="A4384" s="1" t="s">
        <v>5219</v>
      </c>
      <c r="B4384" s="1" t="s">
        <v>6561</v>
      </c>
      <c r="C4384" s="2" t="str">
        <f>IFERROR(__xludf.DUMMYFUNCTION("GoogleTranslate(B4384, ""en"", ""vi"")"),"Âm nhạc được sáng tác trong [[K01E12Y23]3 k4ey5] và phạm vi cao độ của nó nằm trong [R1A2N3G4E5] [oc0ta1ve2s3]. Bài hát có thời lượng phát là [T1M213] giây và [te0mp1o2] không quá nhanh cũng không quá chậm. [ti0me1 s2ig3na4tu5re6] của nó không điển hình, "&amp;"với nhịp [T1I2M3E4_5S6I7G8N9A0T1U2R3E4] trên mỗi ô nhịp. Bài hát này đã chọn không kết hợp [I1N2S3T4R5U6M7E8N9T0S1] và có tổng cộng [[N01U12M23_34B45A56R67S78]8 b9ar0s1].")</f>
        <v>Âm nhạc được sáng tác trong [[K01E12Y23]3 k4ey5] và phạm vi cao độ của nó nằm trong [R1A2N3G4E5] [oc0ta1ve2s3]. Bài hát có thời lượng phát là [T1M213] giây và [te0mp1o2] không quá nhanh cũng không quá chậm. [ti0me1 s2ig3na4tu5re6] của nó không điển hình, với nhịp [T1I2M3E4_5S6I7G8N9A0T1U2R3E4] trên mỗi ô nhịp. Bài hát này đã chọn không kết hợp [I1N2S3T4R5U6M7E8N9T0S1] và có tổng cộng [[N01U12M23_34B45A56R67S78]8 b9ar0s1].</v>
      </c>
    </row>
    <row r="4385">
      <c r="A4385" s="1" t="s">
        <v>1707</v>
      </c>
      <c r="B4385" s="1" t="s">
        <v>6562</v>
      </c>
      <c r="C4385" s="2" t="str">
        <f>IFERROR(__xludf.DUMMYFUNCTION("GoogleTranslate(B4385, ""en"", ""vi"")"),"Bản nhạc này có phạm vi cao độ trong [R1A2N3G4E5] [oc0ta1ve2s3] và được phát ở tốc độ thấp. Nó bao gồm tổng cộng [[N01U12M23_34B45A56R67S78]8 b9ar0s1] và có thời lượng là [T1M213] giây.")</f>
        <v>Bản nhạc này có phạm vi cao độ trong [R1A2N3G4E5] [oc0ta1ve2s3] và được phát ở tốc độ thấp. Nó bao gồm tổng cộng [[N01U12M23_34B45A56R67S78]8 b9ar0s1] và có thời lượng là [T1M213] giây.</v>
      </c>
    </row>
    <row r="4386">
      <c r="A4386" s="1" t="s">
        <v>6563</v>
      </c>
      <c r="B4386" s="1" t="s">
        <v>6564</v>
      </c>
      <c r="C4386" s="2" t="str">
        <f>IFERROR(__xludf.DUMMYFUNCTION("GoogleTranslate(B4386, ""en"", ""vi"")"),"Bản nhạc này được sáng tác trong [[K01E12Y23]3 k4ey5] và phạm vi cao độ của nó nằm trong [R1A2N3G4E5] [oc0ta1ve2s3]. Đó là bài hát [T1M213] giây được phát ở tốc độ nhanh với nhịp điệu [te0mp1o2] rất lạc quan. Việc sử dụng [I1N2S3T4R5U6M7E8N9T0S1] rất quan"&amp;" trọng đối với âm nhạc, điều này không hoàn toàn nằm trong các quy ước của âm thanh [G1E2N3R4E5].")</f>
        <v>Bản nhạc này được sáng tác trong [[K01E12Y23]3 k4ey5] và phạm vi cao độ của nó nằm trong [R1A2N3G4E5] [oc0ta1ve2s3]. Đó là bài hát [T1M213] giây được phát ở tốc độ nhanh với nhịp điệu [te0mp1o2] rất lạc quan. Việc sử dụng [I1N2S3T4R5U6M7E8N9T0S1] rất quan trọng đối với âm nhạc, điều này không hoàn toàn nằm trong các quy ước của âm thanh [G1E2N3R4E5].</v>
      </c>
    </row>
    <row r="4387">
      <c r="A4387" s="1" t="s">
        <v>1140</v>
      </c>
      <c r="B4387" s="1" t="s">
        <v>6565</v>
      </c>
      <c r="C4387" s="2" t="str">
        <f>IFERROR(__xludf.DUMMYFUNCTION("GoogleTranslate(B4387, ""en"", ""vi"")"),"Dải cao độ [R1A2N3G4E5]-[oc0ta1ve2] trong bài hát dài một giây [T1M213] này mang lại một màn trình diễn âm nhạc tập trung và có tác động mạnh mẽ, được bổ sung bằng lựa chọn [[K01E12Y23]3 k4ey5], tạo ra trải nghiệm quyến rũ và đáng nhớ. Việc bao gồm [I1N2S"&amp;"3T4R5U6M7E8N9T0S1] làm tăng thêm nhịp điệu mạnh mẽ của bài hát, mặc dù [te0mp1o2] chậm. [[T01I12M23E34_45S56I67G78N89A90T01U12R23E34]4 t5im6e 7si8gn9at0ur1e2] khác thường càng làm nổi bật bài hát, góp phần làm tăng thêm âm thanh độc đáo của nó. Thông qua "&amp;"việc sử dụng các yếu tố này, âm nhạc đã thể hiện thành công [E1M2O3T4I5O6N7], để lại ấn tượng lâu dài cho người nghe.")</f>
        <v>Dải cao độ [R1A2N3G4E5]-[oc0ta1ve2] trong bài hát dài một giây [T1M213] này mang lại một màn trình diễn âm nhạc tập trung và có tác động mạnh mẽ, được bổ sung bằng lựa chọn [[K01E12Y23]3 k4ey5], tạo ra trải nghiệm quyến rũ và đáng nhớ. Việc bao gồm [I1N2S3T4R5U6M7E8N9T0S1] làm tăng thêm nhịp điệu mạnh mẽ của bài hát, mặc dù [te0mp1o2] chậm. [[T01I12M23E34_45S56I67G78N89A90T01U12R23E34]4 t5im6e 7si8gn9at0ur1e2] khác thường càng làm nổi bật bài hát, góp phần làm tăng thêm âm thanh độc đáo của nó. Thông qua việc sử dụng các yếu tố này, âm nhạc đã thể hiện thành công [E1M2O3T4I5O6N7], để lại ấn tượng lâu dài cho người nghe.</v>
      </c>
    </row>
    <row r="4388">
      <c r="A4388" s="1" t="s">
        <v>136</v>
      </c>
      <c r="B4388" s="1" t="s">
        <v>6566</v>
      </c>
      <c r="C4388" s="2" t="str">
        <f>IFERROR(__xludf.DUMMYFUNCTION("GoogleTranslate(B4388, ""en"", ""vi"")"),"Âm nhạc được đề cập sở hữu một số đặc điểm độc đáo góp phần tạo nên chiều sâu và bầu không khí cảm xúc. Thứ nhất, phạm vi cao độ trải dài [R1A2N3G4E5] [oc0ta1ve2s3], tạo thêm nét đặc biệt cho âm nhạc và nhấn mạnh chiều sâu cảm xúc của nó. Ngoài ra, việc s"&amp;"ử dụng [[K01E12Y23]3 k4ey5] tạo ra một bầu không khí khác biệt, góp phần hơn nữa vào tác động cảm xúc tổng thể. Bài hát dài [T1M213] giây và có nhịp độ chậm, với giai điệu ru ngủ giúp tăng cường hiệu ứng êm dịu của âm nhạc. Việc sử dụng các nhạc cụ cụ thể"&amp;" vẫn chưa được xác định là điều cần thiết để tạo nên cảm nhận chung về âm nhạc. [ti0me1 s2ig3na4tu5re6] của bài hát là [T1I2M3E4_5S6I7G8N9A0T1U2R3E4], càng làm tăng thêm sự khác biệt của bản nhạc. Nhìn chung, âm nhạc có cảm giác [E1M2O3T4I5O6N7], được khu"&amp;"ếch đại bởi các yếu tố âm nhạc khác nhau khi chơi.")</f>
        <v>Âm nhạc được đề cập sở hữu một số đặc điểm độc đáo góp phần tạo nên chiều sâu và bầu không khí cảm xúc. Thứ nhất, phạm vi cao độ trải dài [R1A2N3G4E5] [oc0ta1ve2s3], tạo thêm nét đặc biệt cho âm nhạc và nhấn mạnh chiều sâu cảm xúc của nó. Ngoài ra, việc sử dụng [[K01E12Y23]3 k4ey5] tạo ra một bầu không khí khác biệt, góp phần hơn nữa vào tác động cảm xúc tổng thể. Bài hát dài [T1M213] giây và có nhịp độ chậm, với giai điệu ru ngủ giúp tăng cường hiệu ứng êm dịu của âm nhạc. Việc sử dụng các nhạc cụ cụ thể vẫn chưa được xác định là điều cần thiết để tạo nên cảm nhận chung về âm nhạc. [ti0me1 s2ig3na4tu5re6] của bài hát là [T1I2M3E4_5S6I7G8N9A0T1U2R3E4], càng làm tăng thêm sự khác biệt của bản nhạc. Nhìn chung, âm nhạc có cảm giác [E1M2O3T4I5O6N7], được khuếch đại bởi các yếu tố âm nhạc khác nhau khi chơi.</v>
      </c>
    </row>
    <row r="4389">
      <c r="A4389" s="1" t="s">
        <v>6567</v>
      </c>
      <c r="B4389" s="1" t="s">
        <v>6568</v>
      </c>
      <c r="C4389" s="2" t="str">
        <f>IFERROR(__xludf.DUMMYFUNCTION("GoogleTranslate(B4389, ""en"", ""vi"")"),"Với phạm vi cao độ trải dài [R1A2N3G4E5] [oc0ta1ve2s3], bản nhạc này mang đến trải nghiệm nghe đa dạng và sống động trong [[K01E12Y23]3 k4ey5], tạo nên một bản nhạc quyến rũ và đáng nhớ kéo dài trong [T1M213] giây. Nhịp điệu trong bài hát này vô cùng mạnh"&amp;" mẽ và di chuyển với tốc độ nhanh, được xác định bởi [E1M2O3T4I5O6N7]. Âm nhạc được phát ra âm thanh thông qua [I1N2S3T4R5U6M7E8N9T0S1], tạo ra âm thanh độc đáo và sống động, chắc chắn sẽ để lại ấn tượng lâu dài cho người nghe.")</f>
        <v>Với phạm vi cao độ trải dài [R1A2N3G4E5] [oc0ta1ve2s3], bản nhạc này mang đến trải nghiệm nghe đa dạng và sống động trong [[K01E12Y23]3 k4ey5], tạo nên một bản nhạc quyến rũ và đáng nhớ kéo dài trong [T1M213] giây. Nhịp điệu trong bài hát này vô cùng mạnh mẽ và di chuyển với tốc độ nhanh, được xác định bởi [E1M2O3T4I5O6N7]. Âm nhạc được phát ra âm thanh thông qua [I1N2S3T4R5U6M7E8N9T0S1], tạo ra âm thanh độc đáo và sống động, chắc chắn sẽ để lại ấn tượng lâu dài cho người nghe.</v>
      </c>
    </row>
    <row r="4390">
      <c r="A4390" s="1" t="s">
        <v>6569</v>
      </c>
      <c r="B4390" s="1" t="s">
        <v>6570</v>
      </c>
      <c r="C4390" s="2" t="str">
        <f>IFERROR(__xludf.DUMMYFUNCTION("GoogleTranslate(B4390, ""en"", ""vi"")"),"Bản nhạc này sử dụng [[K01E12Y23]3 k4ey5] tạo ra bảng âm thanh phong phú và sống động, với độ dài bài hát là [T1M213] giây. Nhịp điệu rất nặng và [ti0me1 s2ig3na4tu5re6] của bài hát không điển hình, kết hợp với [T1I2M3E4_5S6I7G8N9A0T1U2R3E4]. Nhiều [I1N2S"&amp;"3T4R5U6M7E8N9T0S1] được sử dụng trong biểu diễn âm nhạc, góp phần tạo nên âm thanh độc đáo. Bài hát được trình diễn với nhịp độ nhàn nhã và thể hiện tinh hoa của âm nhạc [G1E2N3R4E5].")</f>
        <v>Bản nhạc này sử dụng [[K01E12Y23]3 k4ey5] tạo ra bảng âm thanh phong phú và sống động, với độ dài bài hát là [T1M213] giây. Nhịp điệu rất nặng và [ti0me1 s2ig3na4tu5re6] của bài hát không điển hình, kết hợp với [T1I2M3E4_5S6I7G8N9A0T1U2R3E4]. Nhiều [I1N2S3T4R5U6M7E8N9T0S1] được sử dụng trong biểu diễn âm nhạc, góp phần tạo nên âm thanh độc đáo. Bài hát được trình diễn với nhịp độ nhàn nhã và thể hiện tinh hoa của âm nhạc [G1E2N3R4E5].</v>
      </c>
    </row>
    <row r="4391">
      <c r="A4391" s="1" t="s">
        <v>4036</v>
      </c>
      <c r="B4391" s="1" t="s">
        <v>6571</v>
      </c>
      <c r="C4391" s="2" t="str">
        <f>IFERROR(__xludf.DUMMYFUNCTION("GoogleTranslate(B4391, ""en"", ""vi"")"),"Trong bài hát này, [I1N2S3T4R5U6M7E8N9T0] không phải là nhạc cụ chính được sử dụng cho giai điệu mặc dù nằm trong số những nhạc cụ tạo ra âm thanh cho bản nhạc. Bài hát có thời lượng phát là [T1M213] giây và có nhịp điệu rất thanh thản. Âm thanh tổng thể "&amp;"của âm nhạc được tạo ra thông qua sự kết hợp của nhiều [I1N2S3T4R5U6M7E8N9T0S1] khác nhau.")</f>
        <v>Trong bài hát này, [I1N2S3T4R5U6M7E8N9T0] không phải là nhạc cụ chính được sử dụng cho giai điệu mặc dù nằm trong số những nhạc cụ tạo ra âm thanh cho bản nhạc. Bài hát có thời lượng phát là [T1M213] giây và có nhịp điệu rất thanh thản. Âm thanh tổng thể của âm nhạc được tạo ra thông qua sự kết hợp của nhiều [I1N2S3T4R5U6M7E8N9T0S1] khác nhau.</v>
      </c>
    </row>
    <row r="4392">
      <c r="A4392" s="1" t="s">
        <v>515</v>
      </c>
      <c r="B4392" s="1" t="s">
        <v>6572</v>
      </c>
      <c r="C4392" s="2" t="str">
        <f>IFERROR(__xludf.DUMMYFUNCTION("GoogleTranslate(B4392, ""en"", ""vi"")"),"Bài hát này mang đến trải nghiệm nghe đa dạng và sống động với dải cao độ trải dài [R1A2N3G4E5] [oc0ta1ve2s3]. Nó được chia thành [[N01U12M23_34B45A56R67S78]8 b9ar0s1] và không có tính năng [I1N2S3T4R5U6M7E8N9T0S1].")</f>
        <v>Bài hát này mang đến trải nghiệm nghe đa dạng và sống động với dải cao độ trải dài [R1A2N3G4E5] [oc0ta1ve2s3]. Nó được chia thành [[N01U12M23_34B45A56R67S78]8 b9ar0s1] và không có tính năng [I1N2S3T4R5U6M7E8N9T0S1].</v>
      </c>
    </row>
    <row r="4393">
      <c r="A4393" s="1" t="s">
        <v>6573</v>
      </c>
      <c r="B4393" s="1" t="s">
        <v>6574</v>
      </c>
      <c r="C4393" s="2" t="str">
        <f>IFERROR(__xludf.DUMMYFUNCTION("GoogleTranslate(B4393, ""en"", ""vi"")"),"Phạm vi cao độ giới hạn của âm nhạc là [R1A2N3G4E5] [oc0ta1ve2s3] cho phép nhấn mạnh hơn vào các sắc thái của giai điệu và nhịp điệu trong sáng tác này, nằm trong [[K01E12Y23]3 k4ey5]. Với thời lượng chạy [T1M213] giây, bài hát mang nhịp điệu an ủi, đồng "&amp;"thời cố tình loại trừ việc sử dụng [I1N2S3T4R5U6M7E8N9T0S1]. Tràn đầy [E1M2O3T4I5O6N7], âm nhạc thu hút sự chú ý của người nghe và gợi lên phản ứng sâu sắc.")</f>
        <v>Phạm vi cao độ giới hạn của âm nhạc là [R1A2N3G4E5] [oc0ta1ve2s3] cho phép nhấn mạnh hơn vào các sắc thái của giai điệu và nhịp điệu trong sáng tác này, nằm trong [[K01E12Y23]3 k4ey5]. Với thời lượng chạy [T1M213] giây, bài hát mang nhịp điệu an ủi, đồng thời cố tình loại trừ việc sử dụng [I1N2S3T4R5U6M7E8N9T0S1]. Tràn đầy [E1M2O3T4I5O6N7], âm nhạc thu hút sự chú ý của người nghe và gợi lên phản ứng sâu sắc.</v>
      </c>
    </row>
    <row r="4394">
      <c r="A4394" s="1" t="s">
        <v>1812</v>
      </c>
      <c r="B4394" s="1" t="s">
        <v>6575</v>
      </c>
      <c r="C4394" s="2" t="str">
        <f>IFERROR(__xludf.DUMMYFUNCTION("GoogleTranslate(B4394, ""en"", ""vi"")"),"Bản nhạc là một trải nghiệm quyến rũ và đáng nhớ thể hiện phạm vi cao độ trong [R1A2N3G4E5] [oc0ta1ve2s3] và được sáng tác trong [ke0y1] của [K1E2Y3]. Tràn đầy [E1M2O3T4I5O6N7], âm nhạc gợi lên phản ứng cảm xúc mạnh mẽ từ người nghe. Bài hát có thời lượng"&amp;" chạy [T1M213] giây, cho phép bạn có nhiều thời gian để đắm mình hoàn toàn vào những giai điệu và hòa âm phức tạp của nó. Nhìn chung, kiệt tác âm nhạc này là minh chứng cho vẻ đẹp và sức mạnh của âm nhạc ở khả năng lay động và truyền cảm hứng cho chúng ta"&amp;".")</f>
        <v>Bản nhạc là một trải nghiệm quyến rũ và đáng nhớ thể hiện phạm vi cao độ trong [R1A2N3G4E5] [oc0ta1ve2s3] và được sáng tác trong [ke0y1] của [K1E2Y3]. Tràn đầy [E1M2O3T4I5O6N7], âm nhạc gợi lên phản ứng cảm xúc mạnh mẽ từ người nghe. Bài hát có thời lượng chạy [T1M213] giây, cho phép bạn có nhiều thời gian để đắm mình hoàn toàn vào những giai điệu và hòa âm phức tạp của nó. Nhìn chung, kiệt tác âm nhạc này là minh chứng cho vẻ đẹp và sức mạnh của âm nhạc ở khả năng lay động và truyền cảm hứng cho chúng ta.</v>
      </c>
    </row>
    <row r="4395">
      <c r="A4395" s="1" t="s">
        <v>523</v>
      </c>
      <c r="B4395" s="1" t="s">
        <v>6576</v>
      </c>
      <c r="C4395" s="2" t="str">
        <f>IFERROR(__xludf.DUMMYFUNCTION("GoogleTranslate(B4395, ""en"", ""vi"")"),"[ke0y1] của bản nhạc này mang đến cho nó một chất lượng cảm xúc đặc biệt, được nâng cao nhờ thời lượng của bản nhạc là [T1M213] giây. Sự kết hợp của hai yếu tố này tạo nên trải nghiệm nghe độc ​​đáo có thể gợi lên nhiều cung bậc cảm xúc cho người nghe. Vi"&amp;"ệc lựa chọn [ke0y1] có thể ảnh hưởng lớn đến tâm trạng và cảm giác của một bản nhạc, trong khi thời lượng của bản nhạc có thể quyết định nhịp độ và cường độ của hành trình âm nhạc. Cùng với nhau, những yếu tố này đóng vai trò quan trọng trong việc định hì"&amp;"nh tác động và sự hấp dẫn tổng thể của âm nhạc.")</f>
        <v>[ke0y1] của bản nhạc này mang đến cho nó một chất lượng cảm xúc đặc biệt, được nâng cao nhờ thời lượng của bản nhạc là [T1M213] giây. Sự kết hợp của hai yếu tố này tạo nên trải nghiệm nghe độc ​​đáo có thể gợi lên nhiều cung bậc cảm xúc cho người nghe. Việc lựa chọn [ke0y1] có thể ảnh hưởng lớn đến tâm trạng và cảm giác của một bản nhạc, trong khi thời lượng của bản nhạc có thể quyết định nhịp độ và cường độ của hành trình âm nhạc. Cùng với nhau, những yếu tố này đóng vai trò quan trọng trong việc định hình tác động và sự hấp dẫn tổng thể của âm nhạc.</v>
      </c>
    </row>
    <row r="4396">
      <c r="A4396" s="1" t="s">
        <v>4385</v>
      </c>
      <c r="B4396" s="1" t="s">
        <v>6577</v>
      </c>
      <c r="C4396" s="2" t="str">
        <f>IFERROR(__xludf.DUMMYFUNCTION("GoogleTranslate(B4396, ""en"", ""vi"")"),"Loại nhạc này có đặc điểm là phạm vi cao độ giới hạn là [R1A2N3G4E5] [oc0ta1ve2s3], cho phép nhấn mạnh hơn vào các sắc thái của giai điệu và nhịp điệu. Ngoài ra, việc lựa chọn [[K01E12Y23]3 k4ey5] sẽ mang lại trải nghiệm hấp dẫn và đáng nhớ. Bài hát dài ["&amp;"T1M213] giây và có nhịp rất mạnh. Để nâng cao chất lượng âm nhạc, nên đưa vào [I1N2S3T4R5U6M7E8N9T0S1]. Âm nhạc dựa trên [[T01I12M23E34_45S56I67G78N89A90T01U12R23E34]4 t5im6e 7si8gn9at0ur1e2] và trải dài [[N01U12M23_34B45A56R67S78]8 b9ar0s1]. Mặc dù có nh"&amp;"ịp độ nhàn nhã nhưng âm nhạc vẫn gợi lên cảm giác [E1M2O3T4I5O6N7] mạnh mẽ.")</f>
        <v>Loại nhạc này có đặc điểm là phạm vi cao độ giới hạn là [R1A2N3G4E5] [oc0ta1ve2s3], cho phép nhấn mạnh hơn vào các sắc thái của giai điệu và nhịp điệu. Ngoài ra, việc lựa chọn [[K01E12Y23]3 k4ey5] sẽ mang lại trải nghiệm hấp dẫn và đáng nhớ. Bài hát dài [T1M213] giây và có nhịp rất mạnh. Để nâng cao chất lượng âm nhạc, nên đưa vào [I1N2S3T4R5U6M7E8N9T0S1]. Âm nhạc dựa trên [[T01I12M23E34_45S56I67G78N89A90T01U12R23E34]4 t5im6e 7si8gn9at0ur1e2] và trải dài [[N01U12M23_34B45A56R67S78]8 b9ar0s1]. Mặc dù có nhịp độ nhàn nhã nhưng âm nhạc vẫn gợi lên cảm giác [E1M2O3T4I5O6N7] mạnh mẽ.</v>
      </c>
    </row>
    <row r="4397">
      <c r="A4397" s="1" t="s">
        <v>956</v>
      </c>
      <c r="B4397" s="1" t="s">
        <v>6578</v>
      </c>
      <c r="C4397" s="2" t="str">
        <f>IFERROR(__xludf.DUMMYFUNCTION("GoogleTranslate(B4397, ""en"", ""vi"")"),"Với dải cao độ trải dài [R1A2N3G4E5] [oc0ta1ve2s3], bản nhạc này mang đến trải nghiệm nghe đa dạng và sống động. Việc sử dụng [[K01E12Y23]3 k4ey5] tạo ra bầu không khí khác biệt, đồng thời nhịp điệu trong bài hát này rất sôi động. Ngoài ra, thời gian phát"&amp;" của bài hát là [T1M213] giây và đã chọn không kết hợp [I1N2S3T4R5U6M7E8N9T0S1], thay vào đó sử dụng [ti0me1 s2ig3na4tu5re6] [T1I2M3E4_5S6I7G8N9A0T1U2R3E4] không phổ biến. Bài hát được trình diễn với nhịp độ nhàn nhã nhưng âm nhạc vẫn thể hiện được [E1M2O"&amp;"3T4I5O6N7], khơi gợi phản ứng cảm xúc độc đáo ở người nghe. Nhìn chung, sự kết hợp giữa cao độ, [ke0y1], nhịp điệu, [ti0me1 s2ig3na4tu5re6] và cảm xúc của bài hát này tạo nên trải nghiệm âm nhạc hấp dẫn và đắm chìm.")</f>
        <v>Với dải cao độ trải dài [R1A2N3G4E5] [oc0ta1ve2s3], bản nhạc này mang đến trải nghiệm nghe đa dạng và sống động. Việc sử dụng [[K01E12Y23]3 k4ey5] tạo ra bầu không khí khác biệt, đồng thời nhịp điệu trong bài hát này rất sôi động. Ngoài ra, thời gian phát của bài hát là [T1M213] giây và đã chọn không kết hợp [I1N2S3T4R5U6M7E8N9T0S1], thay vào đó sử dụng [ti0me1 s2ig3na4tu5re6] [T1I2M3E4_5S6I7G8N9A0T1U2R3E4] không phổ biến. Bài hát được trình diễn với nhịp độ nhàn nhã nhưng âm nhạc vẫn thể hiện được [E1M2O3T4I5O6N7], khơi gợi phản ứng cảm xúc độc đáo ở người nghe. Nhìn chung, sự kết hợp giữa cao độ, [ke0y1], nhịp điệu, [ti0me1 s2ig3na4tu5re6] và cảm xúc của bài hát này tạo nên trải nghiệm âm nhạc hấp dẫn và đắm chìm.</v>
      </c>
    </row>
    <row r="4398">
      <c r="A4398" s="1" t="s">
        <v>1669</v>
      </c>
      <c r="B4398" s="1" t="s">
        <v>6579</v>
      </c>
      <c r="C4398" s="2" t="str">
        <f>IFERROR(__xludf.DUMMYFUNCTION("GoogleTranslate(B4398, ""en"", ""vi"")"),"Dải cao độ của [R1A2N3G4E5] [oc0ta1ve2s3] tạo thêm nét đặc sắc cho bản nhạc, nhấn mạnh chiều sâu cảm xúc của nó, trong khi nhịp điệu trong bài hát này rất yên tĩnh. Điều thú vị là bạn sẽ không tìm thấy bất kỳ [I1N2S3T4R5U6M7E8N9T0S1] nào trong bài hát này"&amp;", điều này càng làm tăng thêm tính chất độc đáo và tinh tế của âm nhạc. Sự vắng mặt của [I1N2S3T4R5U6M7E8N9T0S1] cho phép người nghe cảm nhận trọn vẹn sự tinh tế của giai điệu và sức mạnh cảm xúc được truyền tải qua dải cao độ. Nhìn chung, sự kết hợp giữa"&amp;" cao độ và nhịp điệu trong bài hát này tạo nên một trải nghiệm âm nhạc khác biệt và giàu cảm xúc.")</f>
        <v>Dải cao độ của [R1A2N3G4E5] [oc0ta1ve2s3] tạo thêm nét đặc sắc cho bản nhạc, nhấn mạnh chiều sâu cảm xúc của nó, trong khi nhịp điệu trong bài hát này rất yên tĩnh. Điều thú vị là bạn sẽ không tìm thấy bất kỳ [I1N2S3T4R5U6M7E8N9T0S1] nào trong bài hát này, điều này càng làm tăng thêm tính chất độc đáo và tinh tế của âm nhạc. Sự vắng mặt của [I1N2S3T4R5U6M7E8N9T0S1] cho phép người nghe cảm nhận trọn vẹn sự tinh tế của giai điệu và sức mạnh cảm xúc được truyền tải qua dải cao độ. Nhìn chung, sự kết hợp giữa cao độ và nhịp điệu trong bài hát này tạo nên một trải nghiệm âm nhạc khác biệt và giàu cảm xúc.</v>
      </c>
    </row>
    <row r="4399">
      <c r="A4399" s="1" t="s">
        <v>481</v>
      </c>
      <c r="B4399" s="1" t="s">
        <v>6580</v>
      </c>
      <c r="C4399" s="2" t="str">
        <f>IFERROR(__xludf.DUMMYFUNCTION("GoogleTranslate(B4399, ""en"", ""vi"")"),"Phạm vi cao độ của bản nhạc này là [R1A2N3G4E5] [oc0ta1ve2s3] mang đến trải nghiệm nghe độc ​​đáo và đáng nhớ, đồng thời việc sử dụng [[K01E12Y23]3 k4ey5] tạo ra bảng âm thanh phong phú và sống động. Bài hát có độ dài [T1M213] giây, thu hút với [te0mp1o2]"&amp;" nhanh và được phát âm thanh thông qua [I1N2S3T4R5U6M7E8N9T0S1]. Lấy bối cảnh [T1I2M3E4_5S6I7G8N9A0T1U2R3E4], bài hát được phát ở tốc độ chậm, bám chắc vào truyền thống của âm nhạc [G1E2N3R4E5].")</f>
        <v>Phạm vi cao độ của bản nhạc này là [R1A2N3G4E5] [oc0ta1ve2s3] mang đến trải nghiệm nghe độc ​​đáo và đáng nhớ, đồng thời việc sử dụng [[K01E12Y23]3 k4ey5] tạo ra bảng âm thanh phong phú và sống động. Bài hát có độ dài [T1M213] giây, thu hút với [te0mp1o2] nhanh và được phát âm thanh thông qua [I1N2S3T4R5U6M7E8N9T0S1]. Lấy bối cảnh [T1I2M3E4_5S6I7G8N9A0T1U2R3E4], bài hát được phát ở tốc độ chậm, bám chắc vào truyền thống của âm nhạc [G1E2N3R4E5].</v>
      </c>
    </row>
    <row r="4400">
      <c r="A4400" s="1" t="s">
        <v>956</v>
      </c>
      <c r="B4400" s="1" t="s">
        <v>6581</v>
      </c>
      <c r="C4400" s="2" t="str">
        <f>IFERROR(__xludf.DUMMYFUNCTION("GoogleTranslate(B4400, ""en"", ""vi"")"),"Bài hát này có đặc điểm là dải cao độ riêng biệt [R1A2N3G4E5] [oc0ta1ve2s3], giúp tăng thêm chiều sâu cảm xúc và độc đáo cho âm nhạc. Nó cũng sử dụng [[K01E12Y23]3 k4ey5], góp phần tạo ra âm thanh cộng hưởng và đặc biệt. Tuy có thời lượng chỉ [T1M213] giâ"&amp;"y nhưng bài hát lại có phần beat mạnh mẽ lôi cuốn người nghe. Điều thú vị là bài hát này chọn không kết hợp [I1N2S3T4R5U6M7E8N9T0S1], dẫn đến âm thanh thô và đơn giản hơn. [ti0me1 s2ig3na4tu5re6] của bài hát khác thường, làm tăng thêm sự độc đáo của nó và"&amp;" nhịp điệu chậm rãi, mang lại tâm trạng suy ngẫm và chiêm nghiệm nhiều hơn. Nhìn chung, âm nhạc truyền tải cảm giác [E1M2O3T4I5O6N7], nâng cao hơn nữa tác động cảm xúc của nó.")</f>
        <v>Bài hát này có đặc điểm là dải cao độ riêng biệt [R1A2N3G4E5] [oc0ta1ve2s3], giúp tăng thêm chiều sâu cảm xúc và độc đáo cho âm nhạc. Nó cũng sử dụng [[K01E12Y23]3 k4ey5], góp phần tạo ra âm thanh cộng hưởng và đặc biệt. Tuy có thời lượng chỉ [T1M213] giây nhưng bài hát lại có phần beat mạnh mẽ lôi cuốn người nghe. Điều thú vị là bài hát này chọn không kết hợp [I1N2S3T4R5U6M7E8N9T0S1], dẫn đến âm thanh thô và đơn giản hơn. [ti0me1 s2ig3na4tu5re6] của bài hát khác thường, làm tăng thêm sự độc đáo của nó và nhịp điệu chậm rãi, mang lại tâm trạng suy ngẫm và chiêm nghiệm nhiều hơn. Nhìn chung, âm nhạc truyền tải cảm giác [E1M2O3T4I5O6N7], nâng cao hơn nữa tác động cảm xúc của nó.</v>
      </c>
    </row>
    <row r="4401">
      <c r="A4401" s="1" t="s">
        <v>6582</v>
      </c>
      <c r="B4401" s="1" t="s">
        <v>6583</v>
      </c>
      <c r="C4401" s="2" t="str">
        <f>IFERROR(__xludf.DUMMYFUNCTION("GoogleTranslate(B4401, ""en"", ""vi"")"),"Thời lượng của bản nhạc này là [T1M213] giây và nó bao gồm [[N01U12M23_34B45A56R67S78]8 b9ar0s1]. [ti0me1 s2ig3na4tu5re6] được sử dụng trong bài hát này là không bình thường và cách sắp xếp đã bỏ qua việc sử dụng [I1N2S3T4R5U6M7E8N9T0S1]. Bài hát này bắt "&amp;"nguồn từ quy ước của âm nhạc [G1E2N3R4E5].")</f>
        <v>Thời lượng của bản nhạc này là [T1M213] giây và nó bao gồm [[N01U12M23_34B45A56R67S78]8 b9ar0s1]. [ti0me1 s2ig3na4tu5re6] được sử dụng trong bài hát này là không bình thường và cách sắp xếp đã bỏ qua việc sử dụng [I1N2S3T4R5U6M7E8N9T0S1]. Bài hát này bắt nguồn từ quy ước của âm nhạc [G1E2N3R4E5].</v>
      </c>
    </row>
    <row r="4402">
      <c r="A4402" s="1" t="s">
        <v>3998</v>
      </c>
      <c r="B4402" s="1" t="s">
        <v>6584</v>
      </c>
      <c r="C4402" s="2" t="str">
        <f>IFERROR(__xludf.DUMMYFUNCTION("GoogleTranslate(B4402, ""en"", ""vi"")"),"Âm nhạc được đề cập có tốc độ vừa phải, bao gồm tổng cộng [[N01U12M23_34B45A56R67S78]8 b9ar0s1]. [te0mp1o2] của nó có thể được mô tả là không quá nhanh cũng không quá chậm.")</f>
        <v>Âm nhạc được đề cập có tốc độ vừa phải, bao gồm tổng cộng [[N01U12M23_34B45A56R67S78]8 b9ar0s1]. [te0mp1o2] của nó có thể được mô tả là không quá nhanh cũng không quá chậm.</v>
      </c>
    </row>
    <row r="4403">
      <c r="A4403" s="1" t="s">
        <v>2001</v>
      </c>
      <c r="B4403" s="1" t="s">
        <v>6585</v>
      </c>
      <c r="C4403" s="2" t="str">
        <f>IFERROR(__xludf.DUMMYFUNCTION("GoogleTranslate(B4403, ""en"", ""vi"")"),"Dải cao độ của [R1A2N3G4E5] [oc0ta1ve2s3] thêm nét đặc biệt cho âm nhạc, nhấn mạnh chiều sâu cảm xúc của nó, trong khi [[K01E12Y23]3 k4ey5] thêm hương vị độc đáo. Với thời lượng chạy [T1M213] giây, nhịp điệu của bài hát này tạo ra sự cân bằng giữa việc kh"&amp;"ông quá nhanh hoặc quá chậm. Nhìn chung, âm nhạc truyền tải [E1M2O3T4I5O6N7].")</f>
        <v>Dải cao độ của [R1A2N3G4E5] [oc0ta1ve2s3] thêm nét đặc biệt cho âm nhạc, nhấn mạnh chiều sâu cảm xúc của nó, trong khi [[K01E12Y23]3 k4ey5] thêm hương vị độc đáo. Với thời lượng chạy [T1M213] giây, nhịp điệu của bài hát này tạo ra sự cân bằng giữa việc không quá nhanh hoặc quá chậm. Nhìn chung, âm nhạc truyền tải [E1M2O3T4I5O6N7].</v>
      </c>
    </row>
    <row r="4404">
      <c r="A4404" s="1" t="s">
        <v>6586</v>
      </c>
      <c r="B4404" s="1" t="s">
        <v>6587</v>
      </c>
      <c r="C4404" s="2" t="str">
        <f>IFERROR(__xludf.DUMMYFUNCTION("GoogleTranslate(B4404, ""en"", ""vi"")"),"Dải cao độ của [R1A2N3G4E5] [oc0ta1ve2s3] thêm nét đặc biệt cho âm nhạc, nhấn mạnh chiều sâu cảm xúc của nó, trong khi [[K01E12Y23]3 k4ey5] thêm hương vị độc đáo. Bài hát này phát trong [T1M213] giây với [te0mp1o2] vừa phải và thú vị. Âm nhạc phải có [I1N"&amp;"2S3T4R5U6M7E8N9T0S1] và [ti0me1 s2ig3na4tu5re6] của âm nhạc là [T1I2M3E4_5S6I7G8N9A0T1U2R3E4]. Nó được đặc trưng bởi âm thanh [G1E2N3R4E5] và bắt chước phong cách của [A1R2T3I4S5T6].")</f>
        <v>Dải cao độ của [R1A2N3G4E5] [oc0ta1ve2s3] thêm nét đặc biệt cho âm nhạc, nhấn mạnh chiều sâu cảm xúc của nó, trong khi [[K01E12Y23]3 k4ey5] thêm hương vị độc đáo. Bài hát này phát trong [T1M213] giây với [te0mp1o2] vừa phải và thú vị. Âm nhạc phải có [I1N2S3T4R5U6M7E8N9T0S1] và [ti0me1 s2ig3na4tu5re6] của âm nhạc là [T1I2M3E4_5S6I7G8N9A0T1U2R3E4]. Nó được đặc trưng bởi âm thanh [G1E2N3R4E5] và bắt chước phong cách của [A1R2T3I4S5T6].</v>
      </c>
    </row>
    <row r="4405">
      <c r="A4405" s="1" t="s">
        <v>978</v>
      </c>
      <c r="B4405" s="1" t="s">
        <v>6588</v>
      </c>
      <c r="C4405" s="2" t="str">
        <f>IFERROR(__xludf.DUMMYFUNCTION("GoogleTranslate(B4405, ""en"", ""vi"")"),"[te0mp1o2] của bài hát này vừa phải vì nó được chơi với tốc độ nhàn nhã.")</f>
        <v>[te0mp1o2] của bài hát này vừa phải vì nó được chơi với tốc độ nhàn nhã.</v>
      </c>
    </row>
    <row r="4406">
      <c r="A4406" s="1" t="s">
        <v>5627</v>
      </c>
      <c r="B4406" s="1" t="s">
        <v>6589</v>
      </c>
      <c r="C4406" s="2" t="str">
        <f>IFERROR(__xludf.DUMMYFUNCTION("GoogleTranslate(B4406, ""en"", ""vi"")"),"Nhạc có cảm giác [E1M2O3T4I5O6N7] và [te0mp1o2] nhanh, với [[N01U12M23_34B45A56R67S78]8 b9ar0s1] xuyên suốt bài hát. Nó dựa trên [[T01I12M23E34_45S56I67G78N89A90T01U12R23E34]4 t5im6e 7si8gn9at0ur1e2].")</f>
        <v>Nhạc có cảm giác [E1M2O3T4I5O6N7] và [te0mp1o2] nhanh, với [[N01U12M23_34B45A56R67S78]8 b9ar0s1] xuyên suốt bài hát. Nó dựa trên [[T01I12M23E34_45S56I67G78N89A90T01U12R23E34]4 t5im6e 7si8gn9at0ur1e2].</v>
      </c>
    </row>
    <row r="4407">
      <c r="A4407" s="1" t="s">
        <v>6590</v>
      </c>
      <c r="B4407" s="1" t="s">
        <v>6591</v>
      </c>
      <c r="C4407" s="2" t="str">
        <f>IFERROR(__xludf.DUMMYFUNCTION("GoogleTranslate(B4407, ""en"", ""vi"")"),"Âm nhạc được đề cập được xác định bởi chiều sâu cảm xúc của nó, được nhấn mạnh bởi phạm vi cao độ [R1A2N3G4E5] [oc0ta1ve2s3]. Điều này, kết hợp với việc sử dụng [I1N2S3T4R5U6M7E8N9T0S1], khiến âm nhạc trở nên sống động dù được phát ở tốc độ vừa phải. Tuy "&amp;"nhiên, [te0mp1o2] vẫn rất mãnh liệt, góp phần tạo nên tác động cảm xúc tổng thể của tác phẩm. Ngoài ra, [ti0me1 s2ig3na4tu5re6] được sử dụng trong bài hát này không được sử dụng phổ biến, điều này càng khiến nó khác biệt với các bản nhạc khác. Tất cả nhữn"&amp;"g yếu tố này kết hợp với nhau để tạo ra một trải nghiệm âm nhạc độc đáo, đặc trưng bởi sức mạnh biểu cảm và sự khác biệt của nó.")</f>
        <v>Âm nhạc được đề cập được xác định bởi chiều sâu cảm xúc của nó, được nhấn mạnh bởi phạm vi cao độ [R1A2N3G4E5] [oc0ta1ve2s3]. Điều này, kết hợp với việc sử dụng [I1N2S3T4R5U6M7E8N9T0S1], khiến âm nhạc trở nên sống động dù được phát ở tốc độ vừa phải. Tuy nhiên, [te0mp1o2] vẫn rất mãnh liệt, góp phần tạo nên tác động cảm xúc tổng thể của tác phẩm. Ngoài ra, [ti0me1 s2ig3na4tu5re6] được sử dụng trong bài hát này không được sử dụng phổ biến, điều này càng khiến nó khác biệt với các bản nhạc khác. Tất cả những yếu tố này kết hợp với nhau để tạo ra một trải nghiệm âm nhạc độc đáo, đặc trưng bởi sức mạnh biểu cảm và sự khác biệt của nó.</v>
      </c>
    </row>
    <row r="4408">
      <c r="A4408" s="1" t="s">
        <v>6592</v>
      </c>
      <c r="B4408" s="1" t="s">
        <v>6593</v>
      </c>
      <c r="C4408" s="2" t="str">
        <f>IFERROR(__xludf.DUMMYFUNCTION("GoogleTranslate(B4408, ""en"", ""vi"")"),"[[K01E12Y23]3 k4ey5] mang đến cho bản nhạc này chất lượng cảm xúc đặc biệt, trong khi phạm vi cao độ giới hạn của nó là [R1A2N3G4E5] [oc0ta1ve2s3] cho phép nhấn mạnh hơn vào các sắc thái của giai điệu và nhịp điệu. Chơi ở tốc độ vừa phải, âm nhạc tuân the"&amp;"o nhịp [T1I2M3E4_5S6I7G8N9A0T1U2R3E4].")</f>
        <v>[[K01E12Y23]3 k4ey5] mang đến cho bản nhạc này chất lượng cảm xúc đặc biệt, trong khi phạm vi cao độ giới hạn của nó là [R1A2N3G4E5] [oc0ta1ve2s3] cho phép nhấn mạnh hơn vào các sắc thái của giai điệu và nhịp điệu. Chơi ở tốc độ vừa phải, âm nhạc tuân theo nhịp [T1I2M3E4_5S6I7G8N9A0T1U2R3E4].</v>
      </c>
    </row>
    <row r="4409">
      <c r="A4409" s="1" t="s">
        <v>6594</v>
      </c>
      <c r="B4409" s="1" t="s">
        <v>6595</v>
      </c>
      <c r="C4409" s="2" t="str">
        <f>IFERROR(__xludf.DUMMYFUNCTION("GoogleTranslate(B4409, ""en"", ""vi"")"),"Bài hát được trình diễn chậm rãi, có nhịp điệu rất thoải mái với [ti0me1 s2ig3na4tu5re6] [T1I2M3E4_5S6I7G8N9A0T1U2R3E4] không điển hình. Phạm vi cao độ của nó nằm trong [R1A2N3G4E5] [oc0ta1ve2s3] và [[K01E12Y23]3 k4ey5] mang lại âm thanh mạnh mẽ và đáng n"&amp;"hớ. [I1N2S3T4R5U6M7E8N9T0S1] đóng một vai trò quan trọng trong âm nhạc.")</f>
        <v>Bài hát được trình diễn chậm rãi, có nhịp điệu rất thoải mái với [ti0me1 s2ig3na4tu5re6] [T1I2M3E4_5S6I7G8N9A0T1U2R3E4] không điển hình. Phạm vi cao độ của nó nằm trong [R1A2N3G4E5] [oc0ta1ve2s3] và [[K01E12Y23]3 k4ey5] mang lại âm thanh mạnh mẽ và đáng nhớ. [I1N2S3T4R5U6M7E8N9T0S1] đóng một vai trò quan trọng trong âm nhạc.</v>
      </c>
    </row>
    <row r="4410">
      <c r="A4410" s="1" t="s">
        <v>400</v>
      </c>
      <c r="B4410" s="1" t="s">
        <v>6596</v>
      </c>
      <c r="C4410" s="2" t="str">
        <f>IFERROR(__xludf.DUMMYFUNCTION("GoogleTranslate(B4410, ""en"", ""vi"")"),"Tôi xin lỗi, nhưng không có câu nào khác được cung cấp để kết hợp với câu ""Thời lượng của bài hát là [T1M213] giây"". Vui lòng cung cấp các câu hoặc thông tin bổ sung để đưa vào đoạn văn.")</f>
        <v>Tôi xin lỗi, nhưng không có câu nào khác được cung cấp để kết hợp với câu "Thời lượng của bài hát là [T1M213] giây". Vui lòng cung cấp các câu hoặc thông tin bổ sung để đưa vào đoạn văn.</v>
      </c>
    </row>
    <row r="4411">
      <c r="A4411" s="1" t="s">
        <v>6169</v>
      </c>
      <c r="B4411" s="1" t="s">
        <v>6597</v>
      </c>
      <c r="C4411" s="2" t="str">
        <f>IFERROR(__xludf.DUMMYFUNCTION("GoogleTranslate(B4411, ""en"", ""vi"")"),"[[K01E12Y23]3 k4ey5] trong bản nhạc này mang lại âm thanh mạnh mẽ và đáng nhớ, trong khi độ dài của bản nhạc là [T1M213] giây. Bản nhạc này nổi bật so với khuôn mẫu đặc trưng của thể loại [G1E2N3R4E5] vì nó không tuân theo cấu trúc công thức dự kiến. Bất "&amp;"chấp sự khác biệt của nó, ca khúc này vẫn thu hút được người nghe bằng cách tiếp cận độc đáo, khiến nó trở thành một sự bổ sung mới mẻ cho thể loại này.")</f>
        <v>[[K01E12Y23]3 k4ey5] trong bản nhạc này mang lại âm thanh mạnh mẽ và đáng nhớ, trong khi độ dài của bản nhạc là [T1M213] giây. Bản nhạc này nổi bật so với khuôn mẫu đặc trưng của thể loại [G1E2N3R4E5] vì nó không tuân theo cấu trúc công thức dự kiến. Bất chấp sự khác biệt của nó, ca khúc này vẫn thu hút được người nghe bằng cách tiếp cận độc đáo, khiến nó trở thành một sự bổ sung mới mẻ cho thể loại này.</v>
      </c>
    </row>
    <row r="4412">
      <c r="A4412" s="1" t="s">
        <v>1027</v>
      </c>
      <c r="B4412" s="1" t="s">
        <v>6598</v>
      </c>
      <c r="C4412" s="2" t="str">
        <f>IFERROR(__xludf.DUMMYFUNCTION("GoogleTranslate(B4412, ""en"", ""vi"")"),"Âm nhạc được sáng tác trong [[K01E12Y23]3 k4ey5] và chứa đầy [E1M2O3T4I5O6N7]. Việc lựa chọn [ke0y1] trong âm nhạc có thể ảnh hưởng lớn đến tâm trạng và tác động cảm xúc của một bản nhạc, và trong trường hợp này, [[K01E12Y23]3 k4ey5] góp phần tạo nên cảm "&amp;"giác tổng thể về [E1M2O3T4I5O6N7] lan tỏa khắp bản nhạc. Cho dù thông qua việc sử dụng âm [mi0no1r2] hay [ma0jo1r2], [te0mp1o2] hay các yếu tố âm nhạc khác, nhà soạn nhạc đã tạo ra một tác phẩm gợi lên phản ứng cảm xúc mạnh mẽ và khác biệt ở người nghe.")</f>
        <v>Âm nhạc được sáng tác trong [[K01E12Y23]3 k4ey5] và chứa đầy [E1M2O3T4I5O6N7]. Việc lựa chọn [ke0y1] trong âm nhạc có thể ảnh hưởng lớn đến tâm trạng và tác động cảm xúc của một bản nhạc, và trong trường hợp này, [[K01E12Y23]3 k4ey5] góp phần tạo nên cảm giác tổng thể về [E1M2O3T4I5O6N7] lan tỏa khắp bản nhạc. Cho dù thông qua việc sử dụng âm [mi0no1r2] hay [ma0jo1r2], [te0mp1o2] hay các yếu tố âm nhạc khác, nhà soạn nhạc đã tạo ra một tác phẩm gợi lên phản ứng cảm xúc mạnh mẽ và khác biệt ở người nghe.</v>
      </c>
    </row>
    <row r="4413">
      <c r="A4413" s="1" t="s">
        <v>6599</v>
      </c>
      <c r="B4413" s="1" t="s">
        <v>6600</v>
      </c>
      <c r="C4413" s="2" t="str">
        <f>IFERROR(__xludf.DUMMYFUNCTION("GoogleTranslate(B4413, ""en"", ""vi"")"),"Phạm vi cao độ nhỏ gọn của [R1A2N3G4E5] [oc0ta1ve2s3] mang lại màn trình diễn âm nhạc tập trung và có tác động mạnh mẽ với thời gian phát là [T1M213] giây. Âm nhạc dễ nhảy nên bao gồm [I1N2S3T4R5U6M7E8N9T0S1].")</f>
        <v>Phạm vi cao độ nhỏ gọn của [R1A2N3G4E5] [oc0ta1ve2s3] mang lại màn trình diễn âm nhạc tập trung và có tác động mạnh mẽ với thời gian phát là [T1M213] giây. Âm nhạc dễ nhảy nên bao gồm [I1N2S3T4R5U6M7E8N9T0S1].</v>
      </c>
    </row>
    <row r="4414">
      <c r="A4414" s="1" t="s">
        <v>291</v>
      </c>
      <c r="B4414" s="1" t="s">
        <v>6601</v>
      </c>
      <c r="C4414" s="2" t="str">
        <f>IFERROR(__xludf.DUMMYFUNCTION("GoogleTranslate(B4414, ""en"", ""vi"")"),"Phạm vi cao độ giới hạn của bài hát này, kéo dài [R1A2N3G4E5] [oc0ta1ve2s3], mang đến cơ hội duy nhất để làm nổi bật sự tinh tế của giai điệu và phân nhịp trong âm nhạc. Điều thú vị là bài hát không có bất kỳ [I1N2S3T4R5U6M7E8N9T0S1] nào, điều này càng th"&amp;"u hút sự chú ý đến sắc thái giọng hát và sự phức tạp của giai điệu. Bằng cách tập trung vào các sắc thái trong màn trình diễn của ca sĩ và sự phức tạp của giai điệu, bài hát này tạo ra trải nghiệm nghe khác biệt và đáng nhớ.")</f>
        <v>Phạm vi cao độ giới hạn của bài hát này, kéo dài [R1A2N3G4E5] [oc0ta1ve2s3], mang đến cơ hội duy nhất để làm nổi bật sự tinh tế của giai điệu và phân nhịp trong âm nhạc. Điều thú vị là bài hát không có bất kỳ [I1N2S3T4R5U6M7E8N9T0S1] nào, điều này càng thu hút sự chú ý đến sắc thái giọng hát và sự phức tạp của giai điệu. Bằng cách tập trung vào các sắc thái trong màn trình diễn của ca sĩ và sự phức tạp của giai điệu, bài hát này tạo ra trải nghiệm nghe khác biệt và đáng nhớ.</v>
      </c>
    </row>
    <row r="4415">
      <c r="A4415" s="1" t="s">
        <v>708</v>
      </c>
      <c r="B4415" s="1" t="s">
        <v>6602</v>
      </c>
      <c r="C4415" s="2" t="str">
        <f>IFERROR(__xludf.DUMMYFUNCTION("GoogleTranslate(B4415, ""en"", ""vi"")"),"Phạm vi cao độ giới hạn của âm nhạc là [R1A2N3G4E5] [oc0ta1ve2s3] tạo cơ hội để nhấn mạnh hơn vào các sắc thái của giai điệu và phân nhịp. Ngoài ra, việc sử dụng [[K01E12Y23]3 k4ey5] góp phần tạo nên chất lượng cảm xúc đặc biệt cho bản nhạc này. Bài hát n"&amp;"ày dài [T1M213] giây, có nhịp điệu cân bằng và có [I1N2S3T4R5U6M7E8N9T0S1] trong phần trình diễn âm nhạc. Một [ti0me1 s2ig3na4tu5re6 o7f 8[T91I02M13E24_35S46I57G68N79A80T91U02R13E24]3] không phổ biến cũng được sử dụng, mang lại trải nghiệm âm nhạc có nhịp"&amp;" độ nhanh và [E1M2O3T4I5O6N7].")</f>
        <v>Phạm vi cao độ giới hạn của âm nhạc là [R1A2N3G4E5] [oc0ta1ve2s3] tạo cơ hội để nhấn mạnh hơn vào các sắc thái của giai điệu và phân nhịp. Ngoài ra, việc sử dụng [[K01E12Y23]3 k4ey5] góp phần tạo nên chất lượng cảm xúc đặc biệt cho bản nhạc này. Bài hát này dài [T1M213] giây, có nhịp điệu cân bằng và có [I1N2S3T4R5U6M7E8N9T0S1] trong phần trình diễn âm nhạc. Một [ti0me1 s2ig3na4tu5re6 o7f 8[T91I02M13E24_35S46I57G68N79A80T91U02R13E24]3] không phổ biến cũng được sử dụng, mang lại trải nghiệm âm nhạc có nhịp độ nhanh và [E1M2O3T4I5O6N7].</v>
      </c>
    </row>
    <row r="4416">
      <c r="A4416" s="1" t="s">
        <v>110</v>
      </c>
      <c r="B4416" s="1" t="s">
        <v>6603</v>
      </c>
      <c r="C4416" s="2" t="str">
        <f>IFERROR(__xludf.DUMMYFUNCTION("GoogleTranslate(B4416, ""en"", ""vi"")"),"Việc sử dụng phạm vi cao độ cụ thể [R1A2N3G4E5] [oc0ta1ve2s3] trong một bản nhạc có thể có tác động đáng kể đến âm thanh tổng thể. Bằng cách sử dụng phạm vi cao độ nhất quán, nhà soạn nhạc và người biểu diễn có thể tạo ra âm thanh gắn kết và thống nhất gắ"&amp;"n kết các yếu tố khác nhau của tác phẩm lại với nhau. Điều này có thể giúp thiết lập cảm giác liên tục và trôi chảy xuyên suốt bản nhạc, giúp người nghe dễ dàng hòa nhập vào âm nhạc và theo dõi diễn biến của nó hơn. Ngoài ra, bằng cách giới hạn phạm vi ca"&amp;"o độ, nhà soạn nhạc có thể tạo ra tâm trạng hoặc bầu không khí cụ thể, nhấn mạnh những cảm xúc hoặc ý tưởng nhất định thông qua việc sử dụng các nốt và quãng cụ thể. Nhìn chung, việc lựa chọn và sử dụng cẩn thận dải cao độ có thể nâng cao đáng kể hiệu quả"&amp;" và tác động của một tác phẩm âm nhạc.")</f>
        <v>Việc sử dụng phạm vi cao độ cụ thể [R1A2N3G4E5] [oc0ta1ve2s3] trong một bản nhạc có thể có tác động đáng kể đến âm thanh tổng thể. Bằng cách sử dụng phạm vi cao độ nhất quán, nhà soạn nhạc và người biểu diễn có thể tạo ra âm thanh gắn kết và thống nhất gắn kết các yếu tố khác nhau của tác phẩm lại với nhau. Điều này có thể giúp thiết lập cảm giác liên tục và trôi chảy xuyên suốt bản nhạc, giúp người nghe dễ dàng hòa nhập vào âm nhạc và theo dõi diễn biến của nó hơn. Ngoài ra, bằng cách giới hạn phạm vi cao độ, nhà soạn nhạc có thể tạo ra tâm trạng hoặc bầu không khí cụ thể, nhấn mạnh những cảm xúc hoặc ý tưởng nhất định thông qua việc sử dụng các nốt và quãng cụ thể. Nhìn chung, việc lựa chọn và sử dụng cẩn thận dải cao độ có thể nâng cao đáng kể hiệu quả và tác động của một tác phẩm âm nhạc.</v>
      </c>
    </row>
    <row r="4417">
      <c r="A4417" s="1" t="s">
        <v>726</v>
      </c>
      <c r="B4417" s="1" t="s">
        <v>6604</v>
      </c>
      <c r="C4417" s="2" t="str">
        <f>IFERROR(__xludf.DUMMYFUNCTION("GoogleTranslate(B4417, ""en"", ""vi"")"),"Phạm vi cao độ nhỏ gọn của [R1A2N3G4E5] [oc0ta1ve2s3] mang lại hiệu suất âm nhạc tập trung và ấn tượng, trong khi [[K01E12Y23]3 k4ey5] mang lại âm thanh mạnh mẽ và đáng nhớ. Với thời lượng [T1M213] giây, bản nhạc có đủ thời gian để tiết chế nhịp điệu một "&amp;"cách thoải mái, tạo ra trải nghiệm âm nhạc cân bằng. Được làm phong phú nhờ sự bao gồm của [I1N2S3T4R5U6M7E8N9T0S1], [ti0me1 s2ig3na4tu5re6] [T1I2M3E4_5S6I7G8N9A0T1U2R3E4] của bài hát đã thêm một yếu tố hấp dẫn vào bố cục tổng thể. Duy trì nhịp độ vừa phả"&amp;"i, các dự án âm nhạc [E1M2O3T4I5O6N7], nắm bắt được bản chất của bài hát và lôi cuốn người nghe.")</f>
        <v>Phạm vi cao độ nhỏ gọn của [R1A2N3G4E5] [oc0ta1ve2s3] mang lại hiệu suất âm nhạc tập trung và ấn tượng, trong khi [[K01E12Y23]3 k4ey5] mang lại âm thanh mạnh mẽ và đáng nhớ. Với thời lượng [T1M213] giây, bản nhạc có đủ thời gian để tiết chế nhịp điệu một cách thoải mái, tạo ra trải nghiệm âm nhạc cân bằng. Được làm phong phú nhờ sự bao gồm của [I1N2S3T4R5U6M7E8N9T0S1], [ti0me1 s2ig3na4tu5re6] [T1I2M3E4_5S6I7G8N9A0T1U2R3E4] của bài hát đã thêm một yếu tố hấp dẫn vào bố cục tổng thể. Duy trì nhịp độ vừa phải, các dự án âm nhạc [E1M2O3T4I5O6N7], nắm bắt được bản chất của bài hát và lôi cuốn người nghe.</v>
      </c>
    </row>
    <row r="4418">
      <c r="A4418" s="1" t="s">
        <v>6605</v>
      </c>
      <c r="B4418" s="1" t="s">
        <v>6606</v>
      </c>
      <c r="C4418" s="2" t="str">
        <f>IFERROR(__xludf.DUMMYFUNCTION("GoogleTranslate(B4418, ""en"", ""vi"")"),"Bài hát kéo dài [T1M213] giây được phát ở tốc độ nhẹ nhàng và âm nhạc của nó dựa trên [[T01I12M23E34_45S56I67G78N89A90T01U12R23E34]4 t5im6e 7si8gn9at0ur1e2].")</f>
        <v>Bài hát kéo dài [T1M213] giây được phát ở tốc độ nhẹ nhàng và âm nhạc của nó dựa trên [[T01I12M23E34_45S56I67G78N89A90T01U12R23E34]4 t5im6e 7si8gn9at0ur1e2].</v>
      </c>
    </row>
    <row r="4419">
      <c r="A4419" s="1" t="s">
        <v>110</v>
      </c>
      <c r="B4419" s="1" t="s">
        <v>6607</v>
      </c>
      <c r="C4419" s="2" t="str">
        <f>IFERROR(__xludf.DUMMYFUNCTION("GoogleTranslate(B4419, ""en"", ""vi"")"),"Khi sử dụng phạm vi cao độ cụ thể là [R1A2N3G4E5] [oc0ta1ve2s3], điều đó có thể tạo ra một bản nhạc có âm thanh gắn kết và thống nhất. Điều này là do việc sử dụng một phạm vi cao độ hạn chế cho phép tạo ra màu sắc nhất quán và biểu đạt âm nhạc tập trung h"&amp;"ơn. Bằng cách sử dụng kỹ thuật này, nhà soạn nhạc có thể tạo ra một tác phẩm âm nhạc mang lại cảm giác trọn vẹn và kết nối hơn, khi người nghe trải nghiệm cảm giác mạch lạc và thống nhất trong tác phẩm. Hơn nữa, việc sử dụng một phạm vi cao độ cụ thể cũng"&amp;" có thể góp phần tạo nên tâm trạng và cảm xúc chung của bản nhạc, vì các phạm vi cao độ khác nhau có thể gợi lên những cảm xúc khác nhau ở người nghe.")</f>
        <v>Khi sử dụng phạm vi cao độ cụ thể là [R1A2N3G4E5] [oc0ta1ve2s3], điều đó có thể tạo ra một bản nhạc có âm thanh gắn kết và thống nhất. Điều này là do việc sử dụng một phạm vi cao độ hạn chế cho phép tạo ra màu sắc nhất quán và biểu đạt âm nhạc tập trung hơn. Bằng cách sử dụng kỹ thuật này, nhà soạn nhạc có thể tạo ra một tác phẩm âm nhạc mang lại cảm giác trọn vẹn và kết nối hơn, khi người nghe trải nghiệm cảm giác mạch lạc và thống nhất trong tác phẩm. Hơn nữa, việc sử dụng một phạm vi cao độ cụ thể cũng có thể góp phần tạo nên tâm trạng và cảm xúc chung của bản nhạc, vì các phạm vi cao độ khác nhau có thể gợi lên những cảm xúc khác nhau ở người nghe.</v>
      </c>
    </row>
    <row r="4420">
      <c r="A4420" s="1" t="s">
        <v>25</v>
      </c>
      <c r="B4420" s="1" t="s">
        <v>6608</v>
      </c>
      <c r="C4420" s="2" t="str">
        <f>IFERROR(__xludf.DUMMYFUNCTION("GoogleTranslate(B4420, ""en"", ""vi"")"),"Âm nhạc được đặc trưng bởi [E1M2O3T4I5O6N7]. Giai điệu và nhịp điệu của nó gợi lên phản ứng cảm xúc sâu sắc trong người nghe, truyền tải cảm giác đam mê, vui vẻ hoặc u sầu. Cho dù đó là những giai điệu thăng hoa của một bản giao hưởng, những giai điệu đầy"&amp;" tâm hồn của một cây guitar blues hay giọng hát đầy ám ảnh của một bản ballad, âm nhạc này có sức mạnh lay động trái tim và lay động tâm hồn. Vẻ đẹp của nó không chỉ nằm ở bản thân âm thanh mà còn ở cảm xúc mà chúng truyền cảm hứng, tạo nên sự kết nối giữ"&amp;"a người nghe và âm nhạc vượt qua ngôn từ và chạm đến điều gì đó sâu thẳm bên trong chúng ta.")</f>
        <v>Âm nhạc được đặc trưng bởi [E1M2O3T4I5O6N7]. Giai điệu và nhịp điệu của nó gợi lên phản ứng cảm xúc sâu sắc trong người nghe, truyền tải cảm giác đam mê, vui vẻ hoặc u sầu. Cho dù đó là những giai điệu thăng hoa của một bản giao hưởng, những giai điệu đầy tâm hồn của một cây guitar blues hay giọng hát đầy ám ảnh của một bản ballad, âm nhạc này có sức mạnh lay động trái tim và lay động tâm hồn. Vẻ đẹp của nó không chỉ nằm ở bản thân âm thanh mà còn ở cảm xúc mà chúng truyền cảm hứng, tạo nên sự kết nối giữa người nghe và âm nhạc vượt qua ngôn từ và chạm đến điều gì đó sâu thẳm bên trong chúng ta.</v>
      </c>
    </row>
    <row r="4421">
      <c r="A4421" s="1" t="s">
        <v>3000</v>
      </c>
      <c r="B4421" s="1" t="s">
        <v>6609</v>
      </c>
      <c r="C4421" s="2" t="str">
        <f>IFERROR(__xludf.DUMMYFUNCTION("GoogleTranslate(B4421, ""en"", ""vi"")"),"Âm nhạc trở nên sống động thông qua việc sử dụng nhạc cụ và tràn ngập cảm xúc. Sự kết hợp giữa các nhạc cụ được chơi khéo léo và nội dung cảm xúc của âm nhạc tạo nên trải nghiệm mạnh mẽ cho người nghe. Cho dù đó là giai điệu cao vút của đàn violin hay sự "&amp;"cộng hưởng sâu sắc của guitar bass, các nhạc cụ này đều tạo thêm sự phong phú và phức tạp cho âm nhạc mà không thể có được. Trong khi đó, những cảm xúc được thể hiện trong âm nhạc có thể từ vui tươi, phấn khởi đến buồn bã và đau lòng, gây được tiếng vang "&amp;"sâu sắc và cá nhân cho người nghe. Cùng với nhau, các nhạc cụ và cảm xúc trong âm nhạc tạo nên một trải nghiệm cảm động, khó quên, chạm đến tâm hồn.")</f>
        <v>Âm nhạc trở nên sống động thông qua việc sử dụng nhạc cụ và tràn ngập cảm xúc. Sự kết hợp giữa các nhạc cụ được chơi khéo léo và nội dung cảm xúc của âm nhạc tạo nên trải nghiệm mạnh mẽ cho người nghe. Cho dù đó là giai điệu cao vút của đàn violin hay sự cộng hưởng sâu sắc của guitar bass, các nhạc cụ này đều tạo thêm sự phong phú và phức tạp cho âm nhạc mà không thể có được. Trong khi đó, những cảm xúc được thể hiện trong âm nhạc có thể từ vui tươi, phấn khởi đến buồn bã và đau lòng, gây được tiếng vang sâu sắc và cá nhân cho người nghe. Cùng với nhau, các nhạc cụ và cảm xúc trong âm nhạc tạo nên một trải nghiệm cảm động, khó quên, chạm đến tâm hồn.</v>
      </c>
    </row>
    <row r="4422">
      <c r="A4422" s="1" t="s">
        <v>53</v>
      </c>
      <c r="B4422" s="1" t="s">
        <v>6610</v>
      </c>
      <c r="C4422" s="2" t="str">
        <f>IFERROR(__xludf.DUMMYFUNCTION("GoogleTranslate(B4422, ""en"", ""vi"")"),"Việc sử dụng dải cao độ cụ thể [R1A2N3G4E5] [oc0ta1ve2s3] tạo ra âm thanh gắn kết và thống nhất xuyên suốt bản nhạc, trong khi việc sử dụng [[K01E12Y23]3 k4ey5] của bản nhạc này tạo ra một bầu không khí khác biệt. Sự kết hợp của hai yếu tố tạo nên đặc tín"&amp;"h âm thanh độc đáo, góp phần tạo nên tâm trạng chung và tác động cảm xúc của tác phẩm. Bằng cách sử dụng phạm vi cao độ nhất quán và [ke0y1] cụ thể, nhà soạn nhạc đã tạo ra cảm giác mạch lạc và liên tục cho phép người nghe hoàn toàn đắm chìm trong âm nhạc"&amp;". Ngoài ra, việc lựa chọn [ke0y1] sẽ tăng thêm chiều sâu và ý nghĩa cho bố cục, nhấn mạnh những cảm xúc hoặc chủ đề nhất định mà nhà soạn nhạc muốn truyền tải. Nhìn chung, việc sử dụng các yếu tố âm nhạc này thể hiện kỹ năng của nhà soạn nhạc trong việc t"&amp;"ạo ra một bản nhạc hấp dẫn và hấp dẫn.")</f>
        <v>Việc sử dụng dải cao độ cụ thể [R1A2N3G4E5] [oc0ta1ve2s3] tạo ra âm thanh gắn kết và thống nhất xuyên suốt bản nhạc, trong khi việc sử dụng [[K01E12Y23]3 k4ey5] của bản nhạc này tạo ra một bầu không khí khác biệt. Sự kết hợp của hai yếu tố tạo nên đặc tính âm thanh độc đáo, góp phần tạo nên tâm trạng chung và tác động cảm xúc của tác phẩm. Bằng cách sử dụng phạm vi cao độ nhất quán và [ke0y1] cụ thể, nhà soạn nhạc đã tạo ra cảm giác mạch lạc và liên tục cho phép người nghe hoàn toàn đắm chìm trong âm nhạc. Ngoài ra, việc lựa chọn [ke0y1] sẽ tăng thêm chiều sâu và ý nghĩa cho bố cục, nhấn mạnh những cảm xúc hoặc chủ đề nhất định mà nhà soạn nhạc muốn truyền tải. Nhìn chung, việc sử dụng các yếu tố âm nhạc này thể hiện kỹ năng của nhà soạn nhạc trong việc tạo ra một bản nhạc hấp dẫn và hấp dẫn.</v>
      </c>
    </row>
    <row r="4423">
      <c r="A4423" s="1" t="s">
        <v>2708</v>
      </c>
      <c r="B4423" s="1" t="s">
        <v>6611</v>
      </c>
      <c r="C4423" s="2" t="str">
        <f>IFERROR(__xludf.DUMMYFUNCTION("GoogleTranslate(B4423, ""en"", ""vi"")"),"Loại nhạc này mang đến trải nghiệm nghe đa dạng và sống động với dải cao độ trải dài [R1A2N3G4E5] [oc0ta1ve2s3]. Trải nghiệm hấp dẫn và đáng nhớ của nó là kết quả của việc lựa chọn [[K01E12Y23]3 k4ey5]. Bài hát kéo dài [T1M213] giây và có nhịp điệu không "&amp;"quá nhanh cũng không quá chậm. [I1N2S3T4R5U6M7E8N9T0S1] góp phần tạo nên bản nhạc, được chơi ở tốc độ cân bằng với [[T01I12M23E34_45S56I67G78N89A90T01U12R23E34]4 t5im6e 7si8gn9at0ur1e2]. Mặc dù không thể hiện phong cách điển hình của [G1E2N3R4E5] nhưng âm"&amp;" nhạc này nổi bật với những nét độc đáo.")</f>
        <v>Loại nhạc này mang đến trải nghiệm nghe đa dạng và sống động với dải cao độ trải dài [R1A2N3G4E5] [oc0ta1ve2s3]. Trải nghiệm hấp dẫn và đáng nhớ của nó là kết quả của việc lựa chọn [[K01E12Y23]3 k4ey5]. Bài hát kéo dài [T1M213] giây và có nhịp điệu không quá nhanh cũng không quá chậm. [I1N2S3T4R5U6M7E8N9T0S1] góp phần tạo nên bản nhạc, được chơi ở tốc độ cân bằng với [[T01I12M23E34_45S56I67G78N89A90T01U12R23E34]4 t5im6e 7si8gn9at0ur1e2]. Mặc dù không thể hiện phong cách điển hình của [G1E2N3R4E5] nhưng âm nhạc này nổi bật với những nét độc đáo.</v>
      </c>
    </row>
    <row r="4424">
      <c r="A4424" s="1" t="s">
        <v>6612</v>
      </c>
      <c r="B4424" s="1" t="s">
        <v>6613</v>
      </c>
      <c r="C4424" s="2" t="str">
        <f>IFERROR(__xludf.DUMMYFUNCTION("GoogleTranslate(B4424, ""en"", ""vi"")"),"Âm nhạc được phát ở nhịp độ thoải mái kết hợp hương vị độc đáo với [[K01E12Y23]3 k4ey5]. Nó gợi lên cảm xúc [E1M2O3T4I5O6N7] và có nhịp điệu đều đặn và vừa phải xuyên suốt bài hát.")</f>
        <v>Âm nhạc được phát ở nhịp độ thoải mái kết hợp hương vị độc đáo với [[K01E12Y23]3 k4ey5]. Nó gợi lên cảm xúc [E1M2O3T4I5O6N7] và có nhịp điệu đều đặn và vừa phải xuyên suốt bài hát.</v>
      </c>
    </row>
    <row r="4425">
      <c r="A4425" s="1" t="s">
        <v>6614</v>
      </c>
      <c r="B4425" s="1" t="s">
        <v>6615</v>
      </c>
      <c r="C4425" s="2" t="str">
        <f>IFERROR(__xludf.DUMMYFUNCTION("GoogleTranslate(B4425, ""en"", ""vi"")"),"Bản nhạc này được sáng tác trong [[K01E12Y23]3 k4ey5] và có độ dài [T1M213] giây. Nhịp điệu trong bài hát này nhẹ nhàng, nhịp độ vừa phải. Điều thú vị là, sáng tác của bài hát này không liên quan đến việc sử dụng [I1N2S3T4R5U6M7E8N9T0S1], điều này mang lạ"&amp;"i âm thanh độc đáo. Mặc dù bản nhạc này không thể hiện bản chất của thể loại [G1E2N3R4E5] nhưng cấu trúc của nó tuân theo [[N01U12M23_34B45A56R67S78]8 b9ar0s1], khiến nó được tổ chức tốt và dễ theo dõi.")</f>
        <v>Bản nhạc này được sáng tác trong [[K01E12Y23]3 k4ey5] và có độ dài [T1M213] giây. Nhịp điệu trong bài hát này nhẹ nhàng, nhịp độ vừa phải. Điều thú vị là, sáng tác của bài hát này không liên quan đến việc sử dụng [I1N2S3T4R5U6M7E8N9T0S1], điều này mang lại âm thanh độc đáo. Mặc dù bản nhạc này không thể hiện bản chất của thể loại [G1E2N3R4E5] nhưng cấu trúc của nó tuân theo [[N01U12M23_34B45A56R67S78]8 b9ar0s1], khiến nó được tổ chức tốt và dễ theo dõi.</v>
      </c>
    </row>
    <row r="4426">
      <c r="A4426" s="1" t="s">
        <v>6616</v>
      </c>
      <c r="B4426" s="1" t="s">
        <v>6617</v>
      </c>
      <c r="C4426" s="2" t="str">
        <f>IFERROR(__xludf.DUMMYFUNCTION("GoogleTranslate(B4426, ""en"", ""vi"")"),"Bản nhạc này được sáng tác trong [[K01E12Y23]3 k4ey5] và có tốc độ [te0mp1o2]. Bài hát phát trong [T1M213] giây và không phản ánh các quy ước âm nhạc thông thường của phong cách [G1E2N3R4E5].")</f>
        <v>Bản nhạc này được sáng tác trong [[K01E12Y23]3 k4ey5] và có tốc độ [te0mp1o2]. Bài hát phát trong [T1M213] giây và không phản ánh các quy ước âm nhạc thông thường của phong cách [G1E2N3R4E5].</v>
      </c>
    </row>
    <row r="4427">
      <c r="A4427" s="1" t="s">
        <v>6618</v>
      </c>
      <c r="B4427" s="1" t="s">
        <v>6619</v>
      </c>
      <c r="C4427" s="2" t="str">
        <f>IFERROR(__xludf.DUMMYFUNCTION("GoogleTranslate(B4427, ""en"", ""vi"")"),"Bài hát có tiết tấu vừa phải, chuyển động nhẹ nhàng, kéo dài trong [T1M213] giây.")</f>
        <v>Bài hát có tiết tấu vừa phải, chuyển động nhẹ nhàng, kéo dài trong [T1M213] giây.</v>
      </c>
    </row>
    <row r="4428">
      <c r="A4428" s="1" t="s">
        <v>6620</v>
      </c>
      <c r="B4428" s="1" t="s">
        <v>6621</v>
      </c>
      <c r="C4428" s="2" t="str">
        <f>IFERROR(__xludf.DUMMYFUNCTION("GoogleTranslate(B4428, ""en"", ""vi"")"),"[ti0me1 s2ig3na4tu5re6] độc đáo của bài hát này được kết hợp với dải cao độ trải dài [R1A2N3G4E5] [oc0ta1ve2s3], tạo thêm nét đặc sắc cho âm nhạc và nhấn mạnh chiều sâu cảm xúc của nó. Mặc dù bài hát thuộc thể loại [G1E2N3R4E5] nhưng phong cách của nó khô"&amp;"ng phản ánh những nét đặc trưng thông thường. Âm thanh độc đáo của âm nhạc đạt được thông qua việc sử dụng [I1N2S3T4R5U6M7E8N9T0S1].")</f>
        <v>[ti0me1 s2ig3na4tu5re6] độc đáo của bài hát này được kết hợp với dải cao độ trải dài [R1A2N3G4E5] [oc0ta1ve2s3], tạo thêm nét đặc sắc cho âm nhạc và nhấn mạnh chiều sâu cảm xúc của nó. Mặc dù bài hát thuộc thể loại [G1E2N3R4E5] nhưng phong cách của nó không phản ánh những nét đặc trưng thông thường. Âm thanh độc đáo của âm nhạc đạt được thông qua việc sử dụng [I1N2S3T4R5U6M7E8N9T0S1].</v>
      </c>
    </row>
    <row r="4429">
      <c r="A4429" s="1" t="s">
        <v>4398</v>
      </c>
      <c r="B4429" s="1" t="s">
        <v>6622</v>
      </c>
      <c r="C4429" s="2" t="str">
        <f>IFERROR(__xludf.DUMMYFUNCTION("GoogleTranslate(B4429, ""en"", ""vi"")"),"Bản sáng tác âm nhạc có bộ đo [T1I2M3E4_5S6I7G8N9A0T1U2R3E4] và phạm vi cao độ nhỏ gọn [R1A2N3G4E5] [oc0ta1ve2s3], mang lại hiệu suất tập trung và ấn tượng. Bài hát có thời lượng [T1M213] giây và đi kèm với [I1N2S3T4R5U6M7E8N9T0S1], bổ sung vào bố cục tổn"&amp;"g thể.")</f>
        <v>Bản sáng tác âm nhạc có bộ đo [T1I2M3E4_5S6I7G8N9A0T1U2R3E4] và phạm vi cao độ nhỏ gọn [R1A2N3G4E5] [oc0ta1ve2s3], mang lại hiệu suất tập trung và ấn tượng. Bài hát có thời lượng [T1M213] giây và đi kèm với [I1N2S3T4R5U6M7E8N9T0S1], bổ sung vào bố cục tổng thể.</v>
      </c>
    </row>
    <row r="4430">
      <c r="A4430" s="1" t="s">
        <v>1154</v>
      </c>
      <c r="B4430" s="1" t="s">
        <v>6623</v>
      </c>
      <c r="C4430" s="2" t="str">
        <f>IFERROR(__xludf.DUMMYFUNCTION("GoogleTranslate(B4430, ""en"", ""vi"")"),"Phong cách [G1E2N3R4E5] được thể hiện qua bài hát cổ điển này và việc sử dụng [[K01E12Y23]3 k4ey5] mang lại cho bài hát một chất lượng cảm xúc độc đáo.")</f>
        <v>Phong cách [G1E2N3R4E5] được thể hiện qua bài hát cổ điển này và việc sử dụng [[K01E12Y23]3 k4ey5] mang lại cho bài hát một chất lượng cảm xúc độc đáo.</v>
      </c>
    </row>
    <row r="4431">
      <c r="A4431" s="1" t="s">
        <v>6624</v>
      </c>
      <c r="B4431" s="1" t="s">
        <v>6625</v>
      </c>
      <c r="C4431" s="2" t="str">
        <f>IFERROR(__xludf.DUMMYFUNCTION("GoogleTranslate(B4431, ""en"", ""vi"")"),"Bản nhạc thể hiện phạm vi cao độ trong [R1A2N3G4E5] [oc0ta1ve2s3] và có thời lượng [T1M213] giây. Nhịp điệu của nó thoải mái và vừa phải, được làm phong phú hơn bằng cách đưa vào [I1N2S3T4R5U6M7E8N9T0S1]. Bản nhạc này được phát với nhịp độ nhàn nhã và thể"&amp;" hiện chân thực phong cách [G1E2N3R4E5] cổ điển.")</f>
        <v>Bản nhạc thể hiện phạm vi cao độ trong [R1A2N3G4E5] [oc0ta1ve2s3] và có thời lượng [T1M213] giây. Nhịp điệu của nó thoải mái và vừa phải, được làm phong phú hơn bằng cách đưa vào [I1N2S3T4R5U6M7E8N9T0S1]. Bản nhạc này được phát với nhịp độ nhàn nhã và thể hiện chân thực phong cách [G1E2N3R4E5] cổ điển.</v>
      </c>
    </row>
    <row r="4432">
      <c r="A4432" s="1" t="s">
        <v>6626</v>
      </c>
      <c r="B4432" s="1" t="s">
        <v>6627</v>
      </c>
      <c r="C4432" s="2" t="str">
        <f>IFERROR(__xludf.DUMMYFUNCTION("GoogleTranslate(B4432, ""en"", ""vi"")"),"Bài hát này dài [T1M213] giây với [te0mp1o2] ở dải giữa và [ti0me1 s2ig3na4tu5re6 o7f 8[T91I02M13E24_35S46I57G68N79A80T91U02R13E24]3]. Mặc dù nó không hoàn toàn nằm trong các quy ước âm nhạc của [A1R2T3I4S5T6], nhưng âm nhạc lại bao trùm [[N01U12M23_34B45"&amp;"A56R67S78]8 b9ar0s1].")</f>
        <v>Bài hát này dài [T1M213] giây với [te0mp1o2] ở dải giữa và [ti0me1 s2ig3na4tu5re6 o7f 8[T91I02M13E24_35S46I57G68N79A80T91U02R13E24]3]. Mặc dù nó không hoàn toàn nằm trong các quy ước âm nhạc của [A1R2T3I4S5T6], nhưng âm nhạc lại bao trùm [[N01U12M23_34B45A56R67S78]8 b9ar0s1].</v>
      </c>
    </row>
    <row r="4433">
      <c r="A4433" s="1" t="s">
        <v>906</v>
      </c>
      <c r="B4433" s="1" t="s">
        <v>6628</v>
      </c>
      <c r="C4433" s="2" t="str">
        <f>IFERROR(__xludf.DUMMYFUNCTION("GoogleTranslate(B4433, ""en"", ""vi"")"),"[ti0me1 s2ig3na4tu5re6] được chọn cho bài hát này không phổ biến. Đó là sự khác biệt so với 4/4 [ti0me1 s2ig3na4tu5re6] thông thường được sử dụng trong hầu hết các bản nhạc phổ biến. Thay vào đó, bài hát sử dụng nhịp 7/8 [ti0me1 s2ig3na4tu5re6], mang lại "&amp;"âm thanh độc đáo và khác biệt. Việc sử dụng [ti0me1 s2ig3na4tu5re6] không phổ biến có thể tăng thêm độ phức tạp và sự thú vị cho bài hát, cũng như thể hiện kỹ năng và sự sáng tạo của các nhạc sĩ trong việc sắp xếp và biểu diễn âm nhạc. Mặc dù người nghe c"&amp;"ó thể mất thời gian để làm quen với nhịp điệu lạ, nhưng cuối cùng nó có thể mang lại trải nghiệm âm nhạc đáng nhớ và bổ ích hơn.")</f>
        <v>[ti0me1 s2ig3na4tu5re6] được chọn cho bài hát này không phổ biến. Đó là sự khác biệt so với 4/4 [ti0me1 s2ig3na4tu5re6] thông thường được sử dụng trong hầu hết các bản nhạc phổ biến. Thay vào đó, bài hát sử dụng nhịp 7/8 [ti0me1 s2ig3na4tu5re6], mang lại âm thanh độc đáo và khác biệt. Việc sử dụng [ti0me1 s2ig3na4tu5re6] không phổ biến có thể tăng thêm độ phức tạp và sự thú vị cho bài hát, cũng như thể hiện kỹ năng và sự sáng tạo của các nhạc sĩ trong việc sắp xếp và biểu diễn âm nhạc. Mặc dù người nghe có thể mất thời gian để làm quen với nhịp điệu lạ, nhưng cuối cùng nó có thể mang lại trải nghiệm âm nhạc đáng nhớ và bổ ích hơn.</v>
      </c>
    </row>
    <row r="4434">
      <c r="A4434" s="1" t="s">
        <v>1199</v>
      </c>
      <c r="B4434" s="1" t="s">
        <v>6629</v>
      </c>
      <c r="C4434" s="2" t="str">
        <f>IFERROR(__xludf.DUMMYFUNCTION("GoogleTranslate(B4434, ""en"", ""vi"")"),"Phạm vi cao độ của âm nhạc nằm trong [R1A2N3G4E5] [oc0ta1ve2s3], mang lại trải nghiệm quyến rũ và đáng nhớ với lựa chọn [[K01E12Y23]3 k4ey5]. Kéo dài [T1M213] giây, bài hát này có nhịp điệu rất nhanh và sống động, được làm phong phú thêm bởi [I1N2S3T4R5U6"&amp;"M7E8N9T0S1]. [ti0me1 s2ig3na4tu5re6] được trình chiếu không mang tính quy ước và bài hát có tiết tấu nhanh, khác với khuôn mẫu thông thường của âm thanh [G1E2N3R4E5].")</f>
        <v>Phạm vi cao độ của âm nhạc nằm trong [R1A2N3G4E5] [oc0ta1ve2s3], mang lại trải nghiệm quyến rũ và đáng nhớ với lựa chọn [[K01E12Y23]3 k4ey5]. Kéo dài [T1M213] giây, bài hát này có nhịp điệu rất nhanh và sống động, được làm phong phú thêm bởi [I1N2S3T4R5U6M7E8N9T0S1]. [ti0me1 s2ig3na4tu5re6] được trình chiếu không mang tính quy ước và bài hát có tiết tấu nhanh, khác với khuôn mẫu thông thường của âm thanh [G1E2N3R4E5].</v>
      </c>
    </row>
    <row r="4435">
      <c r="A4435" s="1" t="s">
        <v>4045</v>
      </c>
      <c r="B4435" s="1" t="s">
        <v>6630</v>
      </c>
      <c r="C4435" s="2" t="str">
        <f>IFERROR(__xludf.DUMMYFUNCTION("GoogleTranslate(B4435, ""en"", ""vi"")"),"Âm nhạc được đề cập có một số đặc điểm đáng chú ý. Phạm vi cao độ của nó trải dài [R1A2N3G4E5] [oc0ta1ve2s3], góp phần tạo nên đặc điểm riêng biệt và nhấn mạnh chiều sâu cảm xúc của nó. Ngoài ra, việc sử dụng [[K01E12Y23]3 k4ey5] tạo ra âm thanh mạnh mẽ v"&amp;"à đáng nhớ. [te0mp1o2] chậm của bài hát mang lại trải nghiệm nghe thư giãn. Điều bất thường là bài hát còn có [[T01I12M23E34_45S56I67G78N89A90T01U12R23E34]4 t5im6e 7si8gn9at0ur1e2]. Hơn nữa, cách sắp xếp của bài hát đã bỏ qua việc sử dụng [I1N2S3T4R5U6M7E"&amp;"8N9T0S1]. Nhìn chung, bài hát tiến triển theo [[N01U12M23_34B45A56R67S78]8 b9ar0s1], thể hiện sự sáng tác độc đáo và có chủ ý.")</f>
        <v>Âm nhạc được đề cập có một số đặc điểm đáng chú ý. Phạm vi cao độ của nó trải dài [R1A2N3G4E5] [oc0ta1ve2s3], góp phần tạo nên đặc điểm riêng biệt và nhấn mạnh chiều sâu cảm xúc của nó. Ngoài ra, việc sử dụng [[K01E12Y23]3 k4ey5] tạo ra âm thanh mạnh mẽ và đáng nhớ. [te0mp1o2] chậm của bài hát mang lại trải nghiệm nghe thư giãn. Điều bất thường là bài hát còn có [[T01I12M23E34_45S56I67G78N89A90T01U12R23E34]4 t5im6e 7si8gn9at0ur1e2]. Hơn nữa, cách sắp xếp của bài hát đã bỏ qua việc sử dụng [I1N2S3T4R5U6M7E8N9T0S1]. Nhìn chung, bài hát tiến triển theo [[N01U12M23_34B45A56R67S78]8 b9ar0s1], thể hiện sự sáng tác độc đáo và có chủ ý.</v>
      </c>
    </row>
    <row r="4436">
      <c r="A4436" s="1" t="s">
        <v>273</v>
      </c>
      <c r="B4436" s="1" t="s">
        <v>6631</v>
      </c>
      <c r="C4436" s="2" t="str">
        <f>IFERROR(__xludf.DUMMYFUNCTION("GoogleTranslate(B4436, ""en"", ""vi"")"),"[ti0me1 s2ig3na4tu5re6] của một bản nhạc được biểu thị bằng số nhịp trong mỗi ô nhịp và loại nốt có một nhịp. Trong trường hợp này, bản nhạc có [ti0me1 s2ig3na4tu5re6 o7f 8[T91I02M13E24_35S46I57G68N79A80T91U02R13E24]3], nghĩa là có [B1E2A3T4_5C6O7U8N9T0] "&amp;"nhịp và nốt đen nhận được một nhịp. Việc hiểu [ti0me1 s2ig3na4tu5re6] rất quan trọng đối với các nhạc sĩ vì nó giúp họ giữ nhịp điệu và chơi bản nhạc một cách chính xác. Ngoài ra, các [ti0me1 s2ig3na4tu5re6] khác nhau có thể tạo ra những cảm xúc hoặc tâm "&amp;"trạng khác nhau trong một bản nhạc, điều này có thể ảnh hưởng đến cách diễn giải và biểu diễn bản nhạc đó.")</f>
        <v>[ti0me1 s2ig3na4tu5re6] của một bản nhạc được biểu thị bằng số nhịp trong mỗi ô nhịp và loại nốt có một nhịp. Trong trường hợp này, bản nhạc có [ti0me1 s2ig3na4tu5re6 o7f 8[T91I02M13E24_35S46I57G68N79A80T91U02R13E24]3], nghĩa là có [B1E2A3T4_5C6O7U8N9T0] nhịp và nốt đen nhận được một nhịp. Việc hiểu [ti0me1 s2ig3na4tu5re6] rất quan trọng đối với các nhạc sĩ vì nó giúp họ giữ nhịp điệu và chơi bản nhạc một cách chính xác. Ngoài ra, các [ti0me1 s2ig3na4tu5re6] khác nhau có thể tạo ra những cảm xúc hoặc tâm trạng khác nhau trong một bản nhạc, điều này có thể ảnh hưởng đến cách diễn giải và biểu diễn bản nhạc đó.</v>
      </c>
    </row>
    <row r="4437">
      <c r="A4437" s="1" t="s">
        <v>6632</v>
      </c>
      <c r="B4437" s="1" t="s">
        <v>6633</v>
      </c>
      <c r="C4437" s="2" t="str">
        <f>IFERROR(__xludf.DUMMYFUNCTION("GoogleTranslate(B4437, ""en"", ""vi"")"),"Âm nhạc sử dụng [[K01E12Y23]3 k4ey5] để tạo ra âm thanh đặc biệt và giàu sức gợi, gây ấn tượng với người nghe. Chơi ở nhịp độ vừa phải, bài hát khác với đặc trưng đặc trưng của thể loại [G1E2N3R4E5], nổi bật như một bản nhạc độc đáo. Ngoài thể loại khác t"&amp;"hường, bài hát còn có [[T01I12M23E34_45S56I67G78N89A90T01U12R23E34]4 t5im6e 7si8gn9at0ur1e2] không điển hình, góp phần thêm vào âm thanh đặc biệt và sự hấp dẫn của nó. Nhìn chung, sự kết hợp giữa [ke0y1], [te0mp1o2], thể loại và [ti0me1 s2ig3na4tu5re6] ph"&amp;"ối hợp với nhau để tạo nên một bản nhạc đáng nhớ và đáng chú ý.")</f>
        <v>Âm nhạc sử dụng [[K01E12Y23]3 k4ey5] để tạo ra âm thanh đặc biệt và giàu sức gợi, gây ấn tượng với người nghe. Chơi ở nhịp độ vừa phải, bài hát khác với đặc trưng đặc trưng của thể loại [G1E2N3R4E5], nổi bật như một bản nhạc độc đáo. Ngoài thể loại khác thường, bài hát còn có [[T01I12M23E34_45S56I67G78N89A90T01U12R23E34]4 t5im6e 7si8gn9at0ur1e2] không điển hình, góp phần thêm vào âm thanh đặc biệt và sự hấp dẫn của nó. Nhìn chung, sự kết hợp giữa [ke0y1], [te0mp1o2], thể loại và [ti0me1 s2ig3na4tu5re6] phối hợp với nhau để tạo nên một bản nhạc đáng nhớ và đáng chú ý.</v>
      </c>
    </row>
    <row r="4438">
      <c r="A4438" s="1" t="s">
        <v>6634</v>
      </c>
      <c r="B4438" s="1" t="s">
        <v>6635</v>
      </c>
      <c r="C4438" s="2" t="str">
        <f>IFERROR(__xludf.DUMMYFUNCTION("GoogleTranslate(B4438, ""en"", ""vi"")"),"Bản nhạc này sử dụng [[K01E12Y23]3 k4ey5] tạo ra bầu không khí khác biệt với [I1N2S3T4R5U6M7E8N9T0S1] đóng một vai trò quan trọng. Bài hát được phát ở tốc độ nhanh, có độ dài [T1M213] giây và bao gồm [[N01U12M23_34B45A56R67S78]8 b9ar0s1] xuyên suốt.")</f>
        <v>Bản nhạc này sử dụng [[K01E12Y23]3 k4ey5] tạo ra bầu không khí khác biệt với [I1N2S3T4R5U6M7E8N9T0S1] đóng một vai trò quan trọng. Bài hát được phát ở tốc độ nhanh, có độ dài [T1M213] giây và bao gồm [[N01U12M23_34B45A56R67S78]8 b9ar0s1] xuyên suốt.</v>
      </c>
    </row>
    <row r="4439">
      <c r="A4439" s="1" t="s">
        <v>293</v>
      </c>
      <c r="B4439" s="1" t="s">
        <v>6636</v>
      </c>
      <c r="C4439" s="2" t="str">
        <f>IFERROR(__xludf.DUMMYFUNCTION("GoogleTranslate(B4439, ""en"", ""vi"")"),"[ti0me1 s2ig3na4tu5re6] được chọn cho bài hát này không phổ biến và đó là bài hát kéo dài [T1M213] giây. Để phát ra âm thanh mong muốn, nên đưa [I1N2S3T4R5U6M7E8N9T0S1] vào âm nhạc.")</f>
        <v>[ti0me1 s2ig3na4tu5re6] được chọn cho bài hát này không phổ biến và đó là bài hát kéo dài [T1M213] giây. Để phát ra âm thanh mong muốn, nên đưa [I1N2S3T4R5U6M7E8N9T0S1] vào âm nhạc.</v>
      </c>
    </row>
    <row r="4440">
      <c r="A4440" s="1" t="s">
        <v>6637</v>
      </c>
      <c r="B4440" s="1" t="s">
        <v>6638</v>
      </c>
      <c r="C4440" s="2" t="str">
        <f>IFERROR(__xludf.DUMMYFUNCTION("GoogleTranslate(B4440, ""en"", ""vi"")"),"Nhịp điệu êm dịu của bản nhạc này di chuyển nhẹ nhàng qua [ti0me1 s2ig3na4tu5re6] không chuẩn của nó. Kéo dài ở [T1M213] giây, giai điệu của bài hát này không được tạo bằng [I1N2S3T4R5U6M7E8N9T0]. Bất chấp sự khác biệt so với quy ước này, hiệu ứng tổng th"&amp;"ể vẫn mang lại cảm giác êm dịu và dễ chịu cho người nghe.")</f>
        <v>Nhịp điệu êm dịu của bản nhạc này di chuyển nhẹ nhàng qua [ti0me1 s2ig3na4tu5re6] không chuẩn của nó. Kéo dài ở [T1M213] giây, giai điệu của bài hát này không được tạo bằng [I1N2S3T4R5U6M7E8N9T0]. Bất chấp sự khác biệt so với quy ước này, hiệu ứng tổng thể vẫn mang lại cảm giác êm dịu và dễ chịu cho người nghe.</v>
      </c>
    </row>
    <row r="4441">
      <c r="A4441" s="1" t="s">
        <v>6639</v>
      </c>
      <c r="B4441" s="1" t="s">
        <v>6640</v>
      </c>
      <c r="C4441" s="2" t="str">
        <f>IFERROR(__xludf.DUMMYFUNCTION("GoogleTranslate(B4441, ""en"", ""vi"")"),"Phạm vi cao độ của âm nhạc nằm trong [R1A2N3G4E5] [oc0ta1ve2s3], tạo ra trải nghiệm quyến rũ và đáng nhớ với lựa chọn [[K01E12Y23]3 k4ey5]. Chạy trong [T1M213] giây, bản nhạc duy trì [te0mp1o2] không quá nhanh cũng không quá chậm. [ti0me1 s2ig3na4tu5re6] "&amp;"của bản nhạc là [T1I2M3E4_5S6I7G8N9A0T1U2R3E4] và kéo dài trong khoảng [[N01U12M23_34B45A56R67S78]8 b9ar0s1].")</f>
        <v>Phạm vi cao độ của âm nhạc nằm trong [R1A2N3G4E5] [oc0ta1ve2s3], tạo ra trải nghiệm quyến rũ và đáng nhớ với lựa chọn [[K01E12Y23]3 k4ey5]. Chạy trong [T1M213] giây, bản nhạc duy trì [te0mp1o2] không quá nhanh cũng không quá chậm. [ti0me1 s2ig3na4tu5re6] của bản nhạc là [T1I2M3E4_5S6I7G8N9A0T1U2R3E4] và kéo dài trong khoảng [[N01U12M23_34B45A56R67S78]8 b9ar0s1].</v>
      </c>
    </row>
    <row r="4442">
      <c r="A4442" s="1" t="s">
        <v>3748</v>
      </c>
      <c r="B4442" s="1" t="s">
        <v>6641</v>
      </c>
      <c r="C4442" s="2" t="str">
        <f>IFERROR(__xludf.DUMMYFUNCTION("GoogleTranslate(B4442, ""en"", ""vi"")"),"Phạm vi cao độ của bản nhạc này nằm trong [R1A2N3G4E5] [oc0ta1ve2s3] và việc sử dụng [[K01E12Y23]3 k4ey5] của nó tạo ra một bảng âm thanh phong phú và sống động. Âm nhạc trở nên sống động hơn nhờ sử dụng [I1N2S3T4R5U6M7E8N9T0S1].")</f>
        <v>Phạm vi cao độ của bản nhạc này nằm trong [R1A2N3G4E5] [oc0ta1ve2s3] và việc sử dụng [[K01E12Y23]3 k4ey5] của nó tạo ra một bảng âm thanh phong phú và sống động. Âm nhạc trở nên sống động hơn nhờ sử dụng [I1N2S3T4R5U6M7E8N9T0S1].</v>
      </c>
    </row>
    <row r="4443">
      <c r="A4443" s="1" t="s">
        <v>108</v>
      </c>
      <c r="B4443" s="1" t="s">
        <v>6642</v>
      </c>
      <c r="C4443" s="2" t="str">
        <f>IFERROR(__xludf.DUMMYFUNCTION("GoogleTranslate(B4443, ""en"", ""vi"")"),"Âm nhạc được mô tả mang lại trải nghiệm nghe đa dạng và sống động, với dải cao độ trải dài [R1A2N3G4E5] [oc0ta1ve2s3]. Việc lựa chọn [[K01E12Y23]3 k4ey5] mang lại trải nghiệm quyến rũ và đáng nhớ, được bổ sung bởi thời gian phát bài hát là [T1M213] giây. "&amp;"Nhịp điệu trong bài hát này rất sống động, được chơi ở tốc độ nhanh và sử dụng [ti0me1 s2ig3na4tu5re6 o7f 8[T91I02M13E24_35S46I57G68N79A80T91U02R13E24]3 khác thường. Điều thú vị là bài hát này đã chọn không kết hợp [I1N2S3T4R5U6M7E8N9T0S1], nhưng vẫn được"&amp;" xác định bởi [E1M2O3T4I5O6N7].")</f>
        <v>Âm nhạc được mô tả mang lại trải nghiệm nghe đa dạng và sống động, với dải cao độ trải dài [R1A2N3G4E5] [oc0ta1ve2s3]. Việc lựa chọn [[K01E12Y23]3 k4ey5] mang lại trải nghiệm quyến rũ và đáng nhớ, được bổ sung bởi thời gian phát bài hát là [T1M213] giây. Nhịp điệu trong bài hát này rất sống động, được chơi ở tốc độ nhanh và sử dụng [ti0me1 s2ig3na4tu5re6 o7f 8[T91I02M13E24_35S46I57G68N79A80T91U02R13E24]3 khác thường. Điều thú vị là bài hát này đã chọn không kết hợp [I1N2S3T4R5U6M7E8N9T0S1], nhưng vẫn được xác định bởi [E1M2O3T4I5O6N7].</v>
      </c>
    </row>
    <row r="4444">
      <c r="A4444" s="1" t="s">
        <v>950</v>
      </c>
      <c r="B4444" s="1" t="s">
        <v>6643</v>
      </c>
      <c r="C4444" s="2" t="str">
        <f>IFERROR(__xludf.DUMMYFUNCTION("GoogleTranslate(B4444, ""en"", ""vi"")"),"[ke0y1] được sử dụng trong bản nhạc này mang lại cho nó một chất lượng cảm xúc đặc biệt khiến nó trở nên khác biệt. Bài hát này có thời lượng chạy là [T1M213] giây và có [T1I2M3E4_5S6I7G8N9A0T1U2R3E4] là [ti0me1 s2ig3na4tu5re6]. Sự kết hợp của những yếu t"&amp;"ố này tạo ra một trải nghiệm âm nhạc độc đáo, vừa gợi cảm xúc vừa ấn tượng về mặt kỹ thuật. Cho dù bạn là một người nghe bình thường hay một nhạc sĩ nghiêm túc, thì âm nhạc này có điều gì đó đáng để đánh giá cao và thưởng thức. Vì vậy, hãy ngồi lại, thư g"&amp;"iãn và để âm thanh cuốn trôi bạn khi bạn đắm mình trong bản nhạc tuyệt vời này.")</f>
        <v>[ke0y1] được sử dụng trong bản nhạc này mang lại cho nó một chất lượng cảm xúc đặc biệt khiến nó trở nên khác biệt. Bài hát này có thời lượng chạy là [T1M213] giây và có [T1I2M3E4_5S6I7G8N9A0T1U2R3E4] là [ti0me1 s2ig3na4tu5re6]. Sự kết hợp của những yếu tố này tạo ra một trải nghiệm âm nhạc độc đáo, vừa gợi cảm xúc vừa ấn tượng về mặt kỹ thuật. Cho dù bạn là một người nghe bình thường hay một nhạc sĩ nghiêm túc, thì âm nhạc này có điều gì đó đáng để đánh giá cao và thưởng thức. Vì vậy, hãy ngồi lại, thư giãn và để âm thanh cuốn trôi bạn khi bạn đắm mình trong bản nhạc tuyệt vời này.</v>
      </c>
    </row>
    <row r="4445">
      <c r="A4445" s="1" t="s">
        <v>360</v>
      </c>
      <c r="B4445" s="1" t="s">
        <v>6644</v>
      </c>
      <c r="C4445" s="2" t="str">
        <f>IFERROR(__xludf.DUMMYFUNCTION("GoogleTranslate(B4445, ""en"", ""vi"")"),"Bài hát có tiết tấu nhanh và độ dài [T1M213] giây. Tuy nhiên, dù có tốc độ nhanh nhưng nhịp điệu không quá nhanh cũng không quá chậm.")</f>
        <v>Bài hát có tiết tấu nhanh và độ dài [T1M213] giây. Tuy nhiên, dù có tốc độ nhanh nhưng nhịp điệu không quá nhanh cũng không quá chậm.</v>
      </c>
    </row>
    <row r="4446">
      <c r="A4446" s="1" t="s">
        <v>1555</v>
      </c>
      <c r="B4446" s="1" t="s">
        <v>6645</v>
      </c>
      <c r="C4446" s="2" t="str">
        <f>IFERROR(__xludf.DUMMYFUNCTION("GoogleTranslate(B4446, ""en"", ""vi"")"),"Bản nhạc này chạy trong [T1M213] giây và được phát ở tốc độ nhẹ nhàng.")</f>
        <v>Bản nhạc này chạy trong [T1M213] giây và được phát ở tốc độ nhẹ nhàng.</v>
      </c>
    </row>
    <row r="4447">
      <c r="A4447" s="1" t="s">
        <v>1979</v>
      </c>
      <c r="B4447" s="1" t="s">
        <v>6646</v>
      </c>
      <c r="C4447" s="2" t="str">
        <f>IFERROR(__xludf.DUMMYFUNCTION("GoogleTranslate(B4447, ""en"", ""vi"")"),"[ti0me1 s2ig3na4tu5re6] được chọn cho bài hát này không phải là thông thường, nhưng khi kết hợp với phạm vi cao độ nhỏ gọn của [R1A2N3G4E5] [oc0ta1ve2s3], nó mang lại một màn trình diễn âm nhạc tập trung và có tác động nhanh chóng. Phạm vi cao độ chặt chẽ"&amp;" giúp nhấn mạnh tác động của âm nhạc, trong khi [ti0me1 s2ig3na4tu5re6] khác thường tạo thêm yếu tố bất ngờ và thích thú. Cùng với nhau, những yếu tố này góp phần mang lại trải nghiệm âm nhạc năng động và hấp dẫn, nổi bật so với tiêu chuẩn.")</f>
        <v>[ti0me1 s2ig3na4tu5re6] được chọn cho bài hát này không phải là thông thường, nhưng khi kết hợp với phạm vi cao độ nhỏ gọn của [R1A2N3G4E5] [oc0ta1ve2s3], nó mang lại một màn trình diễn âm nhạc tập trung và có tác động nhanh chóng. Phạm vi cao độ chặt chẽ giúp nhấn mạnh tác động của âm nhạc, trong khi [ti0me1 s2ig3na4tu5re6] khác thường tạo thêm yếu tố bất ngờ và thích thú. Cùng với nhau, những yếu tố này góp phần mang lại trải nghiệm âm nhạc năng động và hấp dẫn, nổi bật so với tiêu chuẩn.</v>
      </c>
    </row>
    <row r="4448">
      <c r="A4448" s="1" t="s">
        <v>6647</v>
      </c>
      <c r="B4448" s="1" t="s">
        <v>6648</v>
      </c>
      <c r="C4448" s="2" t="str">
        <f>IFERROR(__xludf.DUMMYFUNCTION("GoogleTranslate(B4448, ""en"", ""vi"")"),"Bản nhạc giai điệu của bản nhạc này không có [I1N2S3T4R5U6M7E8N9T0]. Bài hát thể hiện phạm vi cao độ trải dài [R1A2N3G4E5] [oc0ta1ve2s3] và được phát ở tốc độ nhanh [te0mp1o2]. Tuy nhiên, [ti0me1 s2ig3na4tu5re6] của bài hát này không mang tính quy ước và "&amp;"có tính năng [T1I2M3E4_5S6I7G8N9A0T1U2R3E4].")</f>
        <v>Bản nhạc giai điệu của bản nhạc này không có [I1N2S3T4R5U6M7E8N9T0]. Bài hát thể hiện phạm vi cao độ trải dài [R1A2N3G4E5] [oc0ta1ve2s3] và được phát ở tốc độ nhanh [te0mp1o2]. Tuy nhiên, [ti0me1 s2ig3na4tu5re6] của bài hát này không mang tính quy ước và có tính năng [T1I2M3E4_5S6I7G8N9A0T1U2R3E4].</v>
      </c>
    </row>
    <row r="4449">
      <c r="A4449" s="1" t="s">
        <v>273</v>
      </c>
      <c r="B4449" s="1" t="s">
        <v>6649</v>
      </c>
      <c r="C4449" s="2" t="str">
        <f>IFERROR(__xludf.DUMMYFUNCTION("GoogleTranslate(B4449, ""en"", ""vi"")"),"Trong ký hiệu âm nhạc, [ti0me1 s2ig3na4tu5re6] biểu thị số nhịp trên mỗi ô nhịp và loại nốt nhận được một nhịp. Nó được biểu thị bằng hai số, số này ở trên số kia. Số trên cùng biểu thị số nhịp trong mỗi ô nhịp, trong khi số dưới biểu thị giá trị nốt đại "&amp;"diện cho một nhịp. Ví dụ: trong [ti0me1 s2ig3na4tu5re6] của 4/4, có bốn nhịp trong mỗi ô nhịp và một nốt đen tượng trưng cho một nhịp. Vì vậy, [ti0me1 s2ig3na4tu5re6] của bản nhạc là yếu tố quyết định nhịp điệu và cảm xúc của một bản nhạc.")</f>
        <v>Trong ký hiệu âm nhạc, [ti0me1 s2ig3na4tu5re6] biểu thị số nhịp trên mỗi ô nhịp và loại nốt nhận được một nhịp. Nó được biểu thị bằng hai số, số này ở trên số kia. Số trên cùng biểu thị số nhịp trong mỗi ô nhịp, trong khi số dưới biểu thị giá trị nốt đại diện cho một nhịp. Ví dụ: trong [ti0me1 s2ig3na4tu5re6] của 4/4, có bốn nhịp trong mỗi ô nhịp và một nốt đen tượng trưng cho một nhịp. Vì vậy, [ti0me1 s2ig3na4tu5re6] của bản nhạc là yếu tố quyết định nhịp điệu và cảm xúc của một bản nhạc.</v>
      </c>
    </row>
    <row r="4450">
      <c r="A4450" s="1" t="s">
        <v>947</v>
      </c>
      <c r="B4450" s="1" t="s">
        <v>6650</v>
      </c>
      <c r="C4450" s="2" t="str">
        <f>IFERROR(__xludf.DUMMYFUNCTION("GoogleTranslate(B4450, ""en"", ""vi"")"),"Âm nhạc được mô tả mang lại trải nghiệm nghe độc ​​đáo và đáng nhớ, với dải cao độ [R1A2N3G4E5] [oc0ta1ve2s3] và lựa chọn quyến rũ [[K01E12Y23]3 k4ey5]. Bài hát đặc biệt này dài [T1M213] giây và có nhịp điệu rất thanh thản, trở nên sống động nhờ sử dụng t"&amp;"hành thạo [I1N2S3T4R5U6M7E8N9T0S1]. Bài hát cũng sử dụng [ti0me1 s2ig3na4tu5re6 o7f 8[T91I02M13E24_35S46I57G68N79A80T91U02R13E24]3] khác thường và có tốc độ cao, gợi lên cảm giác mạnh mẽ về [E1M2O3T4I5O6N7]. Tổng cộng, bố cục có [[N01U12M23_34B45A56R67S78"&amp;"]8 b9ar0s1], càng làm tăng thêm tính chất phức tạp và nhiều mặt của nó.")</f>
        <v>Âm nhạc được mô tả mang lại trải nghiệm nghe độc ​​đáo và đáng nhớ, với dải cao độ [R1A2N3G4E5] [oc0ta1ve2s3] và lựa chọn quyến rũ [[K01E12Y23]3 k4ey5]. Bài hát đặc biệt này dài [T1M213] giây và có nhịp điệu rất thanh thản, trở nên sống động nhờ sử dụng thành thạo [I1N2S3T4R5U6M7E8N9T0S1]. Bài hát cũng sử dụng [ti0me1 s2ig3na4tu5re6 o7f 8[T91I02M13E24_35S46I57G68N79A80T91U02R13E24]3] khác thường và có tốc độ cao, gợi lên cảm giác mạnh mẽ về [E1M2O3T4I5O6N7]. Tổng cộng, bố cục có [[N01U12M23_34B45A56R67S78]8 b9ar0s1], càng làm tăng thêm tính chất phức tạp và nhiều mặt của nó.</v>
      </c>
    </row>
    <row r="4451">
      <c r="A4451" s="1" t="s">
        <v>17</v>
      </c>
      <c r="B4451" s="1" t="s">
        <v>6651</v>
      </c>
      <c r="C4451" s="2" t="str">
        <f>IFERROR(__xludf.DUMMYFUNCTION("GoogleTranslate(B4451, ""en"", ""vi"")"),"Bản nhạc sử dụng phạm vi cao độ cụ thể là [R1A2N3G4E5] [oc0ta1ve2s3], tạo ra âm thanh gắn kết và thống nhất. Ngoài ra, nó còn truyền tải âm thanh độc đáo và cộng hưởng thông qua việc sử dụng [[K01E12Y23]3 k4ey5]. Với thời lượng chạy [T1M213] giây, nhịp đi"&amp;"ệu trong bài hát này được tiếp thêm sinh lực và trở nên sống động thông qua việc sử dụng [I1N2S3T4R5U6M7E8N9T0S1]. Nó tuân theo đồng hồ đo [T1I2M3E4_5S6I7G8N9A0T1U2R3E4] và được thực hiện ở tốc độ vừa phải. Thuộc thể loại [G1E2N3R4E5], âm nhạc thể hiện sự"&amp;" kết hợp thú vị giữa cao độ, [ke0y1], nhịp điệu, nhạc cụ, thước đo và [te0mp1o2].")</f>
        <v>Bản nhạc sử dụng phạm vi cao độ cụ thể là [R1A2N3G4E5] [oc0ta1ve2s3], tạo ra âm thanh gắn kết và thống nhất. Ngoài ra, nó còn truyền tải âm thanh độc đáo và cộng hưởng thông qua việc sử dụng [[K01E12Y23]3 k4ey5]. Với thời lượng chạy [T1M213] giây, nhịp điệu trong bài hát này được tiếp thêm sinh lực và trở nên sống động thông qua việc sử dụng [I1N2S3T4R5U6M7E8N9T0S1]. Nó tuân theo đồng hồ đo [T1I2M3E4_5S6I7G8N9A0T1U2R3E4] và được thực hiện ở tốc độ vừa phải. Thuộc thể loại [G1E2N3R4E5], âm nhạc thể hiện sự kết hợp thú vị giữa cao độ, [ke0y1], nhịp điệu, nhạc cụ, thước đo và [te0mp1o2].</v>
      </c>
    </row>
    <row r="4452">
      <c r="A4452" s="1" t="s">
        <v>797</v>
      </c>
      <c r="B4452" s="1" t="s">
        <v>6652</v>
      </c>
      <c r="C4452" s="2" t="str">
        <f>IFERROR(__xludf.DUMMYFUNCTION("GoogleTranslate(B4452, ""en"", ""vi"")"),"Mỗi ô nhịp có các nốt [N1U2M3_4N5O6T7E8S9]. [ti0me1 s2ig3na4tu5re6] của bài hát là [T1I2M3E4_5S6I7G8N9A0T1U2R3E4]. [te0mp1o2] của bài hát là [T1E2M3P4O5] nhịp mỗi phút. Bài hát nằm trong [key0y1] của [K1E2Y3]. 
Bài hát này bao gồm [[N01U12M23_34B45A56R67"&amp;"S78]8 b9ar0s1], mỗi bài chứa [N1U2M3_4N5O6T7E8S9] nốt. [ti0me1 s2ig3na4tu5re6] của bài hát là [T1I2M3E4_5S6I7G8N9A0T1U2R3E4] và [te0mp1o2] của nó là [T1E2M3P4O5] nhịp mỗi phút. Ngoài ra, bài hát nằm trong [key0y1] của [K1E2Y3].")</f>
        <v>Mỗi ô nhịp có các nốt [N1U2M3_4N5O6T7E8S9]. [ti0me1 s2ig3na4tu5re6] của bài hát là [T1I2M3E4_5S6I7G8N9A0T1U2R3E4]. [te0mp1o2] của bài hát là [T1E2M3P4O5] nhịp mỗi phút. Bài hát nằm trong [key0y1] của [K1E2Y3]. 
Bài hát này bao gồm [[N01U12M23_34B45A56R67S78]8 b9ar0s1], mỗi bài chứa [N1U2M3_4N5O6T7E8S9] nốt. [ti0me1 s2ig3na4tu5re6] của bài hát là [T1I2M3E4_5S6I7G8N9A0T1U2R3E4] và [te0mp1o2] của nó là [T1E2M3P4O5] nhịp mỗi phút. Ngoài ra, bài hát nằm trong [key0y1] của [K1E2Y3].</v>
      </c>
    </row>
    <row r="4453">
      <c r="A4453" s="1" t="s">
        <v>5567</v>
      </c>
      <c r="B4453" s="1" t="s">
        <v>6653</v>
      </c>
      <c r="C4453" s="2" t="str">
        <f>IFERROR(__xludf.DUMMYFUNCTION("GoogleTranslate(B4453, ""en"", ""vi"")"),"Bài hát là sự thể hiện cổ điển của âm nhạc [G1E2N3R4E5], với phạm vi cao độ kéo dài [R1A2N3G4E5] [oc0ta1ve2s3]. Tuy nhiên, điều khiến nó trở nên khác biệt là việc sử dụng [ti0me1 s2ig3na4tu5re6], [T1I2M3E4_5S6I7G8N9A0T1U2R3E4] độc đáo, bổ sung thêm khía c"&amp;"ạnh độc đáo và đáng nhớ cho bố cục. Bất chấp [ti0me1 s2ig3na4tu5re6] phi truyền thống, bài hát vẫn là một ví dụ được yêu thích về âm nhạc [G1E2N3R4E5], thể hiện tính linh hoạt và sáng tạo của các nhạc sĩ thuộc thể loại này.")</f>
        <v>Bài hát là sự thể hiện cổ điển của âm nhạc [G1E2N3R4E5], với phạm vi cao độ kéo dài [R1A2N3G4E5] [oc0ta1ve2s3]. Tuy nhiên, điều khiến nó trở nên khác biệt là việc sử dụng [ti0me1 s2ig3na4tu5re6], [T1I2M3E4_5S6I7G8N9A0T1U2R3E4] độc đáo, bổ sung thêm khía cạnh độc đáo và đáng nhớ cho bố cục. Bất chấp [ti0me1 s2ig3na4tu5re6] phi truyền thống, bài hát vẫn là một ví dụ được yêu thích về âm nhạc [G1E2N3R4E5], thể hiện tính linh hoạt và sáng tạo của các nhạc sĩ thuộc thể loại này.</v>
      </c>
    </row>
    <row r="4454">
      <c r="A4454" s="1" t="s">
        <v>6654</v>
      </c>
      <c r="B4454" s="1" t="s">
        <v>6655</v>
      </c>
      <c r="C4454" s="2" t="str">
        <f>IFERROR(__xludf.DUMMYFUNCTION("GoogleTranslate(B4454, ""en"", ""vi"")"),"[ti0me1 s2ig3na4tu5re6] độc đáo của bài hát này đã tạo nên sự khác biệt. Ngoài ra, sự vắng mặt của một nhạc cụ cụ thể trong bản giai điệu càng khiến nó trở nên khác biệt hơn. Việc sử dụng [[K01E12Y23]3 k4ey5] góp phần tạo nên bầu không khí độc đáo do bản "&amp;"nhạc này tạo ra. Cuối cùng, việc đưa [I1N2S3T4R5U6M7E8N9T0S1] vào tác phẩm âm nhạc sẽ tăng thêm chiều sâu và độ phong phú cho âm thanh tổng thể.")</f>
        <v>[ti0me1 s2ig3na4tu5re6] độc đáo của bài hát này đã tạo nên sự khác biệt. Ngoài ra, sự vắng mặt của một nhạc cụ cụ thể trong bản giai điệu càng khiến nó trở nên khác biệt hơn. Việc sử dụng [[K01E12Y23]3 k4ey5] góp phần tạo nên bầu không khí độc đáo do bản nhạc này tạo ra. Cuối cùng, việc đưa [I1N2S3T4R5U6M7E8N9T0S1] vào tác phẩm âm nhạc sẽ tăng thêm chiều sâu và độ phong phú cho âm thanh tổng thể.</v>
      </c>
    </row>
    <row r="4455">
      <c r="A4455" s="1" t="s">
        <v>1490</v>
      </c>
      <c r="B4455" s="1" t="s">
        <v>6656</v>
      </c>
      <c r="C4455" s="2" t="str">
        <f>IFERROR(__xludf.DUMMYFUNCTION("GoogleTranslate(B4455, ""en"", ""vi"")"),"Phạm vi cao độ nhỏ gọn của [R1A2N3G4E5] [oc0ta1ve2s3] mang lại màn trình diễn âm nhạc tập trung và có tác động mạnh mẽ, được bổ sung bằng cách sử dụng [[K01E12Y23]3 k4ey5] của âm nhạc, tạo ra bảng âm thanh phong phú và sống động. Bài hát chạy trong [T1M21"&amp;"3] giây, lôi cuốn với nhịp điệu cực kỳ mạnh mẽ và khiến âm nhạc trở nên sống động thông qua việc sử dụng [I1N2S3T4R5U6M7E8N9T0S1]. Phần không chuẩn [[T01I12M23E34_45S56I67G78N89A90T01U12R23E34]4 t5im6e 7si8gn9at0ur1e2] thêm một yếu tố hấp dẫn, trong khi n"&amp;"hịp độ nhàn nhã càng làm tăng thêm nét độc đáo của bản nhạc này, khiến nó khác biệt với các ví dụ điển hình của phong cách [G1E2N3R4E5].")</f>
        <v>Phạm vi cao độ nhỏ gọn của [R1A2N3G4E5] [oc0ta1ve2s3] mang lại màn trình diễn âm nhạc tập trung và có tác động mạnh mẽ, được bổ sung bằng cách sử dụng [[K01E12Y23]3 k4ey5] của âm nhạc, tạo ra bảng âm thanh phong phú và sống động. Bài hát chạy trong [T1M213] giây, lôi cuốn với nhịp điệu cực kỳ mạnh mẽ và khiến âm nhạc trở nên sống động thông qua việc sử dụng [I1N2S3T4R5U6M7E8N9T0S1]. Phần không chuẩn [[T01I12M23E34_45S56I67G78N89A90T01U12R23E34]4 t5im6e 7si8gn9at0ur1e2] thêm một yếu tố hấp dẫn, trong khi nhịp độ nhàn nhã càng làm tăng thêm nét độc đáo của bản nhạc này, khiến nó khác biệt với các ví dụ điển hình của phong cách [G1E2N3R4E5].</v>
      </c>
    </row>
    <row r="4456">
      <c r="A4456" s="1" t="s">
        <v>6657</v>
      </c>
      <c r="B4456" s="1" t="s">
        <v>6658</v>
      </c>
      <c r="C4456" s="2" t="str">
        <f>IFERROR(__xludf.DUMMYFUNCTION("GoogleTranslate(B4456, ""en"", ""vi"")"),"Phạm vi cao độ giới hạn của âm nhạc là [R1A2N3G4E5] [oc0ta1ve2s3] cho phép nhấn mạnh hơn vào các sắc thái của giai điệu và phân nhịp. Bài hát này, hoàn hảo cho một bữa tiệc khiêu vũ, có đồng hồ đo [T1I2M3E4_5S6I7G8N9A0T1U2R3E4] và không có [I1N2S3T4R5U6M7"&amp;"E8N9T0S1]. Phát ở tốc độ chậm, âm nhạc đại diện cho âm thanh [G1E2N3R4E5] điển hình.")</f>
        <v>Phạm vi cao độ giới hạn của âm nhạc là [R1A2N3G4E5] [oc0ta1ve2s3] cho phép nhấn mạnh hơn vào các sắc thái của giai điệu và phân nhịp. Bài hát này, hoàn hảo cho một bữa tiệc khiêu vũ, có đồng hồ đo [T1I2M3E4_5S6I7G8N9A0T1U2R3E4] và không có [I1N2S3T4R5U6M7E8N9T0S1]. Phát ở tốc độ chậm, âm nhạc đại diện cho âm thanh [G1E2N3R4E5] điển hình.</v>
      </c>
    </row>
    <row r="4457">
      <c r="A4457" s="1" t="s">
        <v>435</v>
      </c>
      <c r="B4457" s="1" t="s">
        <v>6659</v>
      </c>
      <c r="C4457" s="2" t="str">
        <f>IFERROR(__xludf.DUMMYFUNCTION("GoogleTranslate(B4457, ""en"", ""vi"")"),"Phạm vi cao độ của [R1A2N3G4E5] [oc0ta1ve2s3] trong âm nhạc tạo thêm nét đặc biệt, từ đó nhấn mạnh chiều sâu cảm xúc của nó. Âm nhạc cũng tuân theo nhịp [T1I2M3E4_5S6I7G8N9A0T1U2R3E4], góp phần tạo nên âm thanh và cảm giác độc đáo hơn nữa. Cùng với nhau, "&amp;"những yếu tố này tạo nên trải nghiệm âm nhạc phong phú và đáng nhớ, làm say đắm người nghe và thể hiện tính nghệ thuật của nhà soạn nhạc và người biểu diễn.")</f>
        <v>Phạm vi cao độ của [R1A2N3G4E5] [oc0ta1ve2s3] trong âm nhạc tạo thêm nét đặc biệt, từ đó nhấn mạnh chiều sâu cảm xúc của nó. Âm nhạc cũng tuân theo nhịp [T1I2M3E4_5S6I7G8N9A0T1U2R3E4], góp phần tạo nên âm thanh và cảm giác độc đáo hơn nữa. Cùng với nhau, những yếu tố này tạo nên trải nghiệm âm nhạc phong phú và đáng nhớ, làm say đắm người nghe và thể hiện tính nghệ thuật của nhà soạn nhạc và người biểu diễn.</v>
      </c>
    </row>
    <row r="4458">
      <c r="A4458" s="1" t="s">
        <v>1025</v>
      </c>
      <c r="B4458" s="1" t="s">
        <v>6660</v>
      </c>
      <c r="C4458" s="2" t="str">
        <f>IFERROR(__xludf.DUMMYFUNCTION("GoogleTranslate(B4458, ""en"", ""vi"")"),"Bài hát này có nhịp điệu nhẹ nhàng và có thời lượng [T1M213] giây.")</f>
        <v>Bài hát này có nhịp điệu nhẹ nhàng và có thời lượng [T1M213] giây.</v>
      </c>
    </row>
    <row r="4459">
      <c r="A4459" s="1" t="s">
        <v>6661</v>
      </c>
      <c r="B4459" s="1" t="s">
        <v>6662</v>
      </c>
      <c r="C4459" s="2" t="str">
        <f>IFERROR(__xludf.DUMMYFUNCTION("GoogleTranslate(B4459, ""en"", ""vi"")"),"Bản nhạc này được sáng tác trong [[K01E12Y23]3 k4ey5] và có dải cao độ trong [R1A2N3G4E5] [oc0ta1ve2s3]. Nó có thời gian phát là [T1M213] giây và nhịp điệu vừa phải chịu ảnh hưởng nặng nề từ phong cách [G1E2N3R4E5]. Nhịp điệu trong bài hát này rất nhẹ nhà"&amp;"ng và có tính chất khác thường [ti0me1 s2ig3na4tu5re6 o7f 8[T91I02M13E24_35S46I57G68N79A80T91U02R13E24]3]. Nhìn chung, bài hát thể hiện sự pha trộn độc đáo giữa các yếu tố khiến nó nổi bật trong thể loại [G1E2N3R4E5].")</f>
        <v>Bản nhạc này được sáng tác trong [[K01E12Y23]3 k4ey5] và có dải cao độ trong [R1A2N3G4E5] [oc0ta1ve2s3]. Nó có thời gian phát là [T1M213] giây và nhịp điệu vừa phải chịu ảnh hưởng nặng nề từ phong cách [G1E2N3R4E5]. Nhịp điệu trong bài hát này rất nhẹ nhàng và có tính chất khác thường [ti0me1 s2ig3na4tu5re6 o7f 8[T91I02M13E24_35S46I57G68N79A80T91U02R13E24]3]. Nhìn chung, bài hát thể hiện sự pha trộn độc đáo giữa các yếu tố khiến nó nổi bật trong thể loại [G1E2N3R4E5].</v>
      </c>
    </row>
    <row r="4460">
      <c r="A4460" s="1" t="s">
        <v>889</v>
      </c>
      <c r="B4460" s="1" t="s">
        <v>6663</v>
      </c>
      <c r="C4460" s="2" t="str">
        <f>IFERROR(__xludf.DUMMYFUNCTION("GoogleTranslate(B4460, ""en"", ""vi"")"),"Nhịp điệu vừa phải của bài hát này tạo nên nhịp điệu đều đặn và dễ theo. Điều này làm cho nó trở thành một lựa chọn phổ biến cho các hoạt động khiêu vũ và tập thể dục vì nó cung cấp [te0mp1o2] lý tưởng cho việc di chuyển và hoạt động thể chất. Ngoài ra, n"&amp;"hịp vừa phải cũng khiến nó trở thành sự lựa chọn linh hoạt cho nhiều thể loại âm nhạc khác nhau, vì nó có thể hoạt động tốt với những bản ballad chậm cũng như những bài hát có nhịp độ nhanh hơn. Nhìn chung, nhịp điệu vừa phải của bài hát này mang lại cảm "&amp;"giác dễ chịu, thú vị nên được nhiều người yêu nhạc yêu thích.")</f>
        <v>Nhịp điệu vừa phải của bài hát này tạo nên nhịp điệu đều đặn và dễ theo. Điều này làm cho nó trở thành một lựa chọn phổ biến cho các hoạt động khiêu vũ và tập thể dục vì nó cung cấp [te0mp1o2] lý tưởng cho việc di chuyển và hoạt động thể chất. Ngoài ra, nhịp vừa phải cũng khiến nó trở thành sự lựa chọn linh hoạt cho nhiều thể loại âm nhạc khác nhau, vì nó có thể hoạt động tốt với những bản ballad chậm cũng như những bài hát có nhịp độ nhanh hơn. Nhìn chung, nhịp điệu vừa phải của bài hát này mang lại cảm giác dễ chịu, thú vị nên được nhiều người yêu nhạc yêu thích.</v>
      </c>
    </row>
    <row r="4461">
      <c r="A4461" s="1" t="s">
        <v>992</v>
      </c>
      <c r="B4461" s="1" t="s">
        <v>6664</v>
      </c>
      <c r="C4461" s="2" t="str">
        <f>IFERROR(__xludf.DUMMYFUNCTION("GoogleTranslate(B4461, ""en"", ""vi"")"),"Âm nhạc sở hữu một số đặc điểm đáng chú ý góp phần tạo nên tác động tổng thể của nó. Phạm vi cao độ trải dài [R1A2N3G4E5] [oc0ta1ve2s3], mang lại nét độc đáo và dễ nhận biết cho âm nhạc đồng thời nhấn mạnh chiều sâu cảm xúc của nó. Ngoài ra, việc sử dụng "&amp;"[[K01E12Y23]3 k4ey5] tạo ra bầu không khí khác biệt giúp nâng cao hơn nữa tác động cảm xúc của âm nhạc. Cuối cùng, thước đo của âm nhạc là [T1I2M3E4_5S6I7G8N9A0T1U2R3E4], bổ sung thêm một lớp phức tạp và thú vị cho bố cục tổng thể. Cùng với nhau, những yế"&amp;"u tố này phối hợp hài hòa để tạo ra trải nghiệm âm nhạc mạnh mẽ và đáng nhớ.")</f>
        <v>Âm nhạc sở hữu một số đặc điểm đáng chú ý góp phần tạo nên tác động tổng thể của nó. Phạm vi cao độ trải dài [R1A2N3G4E5] [oc0ta1ve2s3], mang lại nét độc đáo và dễ nhận biết cho âm nhạc đồng thời nhấn mạnh chiều sâu cảm xúc của nó. Ngoài ra, việc sử dụng [[K01E12Y23]3 k4ey5] tạo ra bầu không khí khác biệt giúp nâng cao hơn nữa tác động cảm xúc của âm nhạc. Cuối cùng, thước đo của âm nhạc là [T1I2M3E4_5S6I7G8N9A0T1U2R3E4], bổ sung thêm một lớp phức tạp và thú vị cho bố cục tổng thể. Cùng với nhau, những yếu tố này phối hợp hài hòa để tạo ra trải nghiệm âm nhạc mạnh mẽ và đáng nhớ.</v>
      </c>
    </row>
    <row r="4462">
      <c r="A4462" s="1" t="s">
        <v>1251</v>
      </c>
      <c r="B4462" s="1" t="s">
        <v>6665</v>
      </c>
      <c r="C4462" s="2" t="str">
        <f>IFERROR(__xludf.DUMMYFUNCTION("GoogleTranslate(B4462, ""en"", ""vi"")"),"Bản nhạc là một sáng tác độc đáo thể hiện phạm vi cao độ trong [R1A2N3G4E5] [oc0ta1ve2s3]. Việc lựa chọn [[K01E12Y23]3 k4ey5] mang đến cho bản nhạc này một chất lượng cảm xúc đặc biệt, trong khi nhịp điệu thanh thản góp phần tạo nên sự yên bình chung cho "&amp;"bản nhạc này. Âm nhạc còn trở nên phong phú hơn bằng cách sử dụng [I1N2S3T4R5U6M7E8N9T0S1] và [ti0me1 s2ig3na4tu5re6 o7f 8[T91I02M13E24_35S46I57G68N79A80T91U02R13E24]3] mang lại cho âm nhạc một nét đặc trưng riêng biệt. Mặc dù có [te0mp1o2] cao nhưng âm n"&amp;"hạc vẫn gợi lên cảm giác mạnh mẽ về [E1M2O3T4I5O6N7], khiến nó trở thành một bản nhạc thực sự quyến rũ. Với thời lượng [T1M213] giây, kiệt tác âm nhạc này chắc chắn sẽ để lại ấn tượng lâu dài cho bất kỳ ai nghe nó.")</f>
        <v>Bản nhạc là một sáng tác độc đáo thể hiện phạm vi cao độ trong [R1A2N3G4E5] [oc0ta1ve2s3]. Việc lựa chọn [[K01E12Y23]3 k4ey5] mang đến cho bản nhạc này một chất lượng cảm xúc đặc biệt, trong khi nhịp điệu thanh thản góp phần tạo nên sự yên bình chung cho bản nhạc này. Âm nhạc còn trở nên phong phú hơn bằng cách sử dụng [I1N2S3T4R5U6M7E8N9T0S1] và [ti0me1 s2ig3na4tu5re6 o7f 8[T91I02M13E24_35S46I57G68N79A80T91U02R13E24]3] mang lại cho âm nhạc một nét đặc trưng riêng biệt. Mặc dù có [te0mp1o2] cao nhưng âm nhạc vẫn gợi lên cảm giác mạnh mẽ về [E1M2O3T4I5O6N7], khiến nó trở thành một bản nhạc thực sự quyến rũ. Với thời lượng [T1M213] giây, kiệt tác âm nhạc này chắc chắn sẽ để lại ấn tượng lâu dài cho bất kỳ ai nghe nó.</v>
      </c>
    </row>
    <row r="4463">
      <c r="A4463" s="1" t="s">
        <v>1648</v>
      </c>
      <c r="B4463" s="1" t="s">
        <v>6666</v>
      </c>
      <c r="C4463" s="2" t="str">
        <f>IFERROR(__xludf.DUMMYFUNCTION("GoogleTranslate(B4463, ""en"", ""vi"")"),"Phạm vi cao độ giới hạn của bản nhạc là [R1A2N3G4E5] [oc0ta1ve2s3] cho phép nhấn mạnh hơn vào các sắc thái của giai điệu và nhịp điệu, trong khi [[K01E12Y23]3 k4ey5] mang đến cho bản nhạc này chất lượng cảm xúc đặc biệt. Với thời lượng [T1M213] giây, bài "&amp;"hát mang nhịp điệu cân bằng và tuân theo nhịp [T1I2M3E4_5S6I7G8N9A0T1U2R3E4], tạo nên chuyển động nhẹ nhàng và trôi chảy.")</f>
        <v>Phạm vi cao độ giới hạn của bản nhạc là [R1A2N3G4E5] [oc0ta1ve2s3] cho phép nhấn mạnh hơn vào các sắc thái của giai điệu và nhịp điệu, trong khi [[K01E12Y23]3 k4ey5] mang đến cho bản nhạc này chất lượng cảm xúc đặc biệt. Với thời lượng [T1M213] giây, bài hát mang nhịp điệu cân bằng và tuân theo nhịp [T1I2M3E4_5S6I7G8N9A0T1U2R3E4], tạo nên chuyển động nhẹ nhàng và trôi chảy.</v>
      </c>
    </row>
    <row r="4464">
      <c r="A4464" s="1" t="s">
        <v>136</v>
      </c>
      <c r="B4464" s="1" t="s">
        <v>6667</v>
      </c>
      <c r="C4464" s="2" t="str">
        <f>IFERROR(__xludf.DUMMYFUNCTION("GoogleTranslate(B4464, ""en"", ""vi"")"),"Âm nhạc trong bài hát này có đặc điểm là dải cao độ đặc biệt [R1A2N3G4E5] [oc0ta1ve2s3], nhấn mạnh chiều sâu cảm xúc của nó. Việc sử dụng [I1N2S3T4R5U6M7E8N9T0S1] rất quan trọng đối với âm nhạc và nhịp điệu rất dễ chịu, góp phần tạo nên tác động tổng thể "&amp;"của âm nhạc. Bài hát được phát trong [K1E2Y3], mang lại chất lượng cảm xúc đặc biệt và tăng thêm chiều sâu. Nó tuân theo đồng hồ đo [T1I2M3E4_5S6I7G8N9A0T1U2R3E4] và được thực hiện ở tốc độ nhàn nhã, kéo dài [T1M213] giây. Kết quả là âm nhạc tỏa ra [E1M2O"&amp;"3T4I5O6N7], khiến nó trở thành sự thể hiện mạnh mẽ về cảm xúc và tính nghệ thuật.")</f>
        <v>Âm nhạc trong bài hát này có đặc điểm là dải cao độ đặc biệt [R1A2N3G4E5] [oc0ta1ve2s3], nhấn mạnh chiều sâu cảm xúc của nó. Việc sử dụng [I1N2S3T4R5U6M7E8N9T0S1] rất quan trọng đối với âm nhạc và nhịp điệu rất dễ chịu, góp phần tạo nên tác động tổng thể của âm nhạc. Bài hát được phát trong [K1E2Y3], mang lại chất lượng cảm xúc đặc biệt và tăng thêm chiều sâu. Nó tuân theo đồng hồ đo [T1I2M3E4_5S6I7G8N9A0T1U2R3E4] và được thực hiện ở tốc độ nhàn nhã, kéo dài [T1M213] giây. Kết quả là âm nhạc tỏa ra [E1M2O3T4I5O6N7], khiến nó trở thành sự thể hiện mạnh mẽ về cảm xúc và tính nghệ thuật.</v>
      </c>
    </row>
    <row r="4465">
      <c r="A4465" s="1" t="s">
        <v>400</v>
      </c>
      <c r="B4465" s="1" t="s">
        <v>6668</v>
      </c>
      <c r="C4465" s="2" t="str">
        <f>IFERROR(__xludf.DUMMYFUNCTION("GoogleTranslate(B4465, ""en"", ""vi"")"),"Bài hát có thời gian phát là [T1M213] giây.")</f>
        <v>Bài hát có thời gian phát là [T1M213] giây.</v>
      </c>
    </row>
    <row r="4466">
      <c r="A4466" s="1" t="s">
        <v>414</v>
      </c>
      <c r="B4466" s="1" t="s">
        <v>6669</v>
      </c>
      <c r="C4466" s="2" t="str">
        <f>IFERROR(__xludf.DUMMYFUNCTION("GoogleTranslate(B4466, ""en"", ""vi"")"),"Phạm vi cao độ nhỏ gọn trải dài [R1A2N3G4E5] [oc0ta1ve2s3] góp phần tạo nên tính chất tập trung và ấn tượng của màn trình diễn âm nhạc. Hiệu ứng này được khuếch đại bằng cách sử dụng [[K01E12Y23]3 k4ey5], mang lại âm thanh độc đáo và cộng hưởng cho âm nhạ"&amp;"c. Thời lượng của bản nhạc là [T1M213] giây, mang lại nhiều thời gian để người nghe đắm mình vào nghệ thuật được trưng bày. Cùng với nhau, những yếu tố này kết hợp để tạo ra một trải nghiệm âm nhạc đáng nhớ và hấp dẫn.")</f>
        <v>Phạm vi cao độ nhỏ gọn trải dài [R1A2N3G4E5] [oc0ta1ve2s3] góp phần tạo nên tính chất tập trung và ấn tượng của màn trình diễn âm nhạc. Hiệu ứng này được khuếch đại bằng cách sử dụng [[K01E12Y23]3 k4ey5], mang lại âm thanh độc đáo và cộng hưởng cho âm nhạc. Thời lượng của bản nhạc là [T1M213] giây, mang lại nhiều thời gian để người nghe đắm mình vào nghệ thuật được trưng bày. Cùng với nhau, những yếu tố này kết hợp để tạo ra một trải nghiệm âm nhạc đáng nhớ và hấp dẫn.</v>
      </c>
    </row>
    <row r="4467">
      <c r="A4467" s="1" t="s">
        <v>6670</v>
      </c>
      <c r="B4467" s="1" t="s">
        <v>6671</v>
      </c>
      <c r="C4467" s="2" t="str">
        <f>IFERROR(__xludf.DUMMYFUNCTION("GoogleTranslate(B4467, ""en"", ""vi"")"),"Âm nhạc mang lại trải nghiệm nghe độc ​​đáo và đáng nhớ với dải cao độ [R1A2N3G4E5] [oc0ta1ve2s3], được sáng tác trong [[K01E12Y23]3 k4ey5]. Nó có nhịp điệu ổn định và vừa phải, mặc dù [ti0me1 s2ig3na4tu5re6] được sử dụng ([T1I2M3E4_5S6I7G8N9A0T1U2R3E4]) "&amp;"không thường thấy trong các bản nhạc tương tự thuộc phong cách [G1E2N3R4E5]. [I1N2S3T4R5U6M7E8N9T0S1] đóng một vai trò quan trọng trong bố cục này, bố cục này có tiết tấu nhanh và thể hiện ví dụ điển hình của phong cách [G1E2N3R4E5].")</f>
        <v>Âm nhạc mang lại trải nghiệm nghe độc ​​đáo và đáng nhớ với dải cao độ [R1A2N3G4E5] [oc0ta1ve2s3], được sáng tác trong [[K01E12Y23]3 k4ey5]. Nó có nhịp điệu ổn định và vừa phải, mặc dù [ti0me1 s2ig3na4tu5re6] được sử dụng ([T1I2M3E4_5S6I7G8N9A0T1U2R3E4]) không thường thấy trong các bản nhạc tương tự thuộc phong cách [G1E2N3R4E5]. [I1N2S3T4R5U6M7E8N9T0S1] đóng một vai trò quan trọng trong bố cục này, bố cục này có tiết tấu nhanh và thể hiện ví dụ điển hình của phong cách [G1E2N3R4E5].</v>
      </c>
    </row>
    <row r="4468">
      <c r="A4468" s="1" t="s">
        <v>100</v>
      </c>
      <c r="B4468" s="1" t="s">
        <v>6672</v>
      </c>
      <c r="C4468" s="2" t="str">
        <f>IFERROR(__xludf.DUMMYFUNCTION("GoogleTranslate(B4468, ""en"", ""vi"")"),"Việc sử dụng dải cao độ cụ thể [R1A2N3G4E5] [oc0ta1ve2s3] tạo ra âm thanh gắn kết và thống nhất xuyên suốt bản nhạc, trong khi [[K01E12Y23]3 k4ey5] mang đến âm thanh mạnh mẽ và đáng nhớ. Bài hát này dài [T1M213] giây, có [te0mp1o2] vừa phải. Ngoài ra, nó "&amp;"không có [I1N2S3T4R5U6M7E8N9T0S1], cho phép chỉ tập trung vào âm nhạc. Hơn nữa, [ti0me1 s2ig3na4tu5re6] được sử dụng trong bài hát này không hề bình thường, tạo thêm yếu tố thú vị cho sáng tác. Với màn trình diễn nhanh, âm nhạc thấm đẫm [E1M2O3T4I5O6N7].")</f>
        <v>Việc sử dụng dải cao độ cụ thể [R1A2N3G4E5] [oc0ta1ve2s3] tạo ra âm thanh gắn kết và thống nhất xuyên suốt bản nhạc, trong khi [[K01E12Y23]3 k4ey5] mang đến âm thanh mạnh mẽ và đáng nhớ. Bài hát này dài [T1M213] giây, có [te0mp1o2] vừa phải. Ngoài ra, nó không có [I1N2S3T4R5U6M7E8N9T0S1], cho phép chỉ tập trung vào âm nhạc. Hơn nữa, [ti0me1 s2ig3na4tu5re6] được sử dụng trong bài hát này không hề bình thường, tạo thêm yếu tố thú vị cho sáng tác. Với màn trình diễn nhanh, âm nhạc thấm đẫm [E1M2O3T4I5O6N7].</v>
      </c>
    </row>
    <row r="4469">
      <c r="A4469" s="1" t="s">
        <v>6673</v>
      </c>
      <c r="B4469" s="1" t="s">
        <v>6674</v>
      </c>
      <c r="C4469" s="2" t="str">
        <f>IFERROR(__xludf.DUMMYFUNCTION("GoogleTranslate(B4469, ""en"", ""vi"")"),"Phạm vi cao độ nhỏ gọn của [R1A2N3G4E5] [oc0ta1ve2s3] mang lại màn trình diễn âm nhạc tập trung và có tác động mạnh mẽ, kèm theo âm thanh cộng hưởng và độc đáo được truyền tải thông qua việc sử dụng [[K01E12Y23]3 k4ey5]. Với thời lượng [T1M213] giây và nh"&amp;"ịp vừa phải, bài hát này trở nên phong phú hơn khi đưa vào [I1N2S3T4R5U6M7E8N9T0S1]. Không phù hợp với một [Ti0ME1 S2IG3NA4TU5R Tổng cộng.")</f>
        <v>Phạm vi cao độ nhỏ gọn của [R1A2N3G4E5] [oc0ta1ve2s3] mang lại màn trình diễn âm nhạc tập trung và có tác động mạnh mẽ, kèm theo âm thanh cộng hưởng và độc đáo được truyền tải thông qua việc sử dụng [[K01E12Y23]3 k4ey5]. Với thời lượng [T1M213] giây và nhịp vừa phải, bài hát này trở nên phong phú hơn khi đưa vào [I1N2S3T4R5U6M7E8N9T0S1]. Không phù hợp với một [Ti0ME1 S2IG3NA4TU5R Tổng cộng.</v>
      </c>
    </row>
    <row r="4470">
      <c r="A4470" s="1" t="s">
        <v>2794</v>
      </c>
      <c r="B4470" s="1" t="s">
        <v>6675</v>
      </c>
      <c r="C4470" s="2" t="str">
        <f>IFERROR(__xludf.DUMMYFUNCTION("GoogleTranslate(B4470, ""en"", ""vi"")"),"Bài hát này có nhịp [te0mp1o2] chậm và có [[N01U12M23_34B45A56R67S78]8 b9ar0s1] trong phần sáng tác, kéo dài [T1M213] giây. Điều thú vị là [ti0me1 s2ig3na4tu5re6] trong bài hát không mang tính thông thường mà càng làm tăng thêm cảm giác và âm thanh độc đá"&amp;"o.")</f>
        <v>Bài hát này có nhịp [te0mp1o2] chậm và có [[N01U12M23_34B45A56R67S78]8 b9ar0s1] trong phần sáng tác, kéo dài [T1M213] giây. Điều thú vị là [ti0me1 s2ig3na4tu5re6] trong bài hát không mang tính thông thường mà càng làm tăng thêm cảm giác và âm thanh độc đáo.</v>
      </c>
    </row>
    <row r="4471">
      <c r="A4471" s="1" t="s">
        <v>5045</v>
      </c>
      <c r="B4471" s="1" t="s">
        <v>6676</v>
      </c>
      <c r="C4471" s="2" t="str">
        <f>IFERROR(__xludf.DUMMYFUNCTION("GoogleTranslate(B4471, ""en"", ""vi"")"),"Âm nhạc mang đến trải nghiệm nghe độc ​​đáo và đáng nhớ với dải cao độ [R1A2N3G4E5] [oc0ta1ve2s3], được sáng tác trong [[K01E12Y23]3 k4ey5] và kéo dài [T1M213] giây. Nhịp điệu nhẹ nhàng và thư giãn, đồng thời sự vắng mặt của [I1N2S3T4R5U6M7E8N9T0S1] tạo r"&amp;"a một bầu không khí khác biệt. Dựa trên [[T01I12M23E34_45S56I67G78N89A90T01U12R23E34]4 t5im6e 7si8gn9at0ur1e2], bài hát thể hiện những đặc điểm của phong cách [G1E2N3R4E5], bày tỏ lòng tôn kính đối với [A1R2T3I4S5T6].")</f>
        <v>Âm nhạc mang đến trải nghiệm nghe độc ​​đáo và đáng nhớ với dải cao độ [R1A2N3G4E5] [oc0ta1ve2s3], được sáng tác trong [[K01E12Y23]3 k4ey5] và kéo dài [T1M213] giây. Nhịp điệu nhẹ nhàng và thư giãn, đồng thời sự vắng mặt của [I1N2S3T4R5U6M7E8N9T0S1] tạo ra một bầu không khí khác biệt. Dựa trên [[T01I12M23E34_45S56I67G78N89A90T01U12R23E34]4 t5im6e 7si8gn9at0ur1e2], bài hát thể hiện những đặc điểm của phong cách [G1E2N3R4E5], bày tỏ lòng tôn kính đối với [A1R2T3I4S5T6].</v>
      </c>
    </row>
    <row r="4472">
      <c r="A4472" s="1" t="s">
        <v>367</v>
      </c>
      <c r="B4472" s="1" t="s">
        <v>6677</v>
      </c>
      <c r="C4472" s="2" t="str">
        <f>IFERROR(__xludf.DUMMYFUNCTION("GoogleTranslate(B4472, ""en"", ""vi"")"),"[ke0y1] và các nhạc cụ đều đóng vai trò quan trọng trong việc tạo nên chất lượng cảm xúc của âm nhạc. [ke0y1] mang đến cho âm nhạc một chất lượng cảm xúc đặc biệt, trong khi các nhạc cụ góp phần tạo nên âm thanh và kết cấu tổng thể của bản nhạc. Cùng nhau"&amp;", chúng phối hợp hài hòa để tạo ra trải nghiệm âm nhạc độc đáo và mạnh mẽ cho người nghe. Cho dù đó là việc sử dụng một [ke0y1] cụ thể hay sự tương tác phức tạp của các nhạc cụ khác nhau, mỗi yếu tố đều đóng một vai trò quan trọng trong việc định hình bối"&amp;" cảnh cảm xúc của âm nhạc.")</f>
        <v>[ke0y1] và các nhạc cụ đều đóng vai trò quan trọng trong việc tạo nên chất lượng cảm xúc của âm nhạc. [ke0y1] mang đến cho âm nhạc một chất lượng cảm xúc đặc biệt, trong khi các nhạc cụ góp phần tạo nên âm thanh và kết cấu tổng thể của bản nhạc. Cùng nhau, chúng phối hợp hài hòa để tạo ra trải nghiệm âm nhạc độc đáo và mạnh mẽ cho người nghe. Cho dù đó là việc sử dụng một [ke0y1] cụ thể hay sự tương tác phức tạp của các nhạc cụ khác nhau, mỗi yếu tố đều đóng một vai trò quan trọng trong việc định hình bối cảnh cảm xúc của âm nhạc.</v>
      </c>
    </row>
    <row r="4473">
      <c r="A4473" s="1" t="s">
        <v>6678</v>
      </c>
      <c r="B4473" s="1" t="s">
        <v>6679</v>
      </c>
      <c r="C4473" s="2" t="str">
        <f>IFERROR(__xludf.DUMMYFUNCTION("GoogleTranslate(B4473, ""en"", ""vi"")"),"Loại nhạc này mang lại trải nghiệm nghe độc ​​đáo và đáng nhớ với dải cao độ [R1A2N3G4E5] [oc0ta1ve2s3]. Nó có độ dài [T1M213] giây và nhịp điệu mượt mà và thư giãn giúp nâng cao bầu không khí tổng thể. Bài hát tuân theo nhịp [T1I2M3E4_5S6I7G8N9A0T1U2R3E4"&amp;"] và được sáng tác để thể hiện [I1N2S3T4R5U6M7E8N9T0S1].")</f>
        <v>Loại nhạc này mang lại trải nghiệm nghe độc ​​đáo và đáng nhớ với dải cao độ [R1A2N3G4E5] [oc0ta1ve2s3]. Nó có độ dài [T1M213] giây và nhịp điệu mượt mà và thư giãn giúp nâng cao bầu không khí tổng thể. Bài hát tuân theo nhịp [T1I2M3E4_5S6I7G8N9A0T1U2R3E4] và được sáng tác để thể hiện [I1N2S3T4R5U6M7E8N9T0S1].</v>
      </c>
    </row>
    <row r="4474">
      <c r="A4474" s="1" t="s">
        <v>6680</v>
      </c>
      <c r="B4474" s="1" t="s">
        <v>6681</v>
      </c>
      <c r="C4474" s="2" t="str">
        <f>IFERROR(__xludf.DUMMYFUNCTION("GoogleTranslate(B4474, ""en"", ""vi"")"),"Đặc điểm riêng biệt của loại nhạc này được nhấn mạnh bởi dải cao độ của nó, kéo dài [R1A2N3G4E5] [oc0ta1ve2s3], tăng thêm chiều sâu cho sự biểu đạt cảm xúc của nó. Ngoài ra, việc sử dụng [[K01E12Y23]3 k4ey5] mang lại âm thanh mạnh mẽ và đáng nhớ, góp phần"&amp;" tạo nên ấn tượng tổng thể cho tác phẩm. Mặc dù có thời lượng tương đối ngắn [T1M213] giây nhưng nhịp điệu êm dịu và nhẹ nhàng của bài hát vẫn thu hút người nghe. Sự vắng mặt của [I1N2S3T4R5U6M7E8N9T0S1] càng làm tăng thêm bầu không khí yên bình của âm nh"&amp;"ạc. Hơn nữa, [te0mp1o2] nhanh chóng góp phần tạo nên chất lượng năng lượng tổng thể của tác phẩm, mang lại cảm giác [E1M2O3T4I5O6N7].")</f>
        <v>Đặc điểm riêng biệt của loại nhạc này được nhấn mạnh bởi dải cao độ của nó, kéo dài [R1A2N3G4E5] [oc0ta1ve2s3], tăng thêm chiều sâu cho sự biểu đạt cảm xúc của nó. Ngoài ra, việc sử dụng [[K01E12Y23]3 k4ey5] mang lại âm thanh mạnh mẽ và đáng nhớ, góp phần tạo nên ấn tượng tổng thể cho tác phẩm. Mặc dù có thời lượng tương đối ngắn [T1M213] giây nhưng nhịp điệu êm dịu và nhẹ nhàng của bài hát vẫn thu hút người nghe. Sự vắng mặt của [I1N2S3T4R5U6M7E8N9T0S1] càng làm tăng thêm bầu không khí yên bình của âm nhạc. Hơn nữa, [te0mp1o2] nhanh chóng góp phần tạo nên chất lượng năng lượng tổng thể của tác phẩm, mang lại cảm giác [E1M2O3T4I5O6N7].</v>
      </c>
    </row>
    <row r="4475">
      <c r="A4475" s="1" t="s">
        <v>333</v>
      </c>
      <c r="B4475" s="1" t="s">
        <v>6682</v>
      </c>
      <c r="C4475" s="2" t="str">
        <f>IFERROR(__xludf.DUMMYFUNCTION("GoogleTranslate(B4475, ""en"", ""vi"")"),"Bản nhạc thể hiện phạm vi cao độ trong [R1A2N3G4E5] [oc0ta1ve2s3] và sử dụng [[K01E12Y23]3 k4ey5] để tạo ra bầu không khí khác biệt. Với độ dài [T1M213] giây, bài hát thu hút người nghe bằng nhịp điệu [te0mp1o2] lạc quan và kết hợp [I1N2S3T4R5U6M7E8N9T0S1"&amp;"] giúp nâng cao bố cục âm nhạc tổng thể. Theo nhịp [T1I2M3E4_5S6I7G8N9A0T1U2R3E4], bài hát duy trì nhịp nhanh, đồng thời phát ra [E1M2O3T4I5O6N7] để gợi lên phản ứng cảm xúc mạnh mẽ.")</f>
        <v>Bản nhạc thể hiện phạm vi cao độ trong [R1A2N3G4E5] [oc0ta1ve2s3] và sử dụng [[K01E12Y23]3 k4ey5] để tạo ra bầu không khí khác biệt. Với độ dài [T1M213] giây, bài hát thu hút người nghe bằng nhịp điệu [te0mp1o2] lạc quan và kết hợp [I1N2S3T4R5U6M7E8N9T0S1] giúp nâng cao bố cục âm nhạc tổng thể. Theo nhịp [T1I2M3E4_5S6I7G8N9A0T1U2R3E4], bài hát duy trì nhịp nhanh, đồng thời phát ra [E1M2O3T4I5O6N7] để gợi lên phản ứng cảm xúc mạnh mẽ.</v>
      </c>
    </row>
    <row r="4476">
      <c r="A4476" s="1" t="s">
        <v>6683</v>
      </c>
      <c r="B4476" s="1" t="s">
        <v>6684</v>
      </c>
      <c r="C4476" s="2" t="str">
        <f>IFERROR(__xludf.DUMMYFUNCTION("GoogleTranslate(B4476, ""en"", ""vi"")"),"Âm nhạc trong bài hát này mang đậm phong cách [G1E2N3R4E5] truyền thống và có phạm vi cao độ giới hạn là [R1A2N3G4E5] [oc0ta1ve2s3]. Điều này cho phép nhấn mạnh hơn vào các sắc thái của âm điệu và cách diễn đạt, được bổ sung bằng [te0mp1o2] không quá nhan"&amp;"h cũng không quá chậm. Bài hát có [ti0me1 s2ig3na4tu5re6 o7f 8[T91I02M13E24_35S46I57G68N79A80T91U02R13E24]3], và đáng chú ý là [I1N2S3T4R5U6M7E8N9T0S1] không có trong bản phối. Nhìn chung, các yếu tố âm nhạc này phối hợp với nhau để tạo ra âm thanh đặc bi"&amp;"ệt đúng với phong cách của [G1E2N3R4E5].")</f>
        <v>Âm nhạc trong bài hát này mang đậm phong cách [G1E2N3R4E5] truyền thống và có phạm vi cao độ giới hạn là [R1A2N3G4E5] [oc0ta1ve2s3]. Điều này cho phép nhấn mạnh hơn vào các sắc thái của âm điệu và cách diễn đạt, được bổ sung bằng [te0mp1o2] không quá nhanh cũng không quá chậm. Bài hát có [ti0me1 s2ig3na4tu5re6 o7f 8[T91I02M13E24_35S46I57G68N79A80T91U02R13E24]3], và đáng chú ý là [I1N2S3T4R5U6M7E8N9T0S1] không có trong bản phối. Nhìn chung, các yếu tố âm nhạc này phối hợp với nhau để tạo ra âm thanh đặc biệt đúng với phong cách của [G1E2N3R4E5].</v>
      </c>
    </row>
    <row r="4477">
      <c r="A4477" s="1" t="s">
        <v>1173</v>
      </c>
      <c r="B4477" s="1" t="s">
        <v>6685</v>
      </c>
      <c r="C4477" s="2" t="str">
        <f>IFERROR(__xludf.DUMMYFUNCTION("GoogleTranslate(B4477, ""en"", ""vi"")"),"Âm nhạc được trình bày ở đây mang lại trải nghiệm nghe đa dạng và năng động, với dải cao độ trải dài [R1A2N3G4E5] [oc0ta1ve2s3]. Việc sử dụng [[K01E12Y23]3 k4ey5] sẽ tạo thêm hương vị độc đáo cho chế phẩm, tăng thêm sức hấp dẫn của nó. Ngoài ra, [te0mp1o2"&amp;"] trong bài hát này rất nhanh, tạo cảm giác cấp bách và tràn đầy năng lượng, càng làm tăng thêm tác động tổng thể của âm nhạc.")</f>
        <v>Âm nhạc được trình bày ở đây mang lại trải nghiệm nghe đa dạng và năng động, với dải cao độ trải dài [R1A2N3G4E5] [oc0ta1ve2s3]. Việc sử dụng [[K01E12Y23]3 k4ey5] sẽ tạo thêm hương vị độc đáo cho chế phẩm, tăng thêm sức hấp dẫn của nó. Ngoài ra, [te0mp1o2] trong bài hát này rất nhanh, tạo cảm giác cấp bách và tràn đầy năng lượng, càng làm tăng thêm tác động tổng thể của âm nhạc.</v>
      </c>
    </row>
    <row r="4478">
      <c r="A4478" s="1" t="s">
        <v>2004</v>
      </c>
      <c r="B4478" s="1" t="s">
        <v>6686</v>
      </c>
      <c r="C4478" s="2" t="str">
        <f>IFERROR(__xludf.DUMMYFUNCTION("GoogleTranslate(B4478, ""en"", ""vi"")"),"Bài hát này có tiết tấu nhanh và bạn có thể nghe thấy [[N01U12M23_34B45A56R67S78]8 b9ar0s1] trong đó. Nhịp điệu nhanh của bài hát được bổ sung bởi số ô nhịp có thể nghe được. Cùng với nhau, những yếu tố này góp phần tạo nên cấu trúc và cảm xúc tổng thể củ"&amp;"a bài hát.")</f>
        <v>Bài hát này có tiết tấu nhanh và bạn có thể nghe thấy [[N01U12M23_34B45A56R67S78]8 b9ar0s1] trong đó. Nhịp điệu nhanh của bài hát được bổ sung bởi số ô nhịp có thể nghe được. Cùng với nhau, những yếu tố này góp phần tạo nên cấu trúc và cảm xúc tổng thể của bài hát.</v>
      </c>
    </row>
    <row r="4479">
      <c r="A4479" s="1" t="s">
        <v>6687</v>
      </c>
      <c r="B4479" s="1" t="s">
        <v>6688</v>
      </c>
      <c r="C4479" s="2" t="str">
        <f>IFERROR(__xludf.DUMMYFUNCTION("GoogleTranslate(B4479, ""en"", ""vi"")"),"Dải cao độ của [R1A2N3G4E5] [oc0ta1ve2s3] tạo thêm nét đặc sắc cho bản nhạc, nhấn mạnh chiều sâu cảm xúc của nó, trong khi bài hát vẫn duy trì nhịp điệu đều đặn và vừa phải. Được làm phong phú bởi [I1N2S3T4R5U6M7E8N9T0S1], âm nhạc thể hiện [te0mp1o2] vừa "&amp;"phải và trải dài khoảng [[N01U12M23_34B45A56R67S78]8 b9ar0s1].")</f>
        <v>Dải cao độ của [R1A2N3G4E5] [oc0ta1ve2s3] tạo thêm nét đặc sắc cho bản nhạc, nhấn mạnh chiều sâu cảm xúc của nó, trong khi bài hát vẫn duy trì nhịp điệu đều đặn và vừa phải. Được làm phong phú bởi [I1N2S3T4R5U6M7E8N9T0S1], âm nhạc thể hiện [te0mp1o2] vừa phải và trải dài khoảng [[N01U12M23_34B45A56R67S78]8 b9ar0s1].</v>
      </c>
    </row>
    <row r="4480">
      <c r="A4480" s="1" t="s">
        <v>6689</v>
      </c>
      <c r="B4480" s="1" t="s">
        <v>6690</v>
      </c>
      <c r="C4480" s="2" t="str">
        <f>IFERROR(__xludf.DUMMYFUNCTION("GoogleTranslate(B4480, ""en"", ""vi"")"),"Bài hát dài một giây [T1M213] quyến rũ và đáng nhớ này thấm đẫm [E1M2O3T4I5O6N7] và có nhịp điệu rất ru. Lựa chọn [[K01E12Y23]3 k4ey5] sẽ tăng thêm trải nghiệm tổng thể, trong khi cấu trúc của bài hát tuân theo [[N01U12M23_34B45A56R67S78]8 b9ar0s1].")</f>
        <v>Bài hát dài một giây [T1M213] quyến rũ và đáng nhớ này thấm đẫm [E1M2O3T4I5O6N7] và có nhịp điệu rất ru. Lựa chọn [[K01E12Y23]3 k4ey5] sẽ tăng thêm trải nghiệm tổng thể, trong khi cấu trúc của bài hát tuân theo [[N01U12M23_34B45A56R67S78]8 b9ar0s1].</v>
      </c>
    </row>
    <row r="4481">
      <c r="A4481" s="1" t="s">
        <v>6691</v>
      </c>
      <c r="B4481" s="1" t="s">
        <v>6692</v>
      </c>
      <c r="C4481" s="2" t="str">
        <f>IFERROR(__xludf.DUMMYFUNCTION("GoogleTranslate(B4481, ""en"", ""vi"")"),"Đồng hồ đo của âm nhạc là [T1I2M3E4_5S6I7G8N9A0T1U2R3E4], mang lại cho nó một mẫu nhịp điệu đặc biệt. Mặc dù có nhịp vừa phải, bài hát đặc biệt này không có bất kỳ [I1N2S3T4R5U6M7E8N9T0S1] nào trong cách sắp xếp của nó.")</f>
        <v>Đồng hồ đo của âm nhạc là [T1I2M3E4_5S6I7G8N9A0T1U2R3E4], mang lại cho nó một mẫu nhịp điệu đặc biệt. Mặc dù có nhịp vừa phải, bài hát đặc biệt này không có bất kỳ [I1N2S3T4R5U6M7E8N9T0S1] nào trong cách sắp xếp của nó.</v>
      </c>
    </row>
    <row r="4482">
      <c r="A4482" s="1" t="s">
        <v>5008</v>
      </c>
      <c r="B4482" s="1" t="s">
        <v>6693</v>
      </c>
      <c r="C4482" s="2" t="str">
        <f>IFERROR(__xludf.DUMMYFUNCTION("GoogleTranslate(B4482, ""en"", ""vi"")"),"Đây là bài hát dài một giây [T1M213] chứa đầy [E1M2O3T4I5O6N7]. [te0mp1o2] của bản nhạc mềm mại và mượt mà, còn [ti0me1 s2ig3na4tu5re6] được chọn cho bài hát này là không chuẩn, tạo thêm nét độc đáo cho bố cục.")</f>
        <v>Đây là bài hát dài một giây [T1M213] chứa đầy [E1M2O3T4I5O6N7]. [te0mp1o2] của bản nhạc mềm mại và mượt mà, còn [ti0me1 s2ig3na4tu5re6] được chọn cho bài hát này là không chuẩn, tạo thêm nét độc đáo cho bố cục.</v>
      </c>
    </row>
    <row r="4483">
      <c r="A4483" s="1" t="s">
        <v>6694</v>
      </c>
      <c r="B4483" s="1" t="s">
        <v>6695</v>
      </c>
      <c r="C4483" s="2" t="str">
        <f>IFERROR(__xludf.DUMMYFUNCTION("GoogleTranslate(B4483, ""en"", ""vi"")"),"Bản nhạc được sáng tác trong [[K01E12Y23]3 k4ey5], sử dụng dải cao độ cụ thể là [R1A2N3G4E5] [oc0ta1ve2s3] để tạo ra âm thanh gắn kết và thống nhất. Âm nhạc gợi lên [E1M2O3T4I5O6N7] và có đặc điểm là nhịp điệu nhẹ nhàng và thư giãn, nâng cao tâm trạng và "&amp;"cảm nhận tổng thể của bản nhạc.")</f>
        <v>Bản nhạc được sáng tác trong [[K01E12Y23]3 k4ey5], sử dụng dải cao độ cụ thể là [R1A2N3G4E5] [oc0ta1ve2s3] để tạo ra âm thanh gắn kết và thống nhất. Âm nhạc gợi lên [E1M2O3T4I5O6N7] và có đặc điểm là nhịp điệu nhẹ nhàng và thư giãn, nâng cao tâm trạng và cảm nhận tổng thể của bản nhạc.</v>
      </c>
    </row>
    <row r="4484">
      <c r="A4484" s="1" t="s">
        <v>1016</v>
      </c>
      <c r="B4484" s="1" t="s">
        <v>6696</v>
      </c>
      <c r="C4484" s="2" t="str">
        <f>IFERROR(__xludf.DUMMYFUNCTION("GoogleTranslate(B4484, ""en"", ""vi"")"),"Âm nhạc tôi đang mô tả có một số tính năng [ke0y1]. Thứ nhất, phạm vi cao độ của nó nằm trong [R1A2N3G4E5] [oc0ta1ve2s3] và nó được cấu thành trong [[K01E12Y23]3 k4ey5]. Độ dài của bài hát là [T1M213] giây và có nhịp điệu đều đặn, vừa phải. Âm nhạc được t"&amp;"hiết kế để có tính năng [I1N2S3T4R5U6M7E8N9T0S1] và được phát ở đồng hồ đo [T1I2M3E4_5S6I7G8N9A0T1U2R3E4]. Nhịp độ chung của bài hát là chậm, giúp nhấn mạnh cảm xúc mà nó truyền tải. Nói về cảm xúc, bản nhạc này tỏa ra [E1M2O3T4I5O6N7], tạo nên trải nghiệ"&amp;"m nghe mạnh mẽ và cảm động.")</f>
        <v>Âm nhạc tôi đang mô tả có một số tính năng [ke0y1]. Thứ nhất, phạm vi cao độ của nó nằm trong [R1A2N3G4E5] [oc0ta1ve2s3] và nó được cấu thành trong [[K01E12Y23]3 k4ey5]. Độ dài của bài hát là [T1M213] giây và có nhịp điệu đều đặn, vừa phải. Âm nhạc được thiết kế để có tính năng [I1N2S3T4R5U6M7E8N9T0S1] và được phát ở đồng hồ đo [T1I2M3E4_5S6I7G8N9A0T1U2R3E4]. Nhịp độ chung của bài hát là chậm, giúp nhấn mạnh cảm xúc mà nó truyền tải. Nói về cảm xúc, bản nhạc này tỏa ra [E1M2O3T4I5O6N7], tạo nên trải nghiệm nghe mạnh mẽ và cảm động.</v>
      </c>
    </row>
    <row r="4485">
      <c r="A4485" s="1" t="s">
        <v>6697</v>
      </c>
      <c r="B4485" s="1" t="s">
        <v>6698</v>
      </c>
      <c r="C4485" s="2" t="str">
        <f>IFERROR(__xludf.DUMMYFUNCTION("GoogleTranslate(B4485, ""en"", ""vi"")"),"Bản nhạc tốc độ cao này, với phạm vi cao độ trong [R1A2N3G4E5] [oc0ta1ve2s3], ghi lại chất lượng cảm xúc đặc biệt trong [[K01E12Y23]3 k4ey5]. Kéo dài trong [T1M213] giây, [te0mp1o2] mãnh liệt của bản nhạc và sự kết hợp độc đáo của [I1N2S3T4R5U6M7E8N9T0S1]"&amp;" tạo ra âm thanh độc đáo. Với [[T01I12M23E34_45S56I67G78N89A90T01U12R23E34]4 t5im6e 7si8gn9at0ur1e2] hiếm có, bài hát này của [[N01U12M23_34B45A56R67S78]8 b9ar0s1] hoàn hảo cho một bữa tiệc khiêu vũ và đi chệch khỏi các quy ước của âm thanh [G1E2N3R4E5].")</f>
        <v>Bản nhạc tốc độ cao này, với phạm vi cao độ trong [R1A2N3G4E5] [oc0ta1ve2s3], ghi lại chất lượng cảm xúc đặc biệt trong [[K01E12Y23]3 k4ey5]. Kéo dài trong [T1M213] giây, [te0mp1o2] mãnh liệt của bản nhạc và sự kết hợp độc đáo của [I1N2S3T4R5U6M7E8N9T0S1] tạo ra âm thanh độc đáo. Với [[T01I12M23E34_45S56I67G78N89A90T01U12R23E34]4 t5im6e 7si8gn9at0ur1e2] hiếm có, bài hát này của [[N01U12M23_34B45A56R67S78]8 b9ar0s1] hoàn hảo cho một bữa tiệc khiêu vũ và đi chệch khỏi các quy ước của âm thanh [G1E2N3R4E5].</v>
      </c>
    </row>
    <row r="4486">
      <c r="A4486" s="1" t="s">
        <v>4287</v>
      </c>
      <c r="B4486" s="1" t="s">
        <v>6699</v>
      </c>
      <c r="C4486" s="2" t="str">
        <f>IFERROR(__xludf.DUMMYFUNCTION("GoogleTranslate(B4486, ""en"", ""vi"")"),"Loại nhạc này mang lại trải nghiệm nghe độc ​​đáo và đáng nhớ với dải cao độ [R1A2N3G4E5] [oc0ta1ve2s3]. Nó truyền tải âm thanh độc đáo và cộng hưởng bằng cách sử dụng [[K01E12Y23]3 k4ey5]. Bài hát có độ dài [T1M213] giây và nhịp độ nhanh. [I1N2S3T4R5U6M7"&amp;"E8N9T0] là nhạc cụ quan trọng nhất được nghe trong phần giai điệu, làm tăng thêm cảm giác tràn đầy năng lượng cho bài hát. Nhìn chung, sự kết hợp giữa dải cao độ [ke0y1], [te0mp1o2] và nhạc cụ của bản nhạc này tạo ra trải nghiệm nghe thú vị.")</f>
        <v>Loại nhạc này mang lại trải nghiệm nghe độc ​​đáo và đáng nhớ với dải cao độ [R1A2N3G4E5] [oc0ta1ve2s3]. Nó truyền tải âm thanh độc đáo và cộng hưởng bằng cách sử dụng [[K01E12Y23]3 k4ey5]. Bài hát có độ dài [T1M213] giây và nhịp độ nhanh. [I1N2S3T4R5U6M7E8N9T0] là nhạc cụ quan trọng nhất được nghe trong phần giai điệu, làm tăng thêm cảm giác tràn đầy năng lượng cho bài hát. Nhìn chung, sự kết hợp giữa dải cao độ [ke0y1], [te0mp1o2] và nhạc cụ của bản nhạc này tạo ra trải nghiệm nghe thú vị.</v>
      </c>
    </row>
    <row r="4487">
      <c r="A4487" s="1" t="s">
        <v>6700</v>
      </c>
      <c r="B4487" s="1" t="s">
        <v>6701</v>
      </c>
      <c r="C4487" s="2" t="str">
        <f>IFERROR(__xludf.DUMMYFUNCTION("GoogleTranslate(B4487, ""en"", ""vi"")"),"Đoạn nhạc thể hiện phạm vi cao độ trong [R1A2N3G4E5] [oc0ta1ve2s3] và có [te0mp1o2] vừa phải. Ngoài ra, nó nổi bật so với âm thanh [G1E2N3R4E5] thông thường, mang đến trải nghiệm nghe độc ​​đáo.")</f>
        <v>Đoạn nhạc thể hiện phạm vi cao độ trong [R1A2N3G4E5] [oc0ta1ve2s3] và có [te0mp1o2] vừa phải. Ngoài ra, nó nổi bật so với âm thanh [G1E2N3R4E5] thông thường, mang đến trải nghiệm nghe độc ​​đáo.</v>
      </c>
    </row>
    <row r="4488">
      <c r="A4488" s="1" t="s">
        <v>395</v>
      </c>
      <c r="B4488" s="1" t="s">
        <v>6702</v>
      </c>
      <c r="C4488" s="2" t="str">
        <f>IFERROR(__xludf.DUMMYFUNCTION("GoogleTranslate(B4488, ""en"", ""vi"")"),"Bài hát này có hương vị độc đáo nhờ [[K01E12Y23]3 k4ey5], chịu ảnh hưởng nặng nề từ phong cách [G1E2N3R4E5] và nhịp điệu chậm rãi. Phạm vi cao độ nằm trong khoảng [R1A2N3G4E5] [oc0ta1ve2s3] và bài hát có [te0mp1o2] vừa phải khi chạy trong [T1M213] giây. Đ"&amp;"iều thú vị là bài hát đã chọn không kết hợp [I1N2S3T4R5U6M7E8N9T0S1]. Nhịp điệu của âm nhạc là [T1I2M3E4_5S6I7G8N9A0T1U2R3E4], điều này làm tăng thêm không khí tổng thể của bài hát.")</f>
        <v>Bài hát này có hương vị độc đáo nhờ [[K01E12Y23]3 k4ey5], chịu ảnh hưởng nặng nề từ phong cách [G1E2N3R4E5] và nhịp điệu chậm rãi. Phạm vi cao độ nằm trong khoảng [R1A2N3G4E5] [oc0ta1ve2s3] và bài hát có [te0mp1o2] vừa phải khi chạy trong [T1M213] giây. Điều thú vị là bài hát đã chọn không kết hợp [I1N2S3T4R5U6M7E8N9T0S1]. Nhịp điệu của âm nhạc là [T1I2M3E4_5S6I7G8N9A0T1U2R3E4], điều này làm tăng thêm không khí tổng thể của bài hát.</v>
      </c>
    </row>
    <row r="4489">
      <c r="A4489" s="1" t="s">
        <v>6703</v>
      </c>
      <c r="B4489" s="1" t="s">
        <v>6704</v>
      </c>
      <c r="C4489" s="2" t="str">
        <f>IFERROR(__xludf.DUMMYFUNCTION("GoogleTranslate(B4489, ""en"", ""vi"")"),"Bài hát có tiết tấu vừa phải, kích thích vô cùng. Phạm vi cao độ của nó nằm trong [R1A2N3G4E5] [oc0ta1ve2s3] và nó không có tính năng [I1N2S3T4R5U6M7E8N9T0S1].")</f>
        <v>Bài hát có tiết tấu vừa phải, kích thích vô cùng. Phạm vi cao độ của nó nằm trong [R1A2N3G4E5] [oc0ta1ve2s3] và nó không có tính năng [I1N2S3T4R5U6M7E8N9T0S1].</v>
      </c>
    </row>
    <row r="4490">
      <c r="A4490" s="1" t="s">
        <v>3818</v>
      </c>
      <c r="B4490" s="1" t="s">
        <v>6705</v>
      </c>
      <c r="C4490" s="2" t="str">
        <f>IFERROR(__xludf.DUMMYFUNCTION("GoogleTranslate(B4490, ""en"", ""vi"")"),"Lựa chọn [[K01E12Y23]3 k4ey5] của bản nhạc này mang lại trải nghiệm quyến rũ và đáng nhớ, đại diện cho âm thanh [G1E2N3R4E5] điển hình, đồng thời không có [I1N2S3T4R5U6M7E8N9T0S1].")</f>
        <v>Lựa chọn [[K01E12Y23]3 k4ey5] của bản nhạc này mang lại trải nghiệm quyến rũ và đáng nhớ, đại diện cho âm thanh [G1E2N3R4E5] điển hình, đồng thời không có [I1N2S3T4R5U6M7E8N9T0S1].</v>
      </c>
    </row>
    <row r="4491">
      <c r="A4491" s="1" t="s">
        <v>27</v>
      </c>
      <c r="B4491" s="1" t="s">
        <v>6706</v>
      </c>
      <c r="C4491" s="2" t="str">
        <f>IFERROR(__xludf.DUMMYFUNCTION("GoogleTranslate(B4491, ""en"", ""vi"")"),"Bản nhạc này dựa trên [[T01I12M23E34_45S56I67G78N89A90T01U12R23E34]4 t5im6e 7si8gn9at0ur1e2] và mang đến trải nghiệm nghe đa dạng và sống động với dải cao độ trải dài [R1A2N3G4E5] [oc0ta1ve2s3]. Để thu được đầy đủ âm thanh mong muốn, nên đưa [I1N2S3T4R5U6"&amp;"M7E8N9T0S1] vào nhạc.")</f>
        <v>Bản nhạc này dựa trên [[T01I12M23E34_45S56I67G78N89A90T01U12R23E34]4 t5im6e 7si8gn9at0ur1e2] và mang đến trải nghiệm nghe đa dạng và sống động với dải cao độ trải dài [R1A2N3G4E5] [oc0ta1ve2s3]. Để thu được đầy đủ âm thanh mong muốn, nên đưa [I1N2S3T4R5U6M7E8N9T0S1] vào nhạc.</v>
      </c>
    </row>
    <row r="4492">
      <c r="A4492" s="1" t="s">
        <v>53</v>
      </c>
      <c r="B4492" s="1" t="s">
        <v>6707</v>
      </c>
      <c r="C4492" s="2" t="str">
        <f>IFERROR(__xludf.DUMMYFUNCTION("GoogleTranslate(B4492, ""en"", ""vi"")"),"Loại nhạc này mang đến trải nghiệm nghe độc ​​đáo và đáng nhớ với dải cao độ [R1A2N3G4E5] [oc0ta1ve2s3] và sử dụng [[K01E12Y23]3 k4ey5], tạo ra bảng âm thanh phong phú và sống động.")</f>
        <v>Loại nhạc này mang đến trải nghiệm nghe độc ​​đáo và đáng nhớ với dải cao độ [R1A2N3G4E5] [oc0ta1ve2s3] và sử dụng [[K01E12Y23]3 k4ey5], tạo ra bảng âm thanh phong phú và sống động.</v>
      </c>
    </row>
    <row r="4493">
      <c r="A4493" s="1" t="s">
        <v>2372</v>
      </c>
      <c r="B4493" s="1" t="s">
        <v>6708</v>
      </c>
      <c r="C4493" s="2" t="str">
        <f>IFERROR(__xludf.DUMMYFUNCTION("GoogleTranslate(B4493, ""en"", ""vi"")"),"Bài hát dài một giây [T1M213] theo phong cách [G1E2N3R4E5] này có phạm vi cao độ giới hạn là [R1A2N3G4E5] [oc0ta1ve2s3], cho phép nhấn mạnh hơn vào các sắc thái của giai điệu và nhịp điệu. Trong [[K01E12Y23]3 k4ey5], âm nhạc tạo ra âm thanh mạnh mẽ và đán"&amp;"g nhớ. Nhịp điệu sôi động, được biểu diễn ở tốc độ nhanh và theo nhịp [T1I2M3E4_5S6I7G8N9A0T1U2R3E4], đã tăng thêm năng lượng cho bài hát. Điều thú vị là sự sắp xếp của bản nhạc này đã cố tình bỏ qua việc sử dụng [I1N2S3T4R5U6M7E8N9T0S1]. Nhìn chung, bản "&amp;"nhạc này đóng vai trò là đại diện tiêu biểu cho phong cách [G1E2N3R4E5], thể hiện những đặc điểm độc đáo và mang lại trải nghiệm nghe khó quên.")</f>
        <v>Bài hát dài một giây [T1M213] theo phong cách [G1E2N3R4E5] này có phạm vi cao độ giới hạn là [R1A2N3G4E5] [oc0ta1ve2s3], cho phép nhấn mạnh hơn vào các sắc thái của giai điệu và nhịp điệu. Trong [[K01E12Y23]3 k4ey5], âm nhạc tạo ra âm thanh mạnh mẽ và đáng nhớ. Nhịp điệu sôi động, được biểu diễn ở tốc độ nhanh và theo nhịp [T1I2M3E4_5S6I7G8N9A0T1U2R3E4], đã tăng thêm năng lượng cho bài hát. Điều thú vị là sự sắp xếp của bản nhạc này đã cố tình bỏ qua việc sử dụng [I1N2S3T4R5U6M7E8N9T0S1]. Nhìn chung, bản nhạc này đóng vai trò là đại diện tiêu biểu cho phong cách [G1E2N3R4E5], thể hiện những đặc điểm độc đáo và mang lại trải nghiệm nghe khó quên.</v>
      </c>
    </row>
    <row r="4494">
      <c r="A4494" s="1" t="s">
        <v>989</v>
      </c>
      <c r="B4494" s="1" t="s">
        <v>6709</v>
      </c>
      <c r="C4494" s="2" t="str">
        <f>IFERROR(__xludf.DUMMYFUNCTION("GoogleTranslate(B4494, ""en"", ""vi"")"),"Phạm vi cao độ của [R1A2N3G4E5] [oc0ta1ve2s3], trải dài trên nhiều nốt từ thấp đến cao, tạo thêm nét đặc biệt cho âm nhạc và nhấn mạnh chiều sâu cảm xúc của nó. Bài hát này có độ dài [T1M213] giây, có [ti0me1 s2ig3na4tu5re6] không điển hình, góp phần tạo "&amp;"nên nét độc đáo của bài hát và càng khiến bài hát trở nên khác biệt so với các bài hát khác cùng thể loại. Việc sử dụng [ti0me1 s2ig3na4tu5re6] phi truyền thống này mang lại một cấu trúc nhịp điệu thú vị, bổ sung thêm một lớp phức tạp và hấp dẫn cho âm nh"&amp;"ạc.")</f>
        <v>Phạm vi cao độ của [R1A2N3G4E5] [oc0ta1ve2s3], trải dài trên nhiều nốt từ thấp đến cao, tạo thêm nét đặc biệt cho âm nhạc và nhấn mạnh chiều sâu cảm xúc của nó. Bài hát này có độ dài [T1M213] giây, có [ti0me1 s2ig3na4tu5re6] không điển hình, góp phần tạo nên nét độc đáo của bài hát và càng khiến bài hát trở nên khác biệt so với các bài hát khác cùng thể loại. Việc sử dụng [ti0me1 s2ig3na4tu5re6] phi truyền thống này mang lại một cấu trúc nhịp điệu thú vị, bổ sung thêm một lớp phức tạp và hấp dẫn cho âm nhạc.</v>
      </c>
    </row>
    <row r="4495">
      <c r="A4495" s="1" t="s">
        <v>6710</v>
      </c>
      <c r="B4495" s="1" t="s">
        <v>6711</v>
      </c>
      <c r="C4495" s="2" t="str">
        <f>IFERROR(__xludf.DUMMYFUNCTION("GoogleTranslate(B4495, ""en"", ""vi"")"),"Loại nhạc này mang lại trải nghiệm nghe độc ​​đáo và đáng nhớ với dải cao độ [R1A2N3G4E5] [oc0ta1ve2s3]. Ngoài ra, [[K01E12Y23]3 k4ey5] mang đến cho bản nhạc này chất lượng cảm xúc đặc biệt giúp nâng cao trải nghiệm tổng thể. Mặc dù [te0mp1o2] có tốc độ n"&amp;"hanh nhưng nhịp điệu trong bài hát này rất dễ chịu. Điều thú vị là bạn sẽ không nghe thấy bất kỳ [I1N2S3T4R5U6M7E8N9T0S1] nào trong bài hát này. Cuối cùng, độ dài của bài hát là [T1M213] giây, giúp người nghe hoàn toàn đắm chìm trong âm thanh quyến rũ.")</f>
        <v>Loại nhạc này mang lại trải nghiệm nghe độc ​​đáo và đáng nhớ với dải cao độ [R1A2N3G4E5] [oc0ta1ve2s3]. Ngoài ra, [[K01E12Y23]3 k4ey5] mang đến cho bản nhạc này chất lượng cảm xúc đặc biệt giúp nâng cao trải nghiệm tổng thể. Mặc dù [te0mp1o2] có tốc độ nhanh nhưng nhịp điệu trong bài hát này rất dễ chịu. Điều thú vị là bạn sẽ không nghe thấy bất kỳ [I1N2S3T4R5U6M7E8N9T0S1] nào trong bài hát này. Cuối cùng, độ dài của bài hát là [T1M213] giây, giúp người nghe hoàn toàn đắm chìm trong âm thanh quyến rũ.</v>
      </c>
    </row>
    <row r="4496">
      <c r="A4496" s="1" t="s">
        <v>483</v>
      </c>
      <c r="B4496" s="1" t="s">
        <v>6712</v>
      </c>
      <c r="C4496" s="2" t="str">
        <f>IFERROR(__xludf.DUMMYFUNCTION("GoogleTranslate(B4496, ""en"", ""vi"")"),"Âm nhạc trong bản nhạc này được đặc trưng bởi chiều sâu cảm xúc rõ rệt, được nhấn mạnh bởi dải cao độ [R1A2N3G4E5] [oc0ta1ve2s3]. Việc sử dụng [[K01E12Y23]3 k4ey5] tạo ra bầu không khí độc đáo phản ánh truyền thống âm nhạc [G1E2N3R4E5]. Bài hát được phát "&amp;"ở tốc độ chậm, với [te0mp1o2] thực sự mãnh liệt làm tăng thêm hiệu ứng tổng thể. Mặc dù không có [I1N2S3T4R5U6M7E8N9T0S1] nhưng âm nhạc vẫn có thể truyền tải một thông điệp mạnh mẽ. [[T01I12M23E34_45S56I67G78N89A90T01U12R23E34]4 t5im6e 7si8gn9at0ur1e2] củ"&amp;"a nó cũng là một tính năng đáng chú ý. Tổng cộng, bài hát dài [T1M213] giây và phong cách của nó phản ánh mối liên hệ sâu sắc với nguồn gốc của thể loại này.")</f>
        <v>Âm nhạc trong bản nhạc này được đặc trưng bởi chiều sâu cảm xúc rõ rệt, được nhấn mạnh bởi dải cao độ [R1A2N3G4E5] [oc0ta1ve2s3]. Việc sử dụng [[K01E12Y23]3 k4ey5] tạo ra bầu không khí độc đáo phản ánh truyền thống âm nhạc [G1E2N3R4E5]. Bài hát được phát ở tốc độ chậm, với [te0mp1o2] thực sự mãnh liệt làm tăng thêm hiệu ứng tổng thể. Mặc dù không có [I1N2S3T4R5U6M7E8N9T0S1] nhưng âm nhạc vẫn có thể truyền tải một thông điệp mạnh mẽ. [[T01I12M23E34_45S56I67G78N89A90T01U12R23E34]4 t5im6e 7si8gn9at0ur1e2] của nó cũng là một tính năng đáng chú ý. Tổng cộng, bài hát dài [T1M213] giây và phong cách của nó phản ánh mối liên hệ sâu sắc với nguồn gốc của thể loại này.</v>
      </c>
    </row>
    <row r="4497">
      <c r="A4497" s="1" t="s">
        <v>3763</v>
      </c>
      <c r="B4497" s="1" t="s">
        <v>6713</v>
      </c>
      <c r="C4497" s="2" t="str">
        <f>IFERROR(__xludf.DUMMYFUNCTION("GoogleTranslate(B4497, ""en"", ""vi"")"),"[[K01E12Y23]3 k4ey5] mang đến cho bản nhạc này chất lượng cảm xúc đặc biệt, trong khi bản nhạc có độ dài [T1M213] giây và có [[T01I12M23E34_45S56I67G78N89A90T01U12R23E34]4 t5im6e 7si8gn9at0ur1e2]. Sáng tác của bài hát này không liên quan đến việc sử dụng "&amp;"[I1N2S3T4R5U6M7E8N9T0S1], nhưng nó được trình diễn với tốc độ nhanh với [[N01U12M23_34B45A56R67S78]8 b9ar0s1] có thể nghe xuyên suốt.")</f>
        <v>[[K01E12Y23]3 k4ey5] mang đến cho bản nhạc này chất lượng cảm xúc đặc biệt, trong khi bản nhạc có độ dài [T1M213] giây và có [[T01I12M23E34_45S56I67G78N89A90T01U12R23E34]4 t5im6e 7si8gn9at0ur1e2]. Sáng tác của bài hát này không liên quan đến việc sử dụng [I1N2S3T4R5U6M7E8N9T0S1], nhưng nó được trình diễn với tốc độ nhanh với [[N01U12M23_34B45A56R67S78]8 b9ar0s1] có thể nghe xuyên suốt.</v>
      </c>
    </row>
    <row r="4498">
      <c r="A4498" s="1" t="s">
        <v>487</v>
      </c>
      <c r="B4498" s="1" t="s">
        <v>6714</v>
      </c>
      <c r="C4498" s="2" t="str">
        <f>IFERROR(__xludf.DUMMYFUNCTION("GoogleTranslate(B4498, ""en"", ""vi"")"),"Bài hát được trình diễn với tốc độ nhanh. Điều này có nghĩa là [te0mp1o2] khá nhanh và người biểu diễn cần phải theo kịp nhịp để duy trì nhịp. Việc hát hoặc chơi một nhạc cụ với tốc độ nhanh [te0mp1o2] như vậy có thể là một thử thách, nhưng nó cũng có thể"&amp;" tạo ra cảm giác phấn khích và tràn đầy năng lượng trong âm nhạc. Một bài hát có nhịp độ nhanh có thể đặc biệt hiệu quả đối với các thể loại như nhạc rock hoặc nhạc dance, trong đó nhịp là yếu tố trung tâm của sáng tác. Nhìn chung, biểu diễn một bài hát v"&amp;"ới tốc độ nhanh đòi hỏi kỹ năng, sự tập trung và hiểu biết sâu sắc về âm nhạc.")</f>
        <v>Bài hát được trình diễn với tốc độ nhanh. Điều này có nghĩa là [te0mp1o2] khá nhanh và người biểu diễn cần phải theo kịp nhịp để duy trì nhịp. Việc hát hoặc chơi một nhạc cụ với tốc độ nhanh [te0mp1o2] như vậy có thể là một thử thách, nhưng nó cũng có thể tạo ra cảm giác phấn khích và tràn đầy năng lượng trong âm nhạc. Một bài hát có nhịp độ nhanh có thể đặc biệt hiệu quả đối với các thể loại như nhạc rock hoặc nhạc dance, trong đó nhịp là yếu tố trung tâm của sáng tác. Nhìn chung, biểu diễn một bài hát với tốc độ nhanh đòi hỏi kỹ năng, sự tập trung và hiểu biết sâu sắc về âm nhạc.</v>
      </c>
    </row>
    <row r="4499">
      <c r="A4499" s="1" t="s">
        <v>200</v>
      </c>
      <c r="B4499" s="1" t="s">
        <v>6715</v>
      </c>
      <c r="C4499" s="2" t="str">
        <f>IFERROR(__xludf.DUMMYFUNCTION("GoogleTranslate(B4499, ""en"", ""vi"")"),"Bản nhạc đang được xem xét không tuân theo một [ti0me1 s2ig3na4tu5re6] chung. Thay vào đó, nó có tính năng [ti0me1 s2ig3na4tu5re6] độc đáo khiến nó khác biệt với các tác phẩm truyền thống hơn. Ngoài ra, bài hát còn sử dụng dải cao độ cụ thể kéo dài [R1A2N"&amp;"3G4E5] [oc0ta1ve2s3], góp phần tạo nên âm thanh gắn kết và thống nhất. Với tốc độ [T1M213] giây, đoạn này tương đối ngắn nhưng chứa đựng nhiều nội dung âm nhạc trong thời gian chạy. Cuối cùng, việc sử dụng [I1N2S3T4R5U6M7E8N9T0S1] là điều cần thiết cho bố"&amp;" cục, vì chúng đóng vai trò quan trọng trong việc định hình đặc điểm và giai điệu tổng thể của bố cục.")</f>
        <v>Bản nhạc đang được xem xét không tuân theo một [ti0me1 s2ig3na4tu5re6] chung. Thay vào đó, nó có tính năng [ti0me1 s2ig3na4tu5re6] độc đáo khiến nó khác biệt với các tác phẩm truyền thống hơn. Ngoài ra, bài hát còn sử dụng dải cao độ cụ thể kéo dài [R1A2N3G4E5] [oc0ta1ve2s3], góp phần tạo nên âm thanh gắn kết và thống nhất. Với tốc độ [T1M213] giây, đoạn này tương đối ngắn nhưng chứa đựng nhiều nội dung âm nhạc trong thời gian chạy. Cuối cùng, việc sử dụng [I1N2S3T4R5U6M7E8N9T0S1] là điều cần thiết cho bố cục, vì chúng đóng vai trò quan trọng trong việc định hình đặc điểm và giai điệu tổng thể của bố cục.</v>
      </c>
    </row>
    <row r="4500">
      <c r="A4500" s="1" t="s">
        <v>906</v>
      </c>
      <c r="B4500" s="1" t="s">
        <v>6716</v>
      </c>
      <c r="C4500" s="2" t="str">
        <f>IFERROR(__xludf.DUMMYFUNCTION("GoogleTranslate(B4500, ""en"", ""vi"")"),"[ti0me1 s2ig3na4tu5re6] của bài hát này không bình thường. Nó khác với 4/4 hoặc 3/4 [ti0me1 s2ig3na4tu5re6] điển hình thường thấy trong hầu hết các bản nhạc. [ti0me1 s2ig3na4tu5re6] khác thường này có thể góp phần tạo nên cảm giác độc đáo và khác biệt cho"&amp;" bài hát, khiến nó nổi bật so với các phần khác. Nó cũng có thể đặt ra thách thức đối với những nhạc sĩ đã quen chơi đàn [ti0me1 s2ig3na4tu5re6] truyền thống hơn, vì họ có thể cần điều chỉnh phong cách chơi và thời gian để phù hợp với những thay đổi trong"&amp;" âm nhạc. Bất chấp bản chất độc đáo của nó, một [ti0me1 s2ig3na4tu5re6] khác thường có thể tạo thêm yếu tố sáng tạo và thú vị cho một bản nhạc, khiến bản nhạc trở nên đáng nhớ và thú vị hơn khi nghe.")</f>
        <v>[ti0me1 s2ig3na4tu5re6] của bài hát này không bình thường. Nó khác với 4/4 hoặc 3/4 [ti0me1 s2ig3na4tu5re6] điển hình thường thấy trong hầu hết các bản nhạc. [ti0me1 s2ig3na4tu5re6] khác thường này có thể góp phần tạo nên cảm giác độc đáo và khác biệt cho bài hát, khiến nó nổi bật so với các phần khác. Nó cũng có thể đặt ra thách thức đối với những nhạc sĩ đã quen chơi đàn [ti0me1 s2ig3na4tu5re6] truyền thống hơn, vì họ có thể cần điều chỉnh phong cách chơi và thời gian để phù hợp với những thay đổi trong âm nhạc. Bất chấp bản chất độc đáo của nó, một [ti0me1 s2ig3na4tu5re6] khác thường có thể tạo thêm yếu tố sáng tạo và thú vị cho một bản nhạc, khiến bản nhạc trở nên đáng nhớ và thú vị hơn khi nghe.</v>
      </c>
    </row>
    <row r="4501">
      <c r="A4501" s="1" t="s">
        <v>398</v>
      </c>
      <c r="B4501" s="1" t="s">
        <v>6717</v>
      </c>
      <c r="C4501" s="2" t="str">
        <f>IFERROR(__xludf.DUMMYFUNCTION("GoogleTranslate(B4501, ""en"", ""vi"")"),"Đây là bài hát [T1M213] giây trong [T1I2M3E4_5S6I7G8N9A0T1U2R3E4]. Âm nhạc được sáng tác theo [ti0me1 s2ig3na4tu5re6] được chỉ định, cho biết số nhịp trong mỗi ô nhịp của bài hát. [te0mp1o2] hay tốc độ của bài hát cũng có thể được xác định bằng [ti0me1 s2"&amp;"ig3na4tu5re6], cũng như cảm nhận và nhịp điệu tổng thể của âm nhạc. Cho dù đó là một bài hát có nhịp độ nhanh, tràn đầy năng lượng hay một bản ballad chậm rãi, u sầu, [ti0me1 s2ig3na4tu5re6] đều đóng một vai trò quan trọng trong việc xác định cấu trúc âm "&amp;"nhạc và thiết lập giai điệu cho bản nhạc.")</f>
        <v>Đây là bài hát [T1M213] giây trong [T1I2M3E4_5S6I7G8N9A0T1U2R3E4]. Âm nhạc được sáng tác theo [ti0me1 s2ig3na4tu5re6] được chỉ định, cho biết số nhịp trong mỗi ô nhịp của bài hát. [te0mp1o2] hay tốc độ của bài hát cũng có thể được xác định bằng [ti0me1 s2ig3na4tu5re6], cũng như cảm nhận và nhịp điệu tổng thể của âm nhạc. Cho dù đó là một bài hát có nhịp độ nhanh, tràn đầy năng lượng hay một bản ballad chậm rãi, u sầu, [ti0me1 s2ig3na4tu5re6] đều đóng một vai trò quan trọng trong việc xác định cấu trúc âm nhạc và thiết lập giai điệu cho bản nhạc.</v>
      </c>
    </row>
    <row r="4502">
      <c r="A4502" s="1" t="s">
        <v>6718</v>
      </c>
      <c r="B4502" s="1" t="s">
        <v>6719</v>
      </c>
      <c r="C4502" s="2" t="str">
        <f>IFERROR(__xludf.DUMMYFUNCTION("GoogleTranslate(B4502, ""en"", ""vi"")"),"Việc sử dụng [[K01E12Y23]3 k4ey5] trong bài hát theo phong cách [T1M213]-giây [G1E2N3R4E5] này tạo ra một bảng âm thanh phong phú và sống động, trở nên sống động thông qua việc sử dụng [I1N2S3T4R5U6M7E8N9T0S1]. Với [te0mp1o2] vừa phải và thú vị, bài hát c"&amp;"ó [[N01U12M23_34B45A56R67S78]8 b9ar0s1] thấm đẫm các quy ước trong thể loại của nó. Nhìn chung, [ke0y1], [te0mp1o2], nhạc cụ và phong cách của âm nhạc phối hợp với nhau để tạo ra trải nghiệm âm nhạc gắn kết và hấp dẫn.")</f>
        <v>Việc sử dụng [[K01E12Y23]3 k4ey5] trong bài hát theo phong cách [T1M213]-giây [G1E2N3R4E5] này tạo ra một bảng âm thanh phong phú và sống động, trở nên sống động thông qua việc sử dụng [I1N2S3T4R5U6M7E8N9T0S1]. Với [te0mp1o2] vừa phải và thú vị, bài hát có [[N01U12M23_34B45A56R67S78]8 b9ar0s1] thấm đẫm các quy ước trong thể loại của nó. Nhìn chung, [ke0y1], [te0mp1o2], nhạc cụ và phong cách của âm nhạc phối hợp với nhau để tạo ra trải nghiệm âm nhạc gắn kết và hấp dẫn.</v>
      </c>
    </row>
    <row r="4503">
      <c r="A4503" s="1" t="s">
        <v>35</v>
      </c>
      <c r="B4503" s="1" t="s">
        <v>6720</v>
      </c>
      <c r="C4503" s="2" t="str">
        <f>IFERROR(__xludf.DUMMYFUNCTION("GoogleTranslate(B4503, ""en"", ""vi"")"),"Bài hát này không sử dụng nhạc cụ, phát trong [T1M213] giây.")</f>
        <v>Bài hát này không sử dụng nhạc cụ, phát trong [T1M213] giây.</v>
      </c>
    </row>
    <row r="4504">
      <c r="A4504" s="1" t="s">
        <v>4234</v>
      </c>
      <c r="B4504" s="1" t="s">
        <v>6721</v>
      </c>
      <c r="C4504" s="2" t="str">
        <f>IFERROR(__xludf.DUMMYFUNCTION("GoogleTranslate(B4504, ""en"", ""vi"")"),"Dải cao độ của [R1A2N3G4E5] [oc0ta1ve2s3] tạo thêm nét đặc biệt cho âm nhạc, nhấn mạnh chiều sâu cảm xúc của nó. Ngoài ra, lựa chọn [[K01E12Y23]3 k4ey5] của bản nhạc này mang lại trải nghiệm hấp dẫn và đáng nhớ. Bài hát có thời lượng [T1M213] giây và dựa "&amp;"trên [[T01I12M23E34_45S56I67G78N89A90T01U12R23E34]4 t5im6e 7si8gn9at0ur1e2]. Mặc dù mang phong cách [G1E2N3R4E5] nhưng bài hát này không phản ánh những quy ước âm nhạc thông thường. Với [[N01U12M23_34B45A56R67S78]8 b9ar0s1] trong phần sáng tác, bài hát nà"&amp;"y có cách sắp xếp độc đáo khiến nó trở nên khác biệt so với các bài hát khác cùng thể loại.")</f>
        <v>Dải cao độ của [R1A2N3G4E5] [oc0ta1ve2s3] tạo thêm nét đặc biệt cho âm nhạc, nhấn mạnh chiều sâu cảm xúc của nó. Ngoài ra, lựa chọn [[K01E12Y23]3 k4ey5] của bản nhạc này mang lại trải nghiệm hấp dẫn và đáng nhớ. Bài hát có thời lượng [T1M213] giây và dựa trên [[T01I12M23E34_45S56I67G78N89A90T01U12R23E34]4 t5im6e 7si8gn9at0ur1e2]. Mặc dù mang phong cách [G1E2N3R4E5] nhưng bài hát này không phản ánh những quy ước âm nhạc thông thường. Với [[N01U12M23_34B45A56R67S78]8 b9ar0s1] trong phần sáng tác, bài hát này có cách sắp xếp độc đáo khiến nó trở nên khác biệt so với các bài hát khác cùng thể loại.</v>
      </c>
    </row>
    <row r="4505">
      <c r="A4505" s="1" t="s">
        <v>352</v>
      </c>
      <c r="B4505" s="1" t="s">
        <v>6722</v>
      </c>
      <c r="C4505" s="2" t="str">
        <f>IFERROR(__xludf.DUMMYFUNCTION("GoogleTranslate(B4505, ""en"", ""vi"")"),"Âm nhạc được đề cập có đặc điểm độc đáo nhờ dải cao độ [R1A2N3G4E5] [oc0ta1ve2s3], dùng để làm nổi bật chiều sâu cảm xúc của nó. Việc sử dụng [[K01E12Y23]3 k4ey5] còn góp phần mang lại trải nghiệm thú vị và đáng nhớ. Thời lượng của bài hát kéo dài [T1M213"&amp;"] giây và có nhịp điệu êm đềm và vừa phải, cố tình loại trừ sự kết hợp của [I1N2S3T4R5U6M7E8N9T0S1]. Đồng hồ đo của âm nhạc là [T1I2M3E4_5S6I7G8N9A0T1U2R3E4] và nó di chuyển ở tốc độ cân bằng, truyền tải âm nhạc một cách hiệu quả với [E1M2O3T4I5O6N7].")</f>
        <v>Âm nhạc được đề cập có đặc điểm độc đáo nhờ dải cao độ [R1A2N3G4E5] [oc0ta1ve2s3], dùng để làm nổi bật chiều sâu cảm xúc của nó. Việc sử dụng [[K01E12Y23]3 k4ey5] còn góp phần mang lại trải nghiệm thú vị và đáng nhớ. Thời lượng của bài hát kéo dài [T1M213] giây và có nhịp điệu êm đềm và vừa phải, cố tình loại trừ sự kết hợp của [I1N2S3T4R5U6M7E8N9T0S1]. Đồng hồ đo của âm nhạc là [T1I2M3E4_5S6I7G8N9A0T1U2R3E4] và nó di chuyển ở tốc độ cân bằng, truyền tải âm nhạc một cách hiệu quả với [E1M2O3T4I5O6N7].</v>
      </c>
    </row>
    <row r="4506">
      <c r="A4506" s="1" t="s">
        <v>4445</v>
      </c>
      <c r="B4506" s="1" t="s">
        <v>6723</v>
      </c>
      <c r="C4506" s="2" t="str">
        <f>IFERROR(__xludf.DUMMYFUNCTION("GoogleTranslate(B4506, ""en"", ""vi"")"),"Âm nhạc trong bài hát này được đặc trưng bởi một số yếu tố độc đáo. Thứ nhất, phạm vi cao độ bao gồm [R1A2N3G4E5] [oc0ta1ve2s3], tạo thêm chiều sâu cảm xúc riêng biệt cho âm nhạc. Ngoài ra, việc sử dụng [[K01E12Y23]3 k4ey5] tạo ra một bầu không khí cụ thể"&amp;", trong khi sự vắng mặt của [I1N2S3T4R5U6M7E8N9T0S1] càng định hình phần nhạc cụ của bài hát. Nhạc được phát ở mức vừa phải [te0mp1o2], sử dụng [[T01I12M23E34_45S56I67G78N89A90T01U12R23E34]4 t5im6e 7si8gn9at0ur1e2] và có thể đếm được [[N01U12M23_34B45A56R"&amp;"67S78]8 b9ar0s1] trong đường đua. Nhìn chung, âm thanh của bài hát này mang đậm phong cách [G1E2N3R4E5] thông thường, khiến nó trở thành một ví dụ đáng chú ý của thể loại này.")</f>
        <v>Âm nhạc trong bài hát này được đặc trưng bởi một số yếu tố độc đáo. Thứ nhất, phạm vi cao độ bao gồm [R1A2N3G4E5] [oc0ta1ve2s3], tạo thêm chiều sâu cảm xúc riêng biệt cho âm nhạc. Ngoài ra, việc sử dụng [[K01E12Y23]3 k4ey5] tạo ra một bầu không khí cụ thể, trong khi sự vắng mặt của [I1N2S3T4R5U6M7E8N9T0S1] càng định hình phần nhạc cụ của bài hát. Nhạc được phát ở mức vừa phải [te0mp1o2], sử dụng [[T01I12M23E34_45S56I67G78N89A90T01U12R23E34]4 t5im6e 7si8gn9at0ur1e2] và có thể đếm được [[N01U12M23_34B45A56R67S78]8 b9ar0s1] trong đường đua. Nhìn chung, âm thanh của bài hát này mang đậm phong cách [G1E2N3R4E5] thông thường, khiến nó trở thành một ví dụ đáng chú ý của thể loại này.</v>
      </c>
    </row>
    <row r="4507">
      <c r="A4507" s="1" t="s">
        <v>6724</v>
      </c>
      <c r="B4507" s="1" t="s">
        <v>6725</v>
      </c>
      <c r="C4507" s="2" t="str">
        <f>IFERROR(__xludf.DUMMYFUNCTION("GoogleTranslate(B4507, ""en"", ""vi"")"),"Loại nhạc này mang đến trải nghiệm nghe đa dạng và sống động với dải cao độ trải dài [R1A2N3G4E5] [oc0ta1ve2s3]. Bầu không khí đặc biệt của âm nhạc được tạo ra bằng cách sử dụng [[K01E12Y23]3 k4ey5]. Bản nhạc chạy trong [T1M213] giây và phải có [I1N2S3T4R"&amp;"5U6M7E8N9T0S1]. Nhạc cụ chính cho bản giai điệu là [I1N2S3T4R5U6M7E8N9T0].")</f>
        <v>Loại nhạc này mang đến trải nghiệm nghe đa dạng và sống động với dải cao độ trải dài [R1A2N3G4E5] [oc0ta1ve2s3]. Bầu không khí đặc biệt của âm nhạc được tạo ra bằng cách sử dụng [[K01E12Y23]3 k4ey5]. Bản nhạc chạy trong [T1M213] giây và phải có [I1N2S3T4R5U6M7E8N9T0S1]. Nhạc cụ chính cho bản giai điệu là [I1N2S3T4R5U6M7E8N9T0].</v>
      </c>
    </row>
    <row r="4508">
      <c r="A4508" s="1" t="s">
        <v>6726</v>
      </c>
      <c r="B4508" s="1" t="s">
        <v>6727</v>
      </c>
      <c r="C4508" s="2" t="str">
        <f>IFERROR(__xludf.DUMMYFUNCTION("GoogleTranslate(B4508, ""en"", ""vi"")"),"[[K01E12Y23]3 k4ey5] trong bản nhạc này mang đến âm thanh mạnh mẽ và đáng nhớ, đồng thời độ dài của bản nhạc là [T1M213] giây. [ti0me1 s2ig3na4tu5re6] của bài hát này khác thường và [I1N2S3T4R5U6M7E8N9T0S1] đóng một vai trò quan trọng trong âm nhạc. Độ dà"&amp;"i của bài hát khoảng [[N01U12M23_34B45A56R67S78]8 b9ar0s1], khiến nó trở thành một sáng tác phức tạp và độc đáo thể hiện tài năng của các nhạc sĩ tham gia. Nhìn chung, tác phẩm này là một ví dụ ấn tượng về cách các nhạc sĩ sáng tạo và đổi mới có thể vượt "&amp;"qua ranh giới của các thể loại âm nhạc truyền thống để tạo ra thứ gì đó mới mẻ và thú vị.")</f>
        <v>[[K01E12Y23]3 k4ey5] trong bản nhạc này mang đến âm thanh mạnh mẽ và đáng nhớ, đồng thời độ dài của bản nhạc là [T1M213] giây. [ti0me1 s2ig3na4tu5re6] của bài hát này khác thường và [I1N2S3T4R5U6M7E8N9T0S1] đóng một vai trò quan trọng trong âm nhạc. Độ dài của bài hát khoảng [[N01U12M23_34B45A56R67S78]8 b9ar0s1], khiến nó trở thành một sáng tác phức tạp và độc đáo thể hiện tài năng của các nhạc sĩ tham gia. Nhìn chung, tác phẩm này là một ví dụ ấn tượng về cách các nhạc sĩ sáng tạo và đổi mới có thể vượt qua ranh giới của các thể loại âm nhạc truyền thống để tạo ra thứ gì đó mới mẻ và thú vị.</v>
      </c>
    </row>
    <row r="4509">
      <c r="A4509" s="1" t="s">
        <v>1662</v>
      </c>
      <c r="B4509" s="1" t="s">
        <v>6728</v>
      </c>
      <c r="C4509" s="2" t="str">
        <f>IFERROR(__xludf.DUMMYFUNCTION("GoogleTranslate(B4509, ""en"", ""vi"")"),"Âm nhạc được đề cập ở đây mang lại trải nghiệm nghe độc ​​đáo và đáng nhớ với dải cao độ [R1A2N3G4E5] [oc0ta1ve2s3]. Việc sử dụng [[K01E12Y23]3 k4ey5] trong bố cục tạo ra một bảng màu âm thanh phong phú và sống động, đồng thời nhịp điệu cân bằng của bài h"&amp;"át càng tăng thêm sức hấp dẫn tổng thể. Mặc dù phần sắp xếp của bài hát đã bỏ qua việc sử dụng [I1N2S3T4R5U6M7E8N9T0S1] nhưng nó vẫn duy trì được mức [te0mp1o2] vừa phải và người nghe có thể nghe thấy [[N01U12M23_34B45A56R67S78]8 b9ar0s1] trong bài hát. N"&amp;"hìn chung, những yếu tố này kết hợp với nhau để tạo ra trải nghiệm âm nhạc đặc biệt và thú vị.")</f>
        <v>Âm nhạc được đề cập ở đây mang lại trải nghiệm nghe độc ​​đáo và đáng nhớ với dải cao độ [R1A2N3G4E5] [oc0ta1ve2s3]. Việc sử dụng [[K01E12Y23]3 k4ey5] trong bố cục tạo ra một bảng màu âm thanh phong phú và sống động, đồng thời nhịp điệu cân bằng của bài hát càng tăng thêm sức hấp dẫn tổng thể. Mặc dù phần sắp xếp của bài hát đã bỏ qua việc sử dụng [I1N2S3T4R5U6M7E8N9T0S1] nhưng nó vẫn duy trì được mức [te0mp1o2] vừa phải và người nghe có thể nghe thấy [[N01U12M23_34B45A56R67S78]8 b9ar0s1] trong bài hát. Nhìn chung, những yếu tố này kết hợp với nhau để tạo ra trải nghiệm âm nhạc đặc biệt và thú vị.</v>
      </c>
    </row>
    <row r="4510">
      <c r="A4510" s="1" t="s">
        <v>53</v>
      </c>
      <c r="B4510" s="1" t="s">
        <v>6729</v>
      </c>
      <c r="C4510" s="2" t="str">
        <f>IFERROR(__xludf.DUMMYFUNCTION("GoogleTranslate(B4510, ""en"", ""vi"")"),"Phạm vi cao độ giới hạn của âm nhạc là [R1A2N3G4E5] [oc0ta1ve2s3] không chỉ đặt ra ranh giới mà còn tạo cơ hội để nhấn mạnh hơn vào các sắc thái của giai điệu và nhịp điệu. Ngoài ra, việc sử dụng [[K01E12Y23]3 k4ey5] sẽ tạo thêm hương vị độc đáo cho bản n"&amp;"hạc này, nâng cao hơn nữa tính biểu cảm của nó. Sự kết hợp của những yếu tố này tạo nên một phong cách âm nhạc đặc biệt, nhấn mạnh sự tinh tế và sắc thái hơn là độ phức tạp về mặt kỹ thuật.")</f>
        <v>Phạm vi cao độ giới hạn của âm nhạc là [R1A2N3G4E5] [oc0ta1ve2s3] không chỉ đặt ra ranh giới mà còn tạo cơ hội để nhấn mạnh hơn vào các sắc thái của giai điệu và nhịp điệu. Ngoài ra, việc sử dụng [[K01E12Y23]3 k4ey5] sẽ tạo thêm hương vị độc đáo cho bản nhạc này, nâng cao hơn nữa tính biểu cảm của nó. Sự kết hợp của những yếu tố này tạo nên một phong cách âm nhạc đặc biệt, nhấn mạnh sự tinh tế và sắc thái hơn là độ phức tạp về mặt kỹ thuật.</v>
      </c>
    </row>
    <row r="4511">
      <c r="A4511" s="1" t="s">
        <v>400</v>
      </c>
      <c r="B4511" s="1" t="s">
        <v>6730</v>
      </c>
      <c r="C4511" s="2" t="str">
        <f>IFERROR(__xludf.DUMMYFUNCTION("GoogleTranslate(B4511, ""en"", ""vi"")"),"Bài hát này có độ dài [T1M213] giây.")</f>
        <v>Bài hát này có độ dài [T1M213] giây.</v>
      </c>
    </row>
    <row r="4512">
      <c r="A4512" s="1" t="s">
        <v>3234</v>
      </c>
      <c r="B4512" s="1" t="s">
        <v>6731</v>
      </c>
      <c r="C4512" s="2" t="str">
        <f>IFERROR(__xludf.DUMMYFUNCTION("GoogleTranslate(B4512, ""en"", ""vi"")"),"Bản nhạc quyến rũ và đáng nhớ này, đại diện cho phong cách [G1E2N3R4E5] cổ điển, được phát ở tốc độ vừa phải với nhịp độ nhanh [te0mp1o2]. Phạm vi cao độ của nó nằm trong [R1A2N3G4E5] [oc0ta1ve2s3] và lựa chọn [[K01E12Y23]3 k4ey5] sẽ làm tăng thêm trải ng"&amp;"hiệm sống động. Với thời lượng [T1M213] giây, bài hát này không có bất kỳ [I1N2S3T4R5U6M7E8N9T0S1] nào và có [ti0me1 s2ig3na4tu5re6 o7f 8[T91I02M13E24_35S46I57G68N79A80T91U02R13E24]3].")</f>
        <v>Bản nhạc quyến rũ và đáng nhớ này, đại diện cho phong cách [G1E2N3R4E5] cổ điển, được phát ở tốc độ vừa phải với nhịp độ nhanh [te0mp1o2]. Phạm vi cao độ của nó nằm trong [R1A2N3G4E5] [oc0ta1ve2s3] và lựa chọn [[K01E12Y23]3 k4ey5] sẽ làm tăng thêm trải nghiệm sống động. Với thời lượng [T1M213] giây, bài hát này không có bất kỳ [I1N2S3T4R5U6M7E8N9T0S1] nào và có [ti0me1 s2ig3na4tu5re6 o7f 8[T91I02M13E24_35S46I57G68N79A80T91U02R13E24]3].</v>
      </c>
    </row>
    <row r="4513">
      <c r="A4513" s="1" t="s">
        <v>6732</v>
      </c>
      <c r="B4513" s="1" t="s">
        <v>6733</v>
      </c>
      <c r="C4513" s="2" t="str">
        <f>IFERROR(__xludf.DUMMYFUNCTION("GoogleTranslate(B4513, ""en"", ""vi"")"),"Nhịp điệu đặc biệt tràn đầy năng lượng của bản nhạc thuộc thể loại [G1E2N3R4E5] này tạo ra trải nghiệm khiêu vũ tuyệt vời dù được chơi ở tốc độ nhanh. Với độ dài [T1M213] giây và tăng dần theo [[N01U12M23_34B45A56R67S78]8 b9ar0s1], bài hát này nổi bật nhờ"&amp;" những đặc điểm không điển hình của thể loại [G1E2N3R4E5].")</f>
        <v>Nhịp điệu đặc biệt tràn đầy năng lượng của bản nhạc thuộc thể loại [G1E2N3R4E5] này tạo ra trải nghiệm khiêu vũ tuyệt vời dù được chơi ở tốc độ nhanh. Với độ dài [T1M213] giây và tăng dần theo [[N01U12M23_34B45A56R67S78]8 b9ar0s1], bài hát này nổi bật nhờ những đặc điểm không điển hình của thể loại [G1E2N3R4E5].</v>
      </c>
    </row>
    <row r="4514">
      <c r="A4514" s="1" t="s">
        <v>6734</v>
      </c>
      <c r="B4514" s="1" t="s">
        <v>6735</v>
      </c>
      <c r="C4514" s="2" t="str">
        <f>IFERROR(__xludf.DUMMYFUNCTION("GoogleTranslate(B4514, ""en"", ""vi"")"),"Nhạc có kích thước vừa phải [te0mp1o2] và độ dài [T1M213] giây. Nó chứa đầy [E1M2O3T4I5O6N7] và nhịp điệu của nó không quá nhanh hoặc quá chậm.")</f>
        <v>Nhạc có kích thước vừa phải [te0mp1o2] và độ dài [T1M213] giây. Nó chứa đầy [E1M2O3T4I5O6N7] và nhịp điệu của nó không quá nhanh hoặc quá chậm.</v>
      </c>
    </row>
    <row r="4515">
      <c r="A4515" s="1" t="s">
        <v>992</v>
      </c>
      <c r="B4515" s="1" t="s">
        <v>6736</v>
      </c>
      <c r="C4515" s="2" t="str">
        <f>IFERROR(__xludf.DUMMYFUNCTION("GoogleTranslate(B4515, ""en"", ""vi"")"),"Phạm vi cao độ nhỏ gọn của [R1A2N3G4E5] [oc0ta1ve2s3], kết hợp với việc sử dụng [[K01E12Y23]3 k4ey5] của âm nhạc, mang lại màn trình diễn âm nhạc tập trung và có tác động mạnh mẽ, tạo ra bảng âm thanh phong phú và sống động. Ngoài ra, âm nhạc nằm trong [T"&amp;"1I2M3E4_5S6I7G8N9A0T1U2R3E4], góp phần tạo nên cấu trúc nhịp điệu và âm thanh độc đáo. Cùng với nhau, những yếu tố này kết hợp với nhau để tạo thành một trải nghiệm âm nhạc gắn kết vừa đáng nhớ vừa hấp dẫn.")</f>
        <v>Phạm vi cao độ nhỏ gọn của [R1A2N3G4E5] [oc0ta1ve2s3], kết hợp với việc sử dụng [[K01E12Y23]3 k4ey5] của âm nhạc, mang lại màn trình diễn âm nhạc tập trung và có tác động mạnh mẽ, tạo ra bảng âm thanh phong phú và sống động. Ngoài ra, âm nhạc nằm trong [T1I2M3E4_5S6I7G8N9A0T1U2R3E4], góp phần tạo nên cấu trúc nhịp điệu và âm thanh độc đáo. Cùng với nhau, những yếu tố này kết hợp với nhau để tạo thành một trải nghiệm âm nhạc gắn kết vừa đáng nhớ vừa hấp dẫn.</v>
      </c>
    </row>
    <row r="4516">
      <c r="A4516" s="1" t="s">
        <v>4218</v>
      </c>
      <c r="B4516" s="1" t="s">
        <v>6737</v>
      </c>
      <c r="C4516" s="2" t="str">
        <f>IFERROR(__xludf.DUMMYFUNCTION("GoogleTranslate(B4516, ""en"", ""vi"")"),"[[K01E12Y23]3 k4ey5] trong bản nhạc này mang lại âm thanh mạnh mẽ và đáng nhớ, trong khi bản thân bài hát có thời gian phát là [T1M213] giây. Mặc dù [te0mp1o2] rất nhanh nhưng bài hát sử dụng [ti0me1 s2ig3na4tu5re6] [T1I2M3E4_5S6I7G8N9A0T1U2R3E4] và [I1N2"&amp;"S3T4R5U6M7E8N9T0S1] không phải là một phần của nhạc cụ. Tuy có [te0mp1o2] nhanh nhưng bài hát lại có nhịp độ chậm và tỏa ra [E1M2O3T4I5O6N7], khiến nó trở thành một bản nhạc độc đáo và đáng nhớ.")</f>
        <v>[[K01E12Y23]3 k4ey5] trong bản nhạc này mang lại âm thanh mạnh mẽ và đáng nhớ, trong khi bản thân bài hát có thời gian phát là [T1M213] giây. Mặc dù [te0mp1o2] rất nhanh nhưng bài hát sử dụng [ti0me1 s2ig3na4tu5re6] [T1I2M3E4_5S6I7G8N9A0T1U2R3E4] và [I1N2S3T4R5U6M7E8N9T0S1] không phải là một phần của nhạc cụ. Tuy có [te0mp1o2] nhanh nhưng bài hát lại có nhịp độ chậm và tỏa ra [E1M2O3T4I5O6N7], khiến nó trở thành một bản nhạc độc đáo và đáng nhớ.</v>
      </c>
    </row>
    <row r="4517">
      <c r="A4517" s="1" t="s">
        <v>1195</v>
      </c>
      <c r="B4517" s="1" t="s">
        <v>6738</v>
      </c>
      <c r="C4517" s="2" t="str">
        <f>IFERROR(__xludf.DUMMYFUNCTION("GoogleTranslate(B4517, ""en"", ""vi"")"),"Loại nhạc này mang lại trải nghiệm nghe độc ​​đáo và đáng nhớ với dải cao độ [R1A2N3G4E5] [oc0ta1ve2s3]. [[K01E12Y23]3 k4ey5] mang đến cho nó chất lượng cảm xúc đặc biệt, trong khi thời lượng của nó kéo dài [T1M213] giây. Với nhịp điệu rất nhanh và sống đ"&amp;"ộng, [I1N2S3T4R5U6M7E8N9T0S1] của bài hát đã góp phần tạo nên phần âm nhạc của nó. Nó tuân theo [[T01I12M23E34_45S56I67G78N89A90T01U12R23E34]4 t5im6e 7si8gn9at0ur1e2] và duy trì mức thấp-[te0mp1o2]. Pha trộn các yếu tố từ nhiều thể loại khác nhau, âm nhạc"&amp;" này không có nguồn gốc vững chắc từ truyền thống của bất kỳ thể loại cụ thể nào. Thành phần của nó bao gồm [[N01U12M23_34B45A56R67S78]8 b9ar0s1], tạo nên một sự sắp xếp âm nhạc đặc biệt.")</f>
        <v>Loại nhạc này mang lại trải nghiệm nghe độc ​​đáo và đáng nhớ với dải cao độ [R1A2N3G4E5] [oc0ta1ve2s3]. [[K01E12Y23]3 k4ey5] mang đến cho nó chất lượng cảm xúc đặc biệt, trong khi thời lượng của nó kéo dài [T1M213] giây. Với nhịp điệu rất nhanh và sống động, [I1N2S3T4R5U6M7E8N9T0S1] của bài hát đã góp phần tạo nên phần âm nhạc của nó. Nó tuân theo [[T01I12M23E34_45S56I67G78N89A90T01U12R23E34]4 t5im6e 7si8gn9at0ur1e2] và duy trì mức thấp-[te0mp1o2]. Pha trộn các yếu tố từ nhiều thể loại khác nhau, âm nhạc này không có nguồn gốc vững chắc từ truyền thống của bất kỳ thể loại cụ thể nào. Thành phần của nó bao gồm [[N01U12M23_34B45A56R67S78]8 b9ar0s1], tạo nên một sự sắp xếp âm nhạc đặc biệt.</v>
      </c>
    </row>
    <row r="4518">
      <c r="A4518" s="1" t="s">
        <v>57</v>
      </c>
      <c r="B4518" s="1" t="s">
        <v>6739</v>
      </c>
      <c r="C4518" s="2" t="str">
        <f>IFERROR(__xludf.DUMMYFUNCTION("GoogleTranslate(B4518, ""en"", ""vi"")"),"Sáng nay tôi đã thức dậy sớm. Mặt trời vừa ló dạng trên dãy núi. Tôi quyết định đi bộ trước khi trời quá nóng. Con đường đầy thử thách nhưng quang cảnh đáng giá. Tôi lên đến đỉnh trong vài giờ và có một chuyến dã ngoại với khung cảnh tuyệt đẹp trước khi q"&amp;"uay trở lại.")</f>
        <v>Sáng nay tôi đã thức dậy sớm. Mặt trời vừa ló dạng trên dãy núi. Tôi quyết định đi bộ trước khi trời quá nóng. Con đường đầy thử thách nhưng quang cảnh đáng giá. Tôi lên đến đỉnh trong vài giờ và có một chuyến dã ngoại với khung cảnh tuyệt đẹp trước khi quay trở lại.</v>
      </c>
    </row>
    <row r="4519">
      <c r="A4519" s="1" t="s">
        <v>6740</v>
      </c>
      <c r="B4519" s="1" t="s">
        <v>6741</v>
      </c>
      <c r="C4519" s="2" t="str">
        <f>IFERROR(__xludf.DUMMYFUNCTION("GoogleTranslate(B4519, ""en"", ""vi"")"),"Bài hát này thể hiện bản chất của âm nhạc [G1E2N3R4E5] và phạm vi cao độ của nó nằm trong [R1A2N3G4E5] [oc0ta1ve2s3]. [[K01E12Y23]3 k4ey5] thêm hương vị độc đáo cho âm nhạc, tương tự như phong cách của [A1R2T3I4S5T6]. Bài hát kéo dài [T1M213] giây và sử d"&amp;"ụng [ti0me1 s2ig3na4tu5re6 o7f 8[T91I02M13E24_35S46I57G68N79A80T91U02R13E24]3]. Tổng cộng, bài hát bao gồm [[N01U12M23_34B45A56R67S78]8 b9ar0s1], thể hiện cách sáng tác âm nhạc phức tạp và cách tiếp cận thử nghiệm.")</f>
        <v>Bài hát này thể hiện bản chất của âm nhạc [G1E2N3R4E5] và phạm vi cao độ của nó nằm trong [R1A2N3G4E5] [oc0ta1ve2s3]. [[K01E12Y23]3 k4ey5] thêm hương vị độc đáo cho âm nhạc, tương tự như phong cách của [A1R2T3I4S5T6]. Bài hát kéo dài [T1M213] giây và sử dụng [ti0me1 s2ig3na4tu5re6 o7f 8[T91I02M13E24_35S46I57G68N79A80T91U02R13E24]3]. Tổng cộng, bài hát bao gồm [[N01U12M23_34B45A56R67S78]8 b9ar0s1], thể hiện cách sáng tác âm nhạc phức tạp và cách tiếp cận thử nghiệm.</v>
      </c>
    </row>
    <row r="4520">
      <c r="A4520" s="1" t="s">
        <v>6742</v>
      </c>
      <c r="B4520" s="1" t="s">
        <v>6743</v>
      </c>
      <c r="C4520" s="2" t="str">
        <f>IFERROR(__xludf.DUMMYFUNCTION("GoogleTranslate(B4520, ""en"", ""vi"")"),"Âm nhạc được đề cập di chuyển ở tốc độ cân bằng, với nhạc cụ chính được sử dụng cho bản giai điệu. Phạm vi cao độ nhỏ gọn của [R1A2N3G4E5] [oc0ta1ve2s3] mang lại màn trình diễn âm nhạc tập trung và có tác động mạnh mẽ, trong khi lựa chọn [[K01E12Y23]3 k4e"&amp;"y5] sẽ mang lại trải nghiệm quyến rũ và đáng nhớ. Nhìn chung, sự kết hợp của các yếu tố âm nhạc này tạo ra trải nghiệm nghe gắn kết và mạnh mẽ.")</f>
        <v>Âm nhạc được đề cập di chuyển ở tốc độ cân bằng, với nhạc cụ chính được sử dụng cho bản giai điệu. Phạm vi cao độ nhỏ gọn của [R1A2N3G4E5] [oc0ta1ve2s3] mang lại màn trình diễn âm nhạc tập trung và có tác động mạnh mẽ, trong khi lựa chọn [[K01E12Y23]3 k4ey5] sẽ mang lại trải nghiệm quyến rũ và đáng nhớ. Nhìn chung, sự kết hợp của các yếu tố âm nhạc này tạo ra trải nghiệm nghe gắn kết và mạnh mẽ.</v>
      </c>
    </row>
    <row r="4521">
      <c r="A4521" s="1" t="s">
        <v>1011</v>
      </c>
      <c r="B4521" s="1" t="s">
        <v>6744</v>
      </c>
      <c r="C4521" s="2" t="str">
        <f>IFERROR(__xludf.DUMMYFUNCTION("GoogleTranslate(B4521, ""en"", ""vi"")"),"Bản nhạc này được phát ở nhịp độ thoải mái và với việc sử dụng [[K01E12Y23]3 k4ey5], nó truyền tải âm thanh độc đáo và vang dội.")</f>
        <v>Bản nhạc này được phát ở nhịp độ thoải mái và với việc sử dụng [[K01E12Y23]3 k4ey5], nó truyền tải âm thanh độc đáo và vang dội.</v>
      </c>
    </row>
    <row r="4522">
      <c r="A4522" s="1" t="s">
        <v>6745</v>
      </c>
      <c r="B4522" s="1" t="s">
        <v>6746</v>
      </c>
      <c r="C4522" s="2" t="str">
        <f>IFERROR(__xludf.DUMMYFUNCTION("GoogleTranslate(B4522, ""en"", ""vi"")"),"Việc lựa chọn [[K01E12Y23]3 k4ey5] trong bản nhạc này tạo ra một trải nghiệm quyến rũ và đáng nhớ, cùng với đó là [te0mp1o2] rất thư giãn. Nhịp điệu của âm nhạc tuân theo [T1I2M3E4_5S6I7G8N9A0T1U2R3E4], trong khi việc đưa vào [I1N2S3T4R5U6M7E8N9T0S1] giúp"&amp;" nâng cao bố cục tổng thể của nó. Với tốc độ vừa phải, bài hát này bao gồm [[N01U12M23_34B45A56R67S78]8 b9ar0s1], càng làm tăng thêm cấu trúc âm nhạc và sự hấp dẫn của nó.")</f>
        <v>Việc lựa chọn [[K01E12Y23]3 k4ey5] trong bản nhạc này tạo ra một trải nghiệm quyến rũ và đáng nhớ, cùng với đó là [te0mp1o2] rất thư giãn. Nhịp điệu của âm nhạc tuân theo [T1I2M3E4_5S6I7G8N9A0T1U2R3E4], trong khi việc đưa vào [I1N2S3T4R5U6M7E8N9T0S1] giúp nâng cao bố cục tổng thể của nó. Với tốc độ vừa phải, bài hát này bao gồm [[N01U12M23_34B45A56R67S78]8 b9ar0s1], càng làm tăng thêm cấu trúc âm nhạc và sự hấp dẫn của nó.</v>
      </c>
    </row>
    <row r="4523">
      <c r="A4523" s="1" t="s">
        <v>6747</v>
      </c>
      <c r="B4523" s="1" t="s">
        <v>6748</v>
      </c>
      <c r="C4523" s="2" t="str">
        <f>IFERROR(__xludf.DUMMYFUNCTION("GoogleTranslate(B4523, ""en"", ""vi"")"),"Phạm vi cao độ giới hạn của âm nhạc là [R1A2N3G4E5] [oc0ta1ve2s3] cho phép nhấn mạnh hơn vào các sắc thái của giai điệu và nhịp điệu, đồng thời việc sử dụng [[K01E12Y23]3 k4ey5] tạo ra bầu không khí khác biệt. Với độ dài [T1M213] giây, bài hát thể hiện nh"&amp;"ịp điệu hài hòa và [I1N2S3T4R5U6M7E8N9T0S1] không có trong phần nhạc cụ của nó.")</f>
        <v>Phạm vi cao độ giới hạn của âm nhạc là [R1A2N3G4E5] [oc0ta1ve2s3] cho phép nhấn mạnh hơn vào các sắc thái của giai điệu và nhịp điệu, đồng thời việc sử dụng [[K01E12Y23]3 k4ey5] tạo ra bầu không khí khác biệt. Với độ dài [T1M213] giây, bài hát thể hiện nhịp điệu hài hòa và [I1N2S3T4R5U6M7E8N9T0S1] không có trong phần nhạc cụ của nó.</v>
      </c>
    </row>
    <row r="4524">
      <c r="A4524" s="1" t="s">
        <v>6749</v>
      </c>
      <c r="B4524" s="1" t="s">
        <v>6750</v>
      </c>
      <c r="C4524" s="2" t="str">
        <f>IFERROR(__xludf.DUMMYFUNCTION("GoogleTranslate(B4524, ""en"", ""vi"")"),"Âm nhạc có đặc điểm riêng biệt được nhấn mạnh bởi chiều sâu cảm xúc, một phần là do phạm vi cao độ của [R1A2N3G4E5] [oc0ta1ve2s3]. Ngoài ra, việc sử dụng [[K01E12Y23]3 k4ey5] sẽ tạo thêm hương vị độc đáo cho âm nhạc. [te0mp1o2] nhanh và mãnh liệt, góp phầ"&amp;"n tạo nên cảm giác chung cho bài hát. Điều thú vị là việc cố tình loại trừ một số nhạc cụ nhất định sẽ tạo thêm sự phức tạp cho âm nhạc. Âm thanh của bài hát này bị ảnh hưởng nặng nề bởi phong cách [G1E2N3R4E5], điều này càng làm tăng thêm tính chất độc đ"&amp;"áo và quyến rũ của nó.")</f>
        <v>Âm nhạc có đặc điểm riêng biệt được nhấn mạnh bởi chiều sâu cảm xúc, một phần là do phạm vi cao độ của [R1A2N3G4E5] [oc0ta1ve2s3]. Ngoài ra, việc sử dụng [[K01E12Y23]3 k4ey5] sẽ tạo thêm hương vị độc đáo cho âm nhạc. [te0mp1o2] nhanh và mãnh liệt, góp phần tạo nên cảm giác chung cho bài hát. Điều thú vị là việc cố tình loại trừ một số nhạc cụ nhất định sẽ tạo thêm sự phức tạp cho âm nhạc. Âm thanh của bài hát này bị ảnh hưởng nặng nề bởi phong cách [G1E2N3R4E5], điều này càng làm tăng thêm tính chất độc đáo và quyến rũ của nó.</v>
      </c>
    </row>
    <row r="4525">
      <c r="A4525" s="1" t="s">
        <v>1144</v>
      </c>
      <c r="B4525" s="1" t="s">
        <v>6751</v>
      </c>
      <c r="C4525" s="2" t="str">
        <f>IFERROR(__xludf.DUMMYFUNCTION("GoogleTranslate(B4525, ""en"", ""vi"")"),"Loại nhạc này mang đến trải nghiệm nghe đa dạng và sống động với dải cao độ trải dài [R1A2N3G4E5] [oc0ta1ve2s3]. Thêm vào sự hấp dẫn của nó, [[K01E12Y23]3 k4ey5] mang đến chất lượng cảm xúc đặc biệt. Bản nhạc chạy trong [T1M213] giây, với [te0mp1o2] nhẹ n"&amp;"hàng và yên bình. Đáng chú ý là sự vắng mặt của [I1N2S3T4R5U6M7E8N9T0S1], trong khi [[T01I12M23E34_45S56I67G78N89A90T01U12R23E34]4 t5im6e 7si8gn9at0ur1e2] càng làm tăng thêm tính độc đáo của nó. Âm thanh chậm [te0mp1o2] và không điển hình của phong cách ["&amp;"G1E2N3R4E5] khiến bài hát này trở thành một trải nghiệm nghe thực sự khác biệt.")</f>
        <v>Loại nhạc này mang đến trải nghiệm nghe đa dạng và sống động với dải cao độ trải dài [R1A2N3G4E5] [oc0ta1ve2s3]. Thêm vào sự hấp dẫn của nó, [[K01E12Y23]3 k4ey5] mang đến chất lượng cảm xúc đặc biệt. Bản nhạc chạy trong [T1M213] giây, với [te0mp1o2] nhẹ nhàng và yên bình. Đáng chú ý là sự vắng mặt của [I1N2S3T4R5U6M7E8N9T0S1], trong khi [[T01I12M23E34_45S56I67G78N89A90T01U12R23E34]4 t5im6e 7si8gn9at0ur1e2] càng làm tăng thêm tính độc đáo của nó. Âm thanh chậm [te0mp1o2] và không điển hình của phong cách [G1E2N3R4E5] khiến bài hát này trở thành một trải nghiệm nghe thực sự khác biệt.</v>
      </c>
    </row>
    <row r="4526">
      <c r="A4526" s="1" t="s">
        <v>654</v>
      </c>
      <c r="B4526" s="1" t="s">
        <v>6752</v>
      </c>
      <c r="C4526" s="2" t="str">
        <f>IFERROR(__xludf.DUMMYFUNCTION("GoogleTranslate(B4526, ""en"", ""vi"")"),"Việc sử dụng [[K01E12Y23]3 k4ey5] trong bản nhạc này tạo ra một bầu không khí khác biệt và được nâng cao hơn nữa nhờ nhịp điệu êm đềm và vừa phải. Sự kết hợp của hai yếu tố mang đến trải nghiệm gắn kết và hài hòa cho người nghe. Lựa chọn [ke0y1] đặt nền t"&amp;"ảng cho tâm trạng chung, đồng thời nhịp điệu đảm bảo nhịp độ ổn định cho phép người nghe hoàn toàn đắm mình trong âm nhạc. Cùng với nhau, những khía cạnh này tạo nên một trải nghiệm âm nhạc đáng nhớ và thú vị.")</f>
        <v>Việc sử dụng [[K01E12Y23]3 k4ey5] trong bản nhạc này tạo ra một bầu không khí khác biệt và được nâng cao hơn nữa nhờ nhịp điệu êm đềm và vừa phải. Sự kết hợp của hai yếu tố mang đến trải nghiệm gắn kết và hài hòa cho người nghe. Lựa chọn [ke0y1] đặt nền tảng cho tâm trạng chung, đồng thời nhịp điệu đảm bảo nhịp độ ổn định cho phép người nghe hoàn toàn đắm mình trong âm nhạc. Cùng với nhau, những khía cạnh này tạo nên một trải nghiệm âm nhạc đáng nhớ và thú vị.</v>
      </c>
    </row>
    <row r="4527">
      <c r="A4527" s="1" t="s">
        <v>2014</v>
      </c>
      <c r="B4527" s="1" t="s">
        <v>6753</v>
      </c>
      <c r="C4527" s="2" t="str">
        <f>IFERROR(__xludf.DUMMYFUNCTION("GoogleTranslate(B4527, ""en"", ""vi"")"),"Đoạn nhạc có phạm vi cao độ trải dài [R1A2N3G4E5] [oc0ta1ve2s3] và bao gồm [[N01U12M23_34B45A56R67S78]8 b9ar0s1]. Bài hát này có thời lượng [T1M213] giây, mang đến cho người nghe nhiều thời gian để đắm mình trong giai điệu và nhịp điệu phức tạp của nó. Ch"&amp;"o dù bạn là người đam mê âm nhạc đang tìm kiếm trải nghiệm nghe hấp dẫn hay một nhạc sĩ đang tìm kiếm cảm hứng, quãng và độ dài ấn tượng của bài hát này chắc chắn sẽ thu hút và truyền cảm hứng cho bạn.")</f>
        <v>Đoạn nhạc có phạm vi cao độ trải dài [R1A2N3G4E5] [oc0ta1ve2s3] và bao gồm [[N01U12M23_34B45A56R67S78]8 b9ar0s1]. Bài hát này có thời lượng [T1M213] giây, mang đến cho người nghe nhiều thời gian để đắm mình trong giai điệu và nhịp điệu phức tạp của nó. Cho dù bạn là người đam mê âm nhạc đang tìm kiếm trải nghiệm nghe hấp dẫn hay một nhạc sĩ đang tìm kiếm cảm hứng, quãng và độ dài ấn tượng của bài hát này chắc chắn sẽ thu hút và truyền cảm hứng cho bạn.</v>
      </c>
    </row>
    <row r="4528">
      <c r="A4528" s="1" t="s">
        <v>6754</v>
      </c>
      <c r="B4528" s="1" t="s">
        <v>6755</v>
      </c>
      <c r="C4528" s="2" t="str">
        <f>IFERROR(__xludf.DUMMYFUNCTION("GoogleTranslate(B4528, ""en"", ""vi"")"),"Phạm vi cao độ giới hạn của âm nhạc là [R1A2N3G4E5] [oc0ta1ve2s3] cho phép nhấn mạnh hơn vào các sắc thái của giai điệu và phân nhịp, trong khi việc sử dụng [[K01E12Y23]3 k4ey5] tạo ra một bảng âm thanh phong phú và sống động. Ngoài ra, tính không điển hì"&amp;"nh của bài hát [[T01I12M23E34_45S56I67G78N89A90T01U12R23E34]4 t5im6e 7si8gn9at0ur1e2], cùng với sự kết hợp của [I1N2S3T4R5U6M7E8N9T0S1], đã nâng cao hơn nữa phần sáng tác âm nhạc. Sự chậm rãi có chủ ý [te0mp1o2] của màn trình diễn và cấu trúc bài hát bao "&amp;"gồm [[N01U12M23_34B45A56R67S78]8 b9ar0s1] hoàn thiện những đặc điểm độc đáo của bản nhạc này.")</f>
        <v>Phạm vi cao độ giới hạn của âm nhạc là [R1A2N3G4E5] [oc0ta1ve2s3] cho phép nhấn mạnh hơn vào các sắc thái của giai điệu và phân nhịp, trong khi việc sử dụng [[K01E12Y23]3 k4ey5] tạo ra một bảng âm thanh phong phú và sống động. Ngoài ra, tính không điển hình của bài hát [[T01I12M23E34_45S56I67G78N89A90T01U12R23E34]4 t5im6e 7si8gn9at0ur1e2], cùng với sự kết hợp của [I1N2S3T4R5U6M7E8N9T0S1], đã nâng cao hơn nữa phần sáng tác âm nhạc. Sự chậm rãi có chủ ý [te0mp1o2] của màn trình diễn và cấu trúc bài hát bao gồm [[N01U12M23_34B45A56R67S78]8 b9ar0s1] hoàn thiện những đặc điểm độc đáo của bản nhạc này.</v>
      </c>
    </row>
    <row r="4529">
      <c r="A4529" s="1" t="s">
        <v>6756</v>
      </c>
      <c r="B4529" s="1" t="s">
        <v>6757</v>
      </c>
      <c r="C4529" s="2" t="str">
        <f>IFERROR(__xludf.DUMMYFUNCTION("GoogleTranslate(B4529, ""en"", ""vi"")"),"Là ví dụ điển hình của thể loại [G1E2N3R4E5], bản nhạc này mang lại trải nghiệm nghe độc ​​đáo và đáng nhớ với dải cao độ [R1A2N3G4E5] [oc0ta1ve2s3]. Bài hát có độ dài [T1M213] giây, thuộc [T1I2M3E4_5S6I7G8N9A0T1U2R3E4] và có [te0mp1o2] vừa phải, tạo ra â"&amp;"m thanh khác biệt và thú vị.")</f>
        <v>Là ví dụ điển hình của thể loại [G1E2N3R4E5], bản nhạc này mang lại trải nghiệm nghe độc ​​đáo và đáng nhớ với dải cao độ [R1A2N3G4E5] [oc0ta1ve2s3]. Bài hát có độ dài [T1M213] giây, thuộc [T1I2M3E4_5S6I7G8N9A0T1U2R3E4] và có [te0mp1o2] vừa phải, tạo ra âm thanh khác biệt và thú vị.</v>
      </c>
    </row>
    <row r="4530">
      <c r="A4530" s="1" t="s">
        <v>6758</v>
      </c>
      <c r="B4530" s="1" t="s">
        <v>6759</v>
      </c>
      <c r="C4530" s="2" t="str">
        <f>IFERROR(__xludf.DUMMYFUNCTION("GoogleTranslate(B4530, ""en"", ""vi"")"),"Bài hát này có thời lượng chạy là [T1M213] giây và có nhịp điệu rất sôi động, cùng với [ti0me1 s2ig3na4tu5re6 o7f 8[T91I02M13E24_35S46I57G68N79A80T91U02R13E24]3 khác thường. Phần trình diễn âm nhạc sử dụng [I1N2S3T4R5U6M7E8N9T0S1] và có khoảng [[N01U12M23"&amp;"_34B45A56R67S78]8 b9ar0s1] trong bản sáng tác.")</f>
        <v>Bài hát này có thời lượng chạy là [T1M213] giây và có nhịp điệu rất sôi động, cùng với [ti0me1 s2ig3na4tu5re6 o7f 8[T91I02M13E24_35S46I57G68N79A80T91U02R13E24]3 khác thường. Phần trình diễn âm nhạc sử dụng [I1N2S3T4R5U6M7E8N9T0S1] và có khoảng [[N01U12M23_34B45A56R67S78]8 b9ar0s1] trong bản sáng tác.</v>
      </c>
    </row>
    <row r="4531">
      <c r="A4531" s="1" t="s">
        <v>412</v>
      </c>
      <c r="B4531" s="1" t="s">
        <v>6760</v>
      </c>
      <c r="C4531" s="2" t="str">
        <f>IFERROR(__xludf.DUMMYFUNCTION("GoogleTranslate(B4531, ""en"", ""vi"")"),"Việc sử dụng dải cao độ cụ thể [R1A2N3G4E5] [oc0ta1ve2s3] tạo ra âm thanh gắn kết và thống nhất xuyên suốt bản nhạc, được bổ sung bằng cách sử dụng [[K01E12Y23]3 k4ey5], truyền tải âm thanh độc đáo và cộng hưởng. Với thời lượng phát [T1M213] giây, nhịp đi"&amp;"ệu trong bài hát tràn đầy sinh lực này tiếp thêm sinh lực cho người nghe. Không có [I1N2S3T4R5U6M7E8N9T0S1], bản nhạc này dựa trên [[T01I12M23E34_45S56I67G78N89A90T01U12R23E34]4 t5im6e 7si8gn9at0ur1e2] và mang một [te0mp1o2] thoải mái, xác định tổng thể c"&amp;"ủa nó [E1M2O3T 4I5O6N7].")</f>
        <v>Việc sử dụng dải cao độ cụ thể [R1A2N3G4E5] [oc0ta1ve2s3] tạo ra âm thanh gắn kết và thống nhất xuyên suốt bản nhạc, được bổ sung bằng cách sử dụng [[K01E12Y23]3 k4ey5], truyền tải âm thanh độc đáo và cộng hưởng. Với thời lượng phát [T1M213] giây, nhịp điệu trong bài hát tràn đầy sinh lực này tiếp thêm sinh lực cho người nghe. Không có [I1N2S3T4R5U6M7E8N9T0S1], bản nhạc này dựa trên [[T01I12M23E34_45S56I67G78N89A90T01U12R23E34]4 t5im6e 7si8gn9at0ur1e2] và mang một [te0mp1o2] thoải mái, xác định tổng thể của nó [E1M2O3T 4I5O6N7].</v>
      </c>
    </row>
    <row r="4532">
      <c r="A4532" s="1" t="s">
        <v>6761</v>
      </c>
      <c r="B4532" s="1" t="s">
        <v>6762</v>
      </c>
      <c r="C4532" s="2" t="str">
        <f>IFERROR(__xludf.DUMMYFUNCTION("GoogleTranslate(B4532, ""en"", ""vi"")"),"Bản nhạc này thể hiện phạm vi cao độ trải dài [R1A2N3G4E5] [oc0ta1ve2s3]. Chất lượng cảm xúc của âm nhạc được nâng cao nhờ sử dụng [[K01E12Y23]3 k4ey5]. Nhịp điệu của bài hát đặc biệt sống động và hấp dẫn, đồng thời có nhiều [I1N2S3T4R5U6M7E8N9T0S1] để tạ"&amp;"o ra âm thanh phong phú, nhiều lớp. Bài hát tiến triển với tốc độ vừa phải, chuyển qua [[N01U12M23_34B45A56R67S78]8 b9ar0s1] khi nó đi đến một kết thúc thỏa mãn. Nhìn chung, tác phẩm này là một ví dụ tuyệt vời về sáng tác âm nhạc, sử dụng nhiều kỹ thuật v"&amp;"à yếu tố để tạo ra trải nghiệm nghe mạnh mẽ và đáng nhớ.")</f>
        <v>Bản nhạc này thể hiện phạm vi cao độ trải dài [R1A2N3G4E5] [oc0ta1ve2s3]. Chất lượng cảm xúc của âm nhạc được nâng cao nhờ sử dụng [[K01E12Y23]3 k4ey5]. Nhịp điệu của bài hát đặc biệt sống động và hấp dẫn, đồng thời có nhiều [I1N2S3T4R5U6M7E8N9T0S1] để tạo ra âm thanh phong phú, nhiều lớp. Bài hát tiến triển với tốc độ vừa phải, chuyển qua [[N01U12M23_34B45A56R67S78]8 b9ar0s1] khi nó đi đến một kết thúc thỏa mãn. Nhìn chung, tác phẩm này là một ví dụ tuyệt vời về sáng tác âm nhạc, sử dụng nhiều kỹ thuật và yếu tố để tạo ra trải nghiệm nghe mạnh mẽ và đáng nhớ.</v>
      </c>
    </row>
    <row r="4533">
      <c r="A4533" s="1" t="s">
        <v>156</v>
      </c>
      <c r="B4533" s="1" t="s">
        <v>6763</v>
      </c>
      <c r="C4533" s="2" t="str">
        <f>IFERROR(__xludf.DUMMYFUNCTION("GoogleTranslate(B4533, ""en"", ""vi"")"),"Đây là bài hát [G1E2N3R4E5] kéo dài [T1M213] giây nhưng không tuân theo khuôn mẫu điển hình của thể loại này. Thành phần và cấu trúc của nó khác với các tiêu chuẩn mong đợi, tạo ra âm thanh độc đáo khiến nó khác biệt với các bài hát khác cùng thể loại.")</f>
        <v>Đây là bài hát [G1E2N3R4E5] kéo dài [T1M213] giây nhưng không tuân theo khuôn mẫu điển hình của thể loại này. Thành phần và cấu trúc của nó khác với các tiêu chuẩn mong đợi, tạo ra âm thanh độc đáo khiến nó khác biệt với các bài hát khác cùng thể loại.</v>
      </c>
    </row>
    <row r="4534">
      <c r="A4534" s="1" t="s">
        <v>6764</v>
      </c>
      <c r="B4534" s="1" t="s">
        <v>6765</v>
      </c>
      <c r="C4534" s="2" t="str">
        <f>IFERROR(__xludf.DUMMYFUNCTION("GoogleTranslate(B4534, ""en"", ""vi"")"),"Phạm vi cao độ của bài hát này nằm trong [R1A2N3G4E5] [oc0ta1ve2s3] và chuyển động nhẹ nhàng. Nhịp điệu của nó là hoàn hảo cho việc khiêu vũ và rất dễ dàng.")</f>
        <v>Phạm vi cao độ của bài hát này nằm trong [R1A2N3G4E5] [oc0ta1ve2s3] và chuyển động nhẹ nhàng. Nhịp điệu của nó là hoàn hảo cho việc khiêu vũ và rất dễ dàng.</v>
      </c>
    </row>
    <row r="4535">
      <c r="A4535" s="1" t="s">
        <v>586</v>
      </c>
      <c r="B4535" s="1" t="s">
        <v>6766</v>
      </c>
      <c r="C4535" s="2" t="str">
        <f>IFERROR(__xludf.DUMMYFUNCTION("GoogleTranslate(B4535, ""en"", ""vi"")"),"Dải cao độ của [R1A2N3G4E5] [oc0ta1ve2s3] tạo thêm nét đặc biệt cho âm nhạc, nhấn mạnh chiều sâu cảm xúc của nó. Được sáng tác trong [[K01E12Y23]3 k4ey5], bài hát này phát trong [T1M213] giây, có nhịp điệu đặc biệt tràn đầy năng lượng. Sự sắp xếp của bài "&amp;"hát này đã cố tình bỏ qua việc sử dụng [I1N2S3T4R5U6M7E8N9T0S1], đồng thời sử dụng [[T01I12M23E34_45S56I67G78N89A90T01U12R23E34]4 t5im6e 7si8gn9at0ur1e2] không điển hình. Với mức trung bình [te0mp1o2], âm nhạc gợi lên cảm giác [E1M2O3T4I5O6N7].")</f>
        <v>Dải cao độ của [R1A2N3G4E5] [oc0ta1ve2s3] tạo thêm nét đặc biệt cho âm nhạc, nhấn mạnh chiều sâu cảm xúc của nó. Được sáng tác trong [[K01E12Y23]3 k4ey5], bài hát này phát trong [T1M213] giây, có nhịp điệu đặc biệt tràn đầy năng lượng. Sự sắp xếp của bài hát này đã cố tình bỏ qua việc sử dụng [I1N2S3T4R5U6M7E8N9T0S1], đồng thời sử dụng [[T01I12M23E34_45S56I67G78N89A90T01U12R23E34]4 t5im6e 7si8gn9at0ur1e2] không điển hình. Với mức trung bình [te0mp1o2], âm nhạc gợi lên cảm giác [E1M2O3T4I5O6N7].</v>
      </c>
    </row>
    <row r="4536">
      <c r="A4536" s="1" t="s">
        <v>2533</v>
      </c>
      <c r="B4536" s="1" t="s">
        <v>6767</v>
      </c>
      <c r="C4536" s="2" t="str">
        <f>IFERROR(__xludf.DUMMYFUNCTION("GoogleTranslate(B4536, ""en"", ""vi"")"),"Bản nhạc này truyền tải âm thanh độc đáo và vang dội nhờ sử dụng [[K01E12Y23]3 k4ey5] và phạm vi cao độ của nó nằm trong [R1A2N3G4E5] [oc0ta1ve2s3]. Bài hát có thời gian phát là [T1M213] giây và có nhịp điệu rất tràn đầy năng lượng. Đáng chú ý vắng mặt tr"&amp;"ong bài hát này là [I1N2S3T4R5U6M7E8N9T0S1]. [ti0me1 s2ig3na4tu5re6], [T1I2M3E4_5S6I7G8N9A0T1U2R3E4] được chọn, không bình thường và âm nhạc chuyển động ở tốc độ vừa phải. Nhìn chung, thành phần này, bao gồm [[N01U12M23_34B45A56R67S78]8 b9ar0s1], truyền t"&amp;"ải [E1M2O3T4I5O6N7].")</f>
        <v>Bản nhạc này truyền tải âm thanh độc đáo và vang dội nhờ sử dụng [[K01E12Y23]3 k4ey5] và phạm vi cao độ của nó nằm trong [R1A2N3G4E5] [oc0ta1ve2s3]. Bài hát có thời gian phát là [T1M213] giây và có nhịp điệu rất tràn đầy năng lượng. Đáng chú ý vắng mặt trong bài hát này là [I1N2S3T4R5U6M7E8N9T0S1]. [ti0me1 s2ig3na4tu5re6], [T1I2M3E4_5S6I7G8N9A0T1U2R3E4] được chọn, không bình thường và âm nhạc chuyển động ở tốc độ vừa phải. Nhìn chung, thành phần này, bao gồm [[N01U12M23_34B45A56R67S78]8 b9ar0s1], truyền tải [E1M2O3T4I5O6N7].</v>
      </c>
    </row>
    <row r="4537">
      <c r="A4537" s="1" t="s">
        <v>1779</v>
      </c>
      <c r="B4537" s="1" t="s">
        <v>6768</v>
      </c>
      <c r="C4537" s="2" t="str">
        <f>IFERROR(__xludf.DUMMYFUNCTION("GoogleTranslate(B4537, ""en"", ""vi"")"),"Bài hát thuộc thể loại [G1E2N3R4E5] này có thời lượng [T1M213] giây và có phạm vi cao độ nhỏ gọn là [R1A2N3G4E5] [oc0ta1ve2s3]. Phạm vi giới hạn này tạo ra một màn trình diễn âm nhạc tập trung và có tác động mạnh mẽ, làm nổi bật những đặc điểm riêng biệt "&amp;"của giai điệu và nhạc cụ hỗ trợ. Nhìn chung, bài hát thể hiện chân thực thể loại này, mang lại trải nghiệm nghe đáng nhớ cho người hâm mộ cũng như người mới.")</f>
        <v>Bài hát thuộc thể loại [G1E2N3R4E5] này có thời lượng [T1M213] giây và có phạm vi cao độ nhỏ gọn là [R1A2N3G4E5] [oc0ta1ve2s3]. Phạm vi giới hạn này tạo ra một màn trình diễn âm nhạc tập trung và có tác động mạnh mẽ, làm nổi bật những đặc điểm riêng biệt của giai điệu và nhạc cụ hỗ trợ. Nhìn chung, bài hát thể hiện chân thực thể loại này, mang lại trải nghiệm nghe đáng nhớ cho người hâm mộ cũng như người mới.</v>
      </c>
    </row>
    <row r="4538">
      <c r="A4538" s="1" t="s">
        <v>318</v>
      </c>
      <c r="B4538" s="1" t="s">
        <v>6769</v>
      </c>
      <c r="C4538" s="2" t="str">
        <f>IFERROR(__xludf.DUMMYFUNCTION("GoogleTranslate(B4538, ""en"", ""vi"")"),"Đoạn nhạc trong [T1I2M3E4_5S6I7G8N9A0T1U2R3E4] hiển thị phạm vi cao độ trong [R1A2N3G4E5] [oc0ta1ve2s3] và có tổng cộng [[N01U12M23_34B45A56R67S78]8 b9ar0s1]. Điều thú vị là bạn sẽ không nghe thấy bất kỳ [I1N2S3T4R5U6M7E8N9T0S1] nào trong bài hát này, điề"&amp;"u này càng làm tăng thêm nét độc đáo của nó.")</f>
        <v>Đoạn nhạc trong [T1I2M3E4_5S6I7G8N9A0T1U2R3E4] hiển thị phạm vi cao độ trong [R1A2N3G4E5] [oc0ta1ve2s3] và có tổng cộng [[N01U12M23_34B45A56R67S78]8 b9ar0s1]. Điều thú vị là bạn sẽ không nghe thấy bất kỳ [I1N2S3T4R5U6M7E8N9T0S1] nào trong bài hát này, điều này càng làm tăng thêm nét độc đáo của nó.</v>
      </c>
    </row>
    <row r="4539">
      <c r="A4539" s="1" t="s">
        <v>906</v>
      </c>
      <c r="B4539" s="1" t="s">
        <v>6770</v>
      </c>
      <c r="C4539" s="2" t="str">
        <f>IFERROR(__xludf.DUMMYFUNCTION("GoogleTranslate(B4539, ""en"", ""vi"")"),"[ti0me1 s2ig3na4tu5re6] của bài hát này không bình thường, có nghĩa là nó khác với [ti0me1 s2ig3na4tu5re6] điển hình có trong hầu hết các bản nhạc. [ti0me1 s2ig3na4tu5re6] là một ký hiệu âm nhạc cho biết số nhịp trong mỗi ô nhịp và loại nốt nhận được một "&amp;"nhịp. Các [ti0me1 s2ig3na4tu5re6] phổ biến nhất trong âm nhạc là 4/4, 3/4 và 6/8, nhưng cũng có nhiều khả năng khác. Việc sử dụng [ti0me1 s2ig3na4tu5re6] độc đáo có thể thêm yếu tố nhịp điệu độc đáo và thú vị vào một bản nhạc và thách thức sự mong đợi của"&amp;" người nghe.")</f>
        <v>[ti0me1 s2ig3na4tu5re6] của bài hát này không bình thường, có nghĩa là nó khác với [ti0me1 s2ig3na4tu5re6] điển hình có trong hầu hết các bản nhạc. [ti0me1 s2ig3na4tu5re6] là một ký hiệu âm nhạc cho biết số nhịp trong mỗi ô nhịp và loại nốt nhận được một nhịp. Các [ti0me1 s2ig3na4tu5re6] phổ biến nhất trong âm nhạc là 4/4, 3/4 và 6/8, nhưng cũng có nhiều khả năng khác. Việc sử dụng [ti0me1 s2ig3na4tu5re6] độc đáo có thể thêm yếu tố nhịp điệu độc đáo và thú vị vào một bản nhạc và thách thức sự mong đợi của người nghe.</v>
      </c>
    </row>
    <row r="4540">
      <c r="A4540" s="1" t="s">
        <v>3921</v>
      </c>
      <c r="B4540" s="1" t="s">
        <v>6771</v>
      </c>
      <c r="C4540" s="2" t="str">
        <f>IFERROR(__xludf.DUMMYFUNCTION("GoogleTranslate(B4540, ""en"", ""vi"")"),"Âm nhạc trong bản nhạc này có nhịp [T1I2M3E4_5S6I7G8N9A0T1U2R3E4] và nhịp vừa phải. Với dải cao độ trải dài [R1A2N3G4E5] [oc0ta1ve2s3], nó mang lại trải nghiệm nghe đa dạng và sống động. Điều thú vị là bài hát này không có [I1N2S3T4R5U6M7E8N9T0S1], tạo nê"&amp;"n âm thanh độc đáo và khác biệt.")</f>
        <v>Âm nhạc trong bản nhạc này có nhịp [T1I2M3E4_5S6I7G8N9A0T1U2R3E4] và nhịp vừa phải. Với dải cao độ trải dài [R1A2N3G4E5] [oc0ta1ve2s3], nó mang lại trải nghiệm nghe đa dạng và sống động. Điều thú vị là bài hát này không có [I1N2S3T4R5U6M7E8N9T0S1], tạo nên âm thanh độc đáo và khác biệt.</v>
      </c>
    </row>
    <row r="4541">
      <c r="A4541" s="1" t="s">
        <v>206</v>
      </c>
      <c r="B4541" s="1" t="s">
        <v>6772</v>
      </c>
      <c r="C4541" s="2" t="str">
        <f>IFERROR(__xludf.DUMMYFUNCTION("GoogleTranslate(B4541, ""en"", ""vi"")"),"Loại nhạc này mang đến trải nghiệm nghe đa dạng và sống động với dải cao độ trải dài [R1A2N3G4E5] [oc0ta1ve2s3] và sử dụng [[K01E12Y23]3 k4ey5], tạo ra bảng âm thanh phong phú và sống động. Bài hát kéo dài [T1M213] giây với [te0mp1o2] rất thoải mái và bạn"&amp;" sẽ không nghe thấy bất kỳ [I1N2S3T4R5U6M7E8N9T0S1] nào. Âm nhạc có [ti0me1 s2ig3na4tu5re6 o7f 8[T91I02M13E24_35S46I57G68N79A80T91U02R13E24]3] và ở mức vừa phải [te0mp1o2]. Bắt nguồn từ truyền thống âm nhạc [G1E2N3R4E5], phong cách của bài hát không thể n"&amp;"hầm lẫn.")</f>
        <v>Loại nhạc này mang đến trải nghiệm nghe đa dạng và sống động với dải cao độ trải dài [R1A2N3G4E5] [oc0ta1ve2s3] và sử dụng [[K01E12Y23]3 k4ey5], tạo ra bảng âm thanh phong phú và sống động. Bài hát kéo dài [T1M213] giây với [te0mp1o2] rất thoải mái và bạn sẽ không nghe thấy bất kỳ [I1N2S3T4R5U6M7E8N9T0S1] nào. Âm nhạc có [ti0me1 s2ig3na4tu5re6 o7f 8[T91I02M13E24_35S46I57G68N79A80T91U02R13E24]3] và ở mức vừa phải [te0mp1o2]. Bắt nguồn từ truyền thống âm nhạc [G1E2N3R4E5], phong cách của bài hát không thể nhầm lẫn.</v>
      </c>
    </row>
    <row r="4542">
      <c r="A4542" s="1" t="s">
        <v>5679</v>
      </c>
      <c r="B4542" s="1" t="s">
        <v>6773</v>
      </c>
      <c r="C4542" s="2" t="str">
        <f>IFERROR(__xludf.DUMMYFUNCTION("GoogleTranslate(B4542, ""en"", ""vi"")"),"Bài hát sử dụng [ti0me1 s2ig3na4tu5re6] khác thường, đồng thời có nhịp điệu rất rõ ràng. Độ dài của nó kéo dài [T1M213] giây và cố tình loại trừ một số nhạc cụ nhất định.")</f>
        <v>Bài hát sử dụng [ti0me1 s2ig3na4tu5re6] khác thường, đồng thời có nhịp điệu rất rõ ràng. Độ dài của nó kéo dài [T1M213] giây và cố tình loại trừ một số nhạc cụ nhất định.</v>
      </c>
    </row>
    <row r="4543">
      <c r="A4543" s="1" t="s">
        <v>922</v>
      </c>
      <c r="B4543" s="1" t="s">
        <v>6774</v>
      </c>
      <c r="C4543" s="2" t="str">
        <f>IFERROR(__xludf.DUMMYFUNCTION("GoogleTranslate(B4543, ""en"", ""vi"")"),"Phạm vi cao độ nhỏ gọn của âm nhạc trải dài [R1A2N3G4E5] [oc0ta1ve2s3] mang lại hiệu suất tập trung và ấn tượng. Ngoài ra, việc sử dụng [[K01E12Y23]3 k4ey5] trong bản nhạc này sẽ tạo ra bầu không khí khác biệt. Mặc dù thời lượng của bài hát là [T1M213] gi"&amp;"ây nhưng nhịp độ nhanh [te0mp1o2] của nó sẽ quyết định nhịp độ. Để làm cho bản nhạc hoàn chỉnh, nên đưa vào [I1N2S3T4R5U6M7E8N9T0S1]. Hơn nữa, [ti0me1 s2ig3na4tu5re6] của bài hát này không bình thường, được đánh dấu bằng [T1I2M3E4_5S6I7G8N9A0T1U2R3E4], tr"&amp;"ong khi [te0mp1o2] của nó lại chậm. Đặc điểm nổi bật của âm nhạc là [E1M2O3T4I5O6N7] và tổng cộng, bài hát bao gồm [[N01U12M23_34B45A56R67S78]8 b9ar0s1].")</f>
        <v>Phạm vi cao độ nhỏ gọn của âm nhạc trải dài [R1A2N3G4E5] [oc0ta1ve2s3] mang lại hiệu suất tập trung và ấn tượng. Ngoài ra, việc sử dụng [[K01E12Y23]3 k4ey5] trong bản nhạc này sẽ tạo ra bầu không khí khác biệt. Mặc dù thời lượng của bài hát là [T1M213] giây nhưng nhịp độ nhanh [te0mp1o2] của nó sẽ quyết định nhịp độ. Để làm cho bản nhạc hoàn chỉnh, nên đưa vào [I1N2S3T4R5U6M7E8N9T0S1]. Hơn nữa, [ti0me1 s2ig3na4tu5re6] của bài hát này không bình thường, được đánh dấu bằng [T1I2M3E4_5S6I7G8N9A0T1U2R3E4], trong khi [te0mp1o2] của nó lại chậm. Đặc điểm nổi bật của âm nhạc là [E1M2O3T4I5O6N7] và tổng cộng, bài hát bao gồm [[N01U12M23_34B45A56R67S78]8 b9ar0s1].</v>
      </c>
    </row>
    <row r="4544">
      <c r="A4544" s="1" t="s">
        <v>3992</v>
      </c>
      <c r="B4544" s="1" t="s">
        <v>6775</v>
      </c>
      <c r="C4544" s="2" t="str">
        <f>IFERROR(__xludf.DUMMYFUNCTION("GoogleTranslate(B4544, ""en"", ""vi"")"),"Đoạn nhạc mà tôi đang mô tả thể hiện phạm vi cao độ trong [R1A2N3G4E5] [oc0ta1ve2s3] và được sáng tác trong [[K01E12Y23]3 k4ey5]. Nó dài [T1M213] giây, có nhịp điệu vừa phải thoải mái và nhịp điệu cân bằng. Sáng tác của bài hát này không liên quan đến việ"&amp;"c sử dụng [I1N2S3T4R5U6M7E8N9T0S1] và [ti0me1 s2ig3na4tu5re6] của nó là độc đáo, với [T1I2M3E4_5S6I7G8N9A0T1U2R3E4] cho thấy sự độc đáo của nó. Âm nhạc truyền tải [E1M2O3T4I5O6N7] và bao gồm [[N01U12M23_34B45A56R67S78]8 b9ar0s1], mang đến trải nghiệm đầy "&amp;"đủ và toàn diện cho người nghe.")</f>
        <v>Đoạn nhạc mà tôi đang mô tả thể hiện phạm vi cao độ trong [R1A2N3G4E5] [oc0ta1ve2s3] và được sáng tác trong [[K01E12Y23]3 k4ey5]. Nó dài [T1M213] giây, có nhịp điệu vừa phải thoải mái và nhịp điệu cân bằng. Sáng tác của bài hát này không liên quan đến việc sử dụng [I1N2S3T4R5U6M7E8N9T0S1] và [ti0me1 s2ig3na4tu5re6] của nó là độc đáo, với [T1I2M3E4_5S6I7G8N9A0T1U2R3E4] cho thấy sự độc đáo của nó. Âm nhạc truyền tải [E1M2O3T4I5O6N7] và bao gồm [[N01U12M23_34B45A56R67S78]8 b9ar0s1], mang đến trải nghiệm đầy đủ và toàn diện cho người nghe.</v>
      </c>
    </row>
    <row r="4545">
      <c r="A4545" s="1" t="s">
        <v>6776</v>
      </c>
      <c r="B4545" s="1" t="s">
        <v>6777</v>
      </c>
      <c r="C4545" s="2" t="str">
        <f>IFERROR(__xludf.DUMMYFUNCTION("GoogleTranslate(B4545, ""en"", ""vi"")"),"Dải cao độ của [R1A2N3G4E5] [oc0ta1ve2s3] tạo thêm nét đặc biệt cho âm nhạc, nhấn mạnh chiều sâu cảm xúc của nó, trong khi việc sử dụng [[K01E12Y23]3 k4ey5] tạo ra một bảng âm thanh phong phú và sống động. Với [te0mp1o2] vừa phải và thú vị, [[T01I12M23E34"&amp;"_45S56I67G78N89A90T01U12R23E34]4 t5im6e 7si8gn9at0ur1e2] được sử dụng trong âm nhạc. Đáng chú ý là thiếu [I1N2S3T4R5U6M7E8N9T0S1], cho phép nhạc chuyển động ở tốc độ chậm. Nhìn chung, bản nhạc này là một ví dụ hoàn hảo về âm thanh [G1E2N3R4E5].")</f>
        <v>Dải cao độ của [R1A2N3G4E5] [oc0ta1ve2s3] tạo thêm nét đặc biệt cho âm nhạc, nhấn mạnh chiều sâu cảm xúc của nó, trong khi việc sử dụng [[K01E12Y23]3 k4ey5] tạo ra một bảng âm thanh phong phú và sống động. Với [te0mp1o2] vừa phải và thú vị, [[T01I12M23E34_45S56I67G78N89A90T01U12R23E34]4 t5im6e 7si8gn9at0ur1e2] được sử dụng trong âm nhạc. Đáng chú ý là thiếu [I1N2S3T4R5U6M7E8N9T0S1], cho phép nhạc chuyển động ở tốc độ chậm. Nhìn chung, bản nhạc này là một ví dụ hoàn hảo về âm thanh [G1E2N3R4E5].</v>
      </c>
    </row>
    <row r="4546">
      <c r="A4546" s="1" t="s">
        <v>6778</v>
      </c>
      <c r="B4546" s="1" t="s">
        <v>6779</v>
      </c>
      <c r="C4546" s="2" t="str">
        <f>IFERROR(__xludf.DUMMYFUNCTION("GoogleTranslate(B4546, ""en"", ""vi"")"),"Việc sử dụng [[K01E12Y23]3 k4ey5] trong bản nhạc này tạo ra bầu không khí khác biệt, với thời lượng bản nhạc là [T1M213] giây. Nhịp điệu mạnh mẽ và vai trò quan trọng của [I1N2S3T4R5U6M7E8N9T0S1] góp phần tạo nên âm thanh độc đáo của nó, khác với các mẫu "&amp;"thông thường của [G1E2N3R4E5].")</f>
        <v>Việc sử dụng [[K01E12Y23]3 k4ey5] trong bản nhạc này tạo ra bầu không khí khác biệt, với thời lượng bản nhạc là [T1M213] giây. Nhịp điệu mạnh mẽ và vai trò quan trọng của [I1N2S3T4R5U6M7E8N9T0S1] góp phần tạo nên âm thanh độc đáo của nó, khác với các mẫu thông thường của [G1E2N3R4E5].</v>
      </c>
    </row>
    <row r="4547">
      <c r="A4547" s="1" t="s">
        <v>25</v>
      </c>
      <c r="B4547" s="1" t="s">
        <v>6780</v>
      </c>
      <c r="C4547" s="2" t="str">
        <f>IFERROR(__xludf.DUMMYFUNCTION("GoogleTranslate(B4547, ""en"", ""vi"")"),"Âm nhạc truyền tải [E1M2O3T4I5O6N7].")</f>
        <v>Âm nhạc truyền tải [E1M2O3T4I5O6N7].</v>
      </c>
    </row>
    <row r="4548">
      <c r="A4548" s="1" t="s">
        <v>1392</v>
      </c>
      <c r="B4548" s="1" t="s">
        <v>6781</v>
      </c>
      <c r="C4548" s="2" t="str">
        <f>IFERROR(__xludf.DUMMYFUNCTION("GoogleTranslate(B4548, ""en"", ""vi"")"),"Âm nhạc được sáng tác ở dạng [[K01E12Y23]3 k4ey5] nhưng nó không có những nét cổ điển của âm thanh [G1E2N3R4E5]. Mặc dù thuộc thể loại [[K01E12Y23]3 k4ey5] nhưng bản nhạc này khác với đặc điểm điển hình của thể loại [G1E2N3R4E5].")</f>
        <v>Âm nhạc được sáng tác ở dạng [[K01E12Y23]3 k4ey5] nhưng nó không có những nét cổ điển của âm thanh [G1E2N3R4E5]. Mặc dù thuộc thể loại [[K01E12Y23]3 k4ey5] nhưng bản nhạc này khác với đặc điểm điển hình của thể loại [G1E2N3R4E5].</v>
      </c>
    </row>
    <row r="4549">
      <c r="A4549" s="1" t="s">
        <v>1449</v>
      </c>
      <c r="B4549" s="1" t="s">
        <v>6782</v>
      </c>
      <c r="C4549" s="2" t="str">
        <f>IFERROR(__xludf.DUMMYFUNCTION("GoogleTranslate(B4549, ""en"", ""vi"")"),"Loại nhạc này mang đến trải nghiệm nghe độc ​​đáo và đáng nhớ với dải cao độ [R1A2N3G4E5] [oc0ta1ve2s3] và lựa chọn [[K01E12Y23]3 k4ey5]. Nhịp điệu rất êm dịu và nhẹ nhàng, và [I1N2S3T4R5U6M7E8N9T0S1] đóng một vai trò quan trọng trong âm nhạc. Nhìn chung,"&amp;" bài hát chuyển động nhẹ nhàng, tạo cảm giác lôi cuốn và đáng nhớ cho người nghe.")</f>
        <v>Loại nhạc này mang đến trải nghiệm nghe độc ​​đáo và đáng nhớ với dải cao độ [R1A2N3G4E5] [oc0ta1ve2s3] và lựa chọn [[K01E12Y23]3 k4ey5]. Nhịp điệu rất êm dịu và nhẹ nhàng, và [I1N2S3T4R5U6M7E8N9T0S1] đóng một vai trò quan trọng trong âm nhạc. Nhìn chung, bài hát chuyển động nhẹ nhàng, tạo cảm giác lôi cuốn và đáng nhớ cho người nghe.</v>
      </c>
    </row>
    <row r="4550">
      <c r="A4550" s="1" t="s">
        <v>4458</v>
      </c>
      <c r="B4550" s="1" t="s">
        <v>6783</v>
      </c>
      <c r="C4550" s="2" t="str">
        <f>IFERROR(__xludf.DUMMYFUNCTION("GoogleTranslate(B4550, ""en"", ""vi"")"),"Độ dài của bài hát này là [T1M213] giây và có [ti0me1 s2ig3na4tu5re6] khác thường. Bất chấp sự lựa chọn không phổ biến này, nhịp điệu trong bài hát rất hài hòa.")</f>
        <v>Độ dài của bài hát này là [T1M213] giây và có [ti0me1 s2ig3na4tu5re6] khác thường. Bất chấp sự lựa chọn không phổ biến này, nhịp điệu trong bài hát rất hài hòa.</v>
      </c>
    </row>
    <row r="4551">
      <c r="A4551" s="1" t="s">
        <v>6784</v>
      </c>
      <c r="B4551" s="1" t="s">
        <v>6785</v>
      </c>
      <c r="C4551" s="2" t="str">
        <f>IFERROR(__xludf.DUMMYFUNCTION("GoogleTranslate(B4551, ""en"", ""vi"")"),"Bản nhạc mà tôi đang mô tả thể hiện phạm vi cao độ trong [R1A2N3G4E5] [oc0ta1ve2s3] và việc sử dụng [[K01E12Y23]3 k4ey5] của nó tạo ra một bảng âm thanh phong phú và sống động. Mặc dù bỏ qua việc sử dụng [I1N2S3T4R5U6M7E8N9T0S1] trong cách sắp xếp, bài há"&amp;"t này có nhịp điệu đặc biệt mạnh mẽ, không tuân theo nhịp [ti0me1 s2ig3na4tu5re6] thông thường như [T1I2M3E4_5S6I7G8N9A0T1U2R3E4]. Mặc dù âm nhạc có nhịp độ chậm nhưng nó được đặc trưng bởi [E1M2O3T4I5O6N7] và bố cục tổng thể trải dài [[N01U12M23_34B45A56"&amp;"R67S78]8 b9ar0s1].")</f>
        <v>Bản nhạc mà tôi đang mô tả thể hiện phạm vi cao độ trong [R1A2N3G4E5] [oc0ta1ve2s3] và việc sử dụng [[K01E12Y23]3 k4ey5] của nó tạo ra một bảng âm thanh phong phú và sống động. Mặc dù bỏ qua việc sử dụng [I1N2S3T4R5U6M7E8N9T0S1] trong cách sắp xếp, bài hát này có nhịp điệu đặc biệt mạnh mẽ, không tuân theo nhịp [ti0me1 s2ig3na4tu5re6] thông thường như [T1I2M3E4_5S6I7G8N9A0T1U2R3E4]. Mặc dù âm nhạc có nhịp độ chậm nhưng nó được đặc trưng bởi [E1M2O3T4I5O6N7] và bố cục tổng thể trải dài [[N01U12M23_34B45A56R67S78]8 b9ar0s1].</v>
      </c>
    </row>
    <row r="4552">
      <c r="A4552" s="1" t="s">
        <v>1749</v>
      </c>
      <c r="B4552" s="1" t="s">
        <v>6786</v>
      </c>
      <c r="C4552" s="2" t="str">
        <f>IFERROR(__xludf.DUMMYFUNCTION("GoogleTranslate(B4552, ""en"", ""vi"")"),"Bài hát này thể hiện phong cách [G1E2N3R4E5] với nhịp điệu nhanh và sống động. Âm nhạc nắm bắt được bản chất của thể loại này, thể hiện những đặc điểm riêng biệt và hương vị độc đáo của nó. Từ nhịp điệu đến nhạc cụ, mọi yếu tố của bài hát đều kết hợp với "&amp;"nhau một cách liền mạch để tạo nên một bản nhạc gắn kết và tràn đầy năng lượng khiến người nghe phải dậm chân và di chuyển theo nhịp điệu. Cho dù bạn có phải là fan của thể loại này hay không thì bài hát này chắc chắn sẽ gây ấn tượng với năng lượng lan tỏ"&amp;"a và giai điệu hấp dẫn.")</f>
        <v>Bài hát này thể hiện phong cách [G1E2N3R4E5] với nhịp điệu nhanh và sống động. Âm nhạc nắm bắt được bản chất của thể loại này, thể hiện những đặc điểm riêng biệt và hương vị độc đáo của nó. Từ nhịp điệu đến nhạc cụ, mọi yếu tố của bài hát đều kết hợp với nhau một cách liền mạch để tạo nên một bản nhạc gắn kết và tràn đầy năng lượng khiến người nghe phải dậm chân và di chuyển theo nhịp điệu. Cho dù bạn có phải là fan của thể loại này hay không thì bài hát này chắc chắn sẽ gây ấn tượng với năng lượng lan tỏa và giai điệu hấp dẫn.</v>
      </c>
    </row>
    <row r="4553">
      <c r="A4553" s="1" t="s">
        <v>6787</v>
      </c>
      <c r="B4553" s="1" t="s">
        <v>6788</v>
      </c>
      <c r="C4553" s="2" t="str">
        <f>IFERROR(__xludf.DUMMYFUNCTION("GoogleTranslate(B4553, ""en"", ""vi"")"),"Bản nhạc là một tác phẩm an ủi được chơi với tốc độ nhàn nhã. Nó thể hiện phạm vi cao độ trong [R1A2N3G4E5] [oc0ta1ve2s3] và có tổng cộng [[N01U12M23_34B45A56R67S78]8 b9ar0s1]. Thời lượng chạy của bài hát là [T1M213] giây và nhịp điệu đặc biệt nhẹ nhàng. "&amp;"[I1N2S3T4R5U6M7E8N9T0S1] đóng một vai trò thiết yếu trong âm nhạc và [ti0me1 s2ig3na4tu5re6] của bản nhạc là [T1I2M3E4_5S6I7G8N9A0T1U2R3E4].")</f>
        <v>Bản nhạc là một tác phẩm an ủi được chơi với tốc độ nhàn nhã. Nó thể hiện phạm vi cao độ trong [R1A2N3G4E5] [oc0ta1ve2s3] và có tổng cộng [[N01U12M23_34B45A56R67S78]8 b9ar0s1]. Thời lượng chạy của bài hát là [T1M213] giây và nhịp điệu đặc biệt nhẹ nhàng. [I1N2S3T4R5U6M7E8N9T0S1] đóng một vai trò thiết yếu trong âm nhạc và [ti0me1 s2ig3na4tu5re6] của bản nhạc là [T1I2M3E4_5S6I7G8N9A0T1U2R3E4].</v>
      </c>
    </row>
    <row r="4554">
      <c r="A4554" s="1" t="s">
        <v>897</v>
      </c>
      <c r="B4554" s="1" t="s">
        <v>6789</v>
      </c>
      <c r="C4554" s="2" t="str">
        <f>IFERROR(__xludf.DUMMYFUNCTION("GoogleTranslate(B4554, ""en"", ""vi"")"),"Bản nhạc mang đến trải nghiệm nghe độc ​​đáo và đáng nhớ với dải cao độ [R1A2N3G4E5] [oc0ta1ve2s3]. [[K01E12Y23]3 k4ey5] được sử dụng trong bản nhạc này mang lại chất lượng cảm xúc đặc biệt, trong khi thời lượng của nó kéo dài [T1M213] giây. Nhịp điệu của"&amp;" bài hát rất tràn đầy năng lượng và phần trình diễn âm nhạc sử dụng [I1N2S3T4R5U6M7E8N9T0S1] để phát huy những phẩm chất tốt nhất của nó. Nhịp điệu của bài hát nằm ở [T1I2M3E4_5S6I7G8N9A0T1U2R3E4], với nhịp điệu chậm khiến nó khác biệt với đặc điểm xác đị"&amp;"nh của phong cách [G1E2N3R4E5]. Nhìn chung, bản nhạc này mang lại trải nghiệm nghe hấp dẫn và khác biệt, thể hiện một loạt yếu tố âm nhạc khiến bản nhạc thực sự đáng nhớ.")</f>
        <v>Bản nhạc mang đến trải nghiệm nghe độc ​​đáo và đáng nhớ với dải cao độ [R1A2N3G4E5] [oc0ta1ve2s3]. [[K01E12Y23]3 k4ey5] được sử dụng trong bản nhạc này mang lại chất lượng cảm xúc đặc biệt, trong khi thời lượng của nó kéo dài [T1M213] giây. Nhịp điệu của bài hát rất tràn đầy năng lượng và phần trình diễn âm nhạc sử dụng [I1N2S3T4R5U6M7E8N9T0S1] để phát huy những phẩm chất tốt nhất của nó. Nhịp điệu của bài hát nằm ở [T1I2M3E4_5S6I7G8N9A0T1U2R3E4], với nhịp điệu chậm khiến nó khác biệt với đặc điểm xác định của phong cách [G1E2N3R4E5]. Nhìn chung, bản nhạc này mang lại trải nghiệm nghe hấp dẫn và khác biệt, thể hiện một loạt yếu tố âm nhạc khiến bản nhạc thực sự đáng nhớ.</v>
      </c>
    </row>
    <row r="4555">
      <c r="A4555" s="1" t="s">
        <v>6790</v>
      </c>
      <c r="B4555" s="1" t="s">
        <v>6791</v>
      </c>
      <c r="C4555" s="2" t="str">
        <f>IFERROR(__xludf.DUMMYFUNCTION("GoogleTranslate(B4555, ""en"", ""vi"")"),"Bài hát có [te0mp1o2] vừa phải và thời lượng [T1M213] giây. Nó không hoàn toàn nằm trong các quy ước của âm thanh [G1E2N3R4E5], vì [I1N2S3T4R5U6M7E8N9T0S1] không phải là một phần của nhạc cụ trong bản nhạc này.")</f>
        <v>Bài hát có [te0mp1o2] vừa phải và thời lượng [T1M213] giây. Nó không hoàn toàn nằm trong các quy ước của âm thanh [G1E2N3R4E5], vì [I1N2S3T4R5U6M7E8N9T0S1] không phải là một phần của nhạc cụ trong bản nhạc này.</v>
      </c>
    </row>
    <row r="4556">
      <c r="A4556" s="1" t="s">
        <v>6792</v>
      </c>
      <c r="B4556" s="1" t="s">
        <v>6793</v>
      </c>
      <c r="C4556" s="2" t="str">
        <f>IFERROR(__xludf.DUMMYFUNCTION("GoogleTranslate(B4556, ""en"", ""vi"")"),"Bài hát này là duy nhất ở [ti0me1 s2ig3na4tu5re6] vì nó không được sử dụng phổ biến. Âm nhạc bao gồm tổng cộng [[N01U12M23_34B45A56R67S78]8 b9ar0s1], với [te0mp1o2] vừa phải để thiết lập nhịp độ. Điều thú vị là, cách sắp xếp của bài hát này đã bỏ qua việc"&amp;" sử dụng [I1N2S3T4R5U6M7E8N9T0S1], làm tăng thêm sự khác biệt và khiến nó trở nên khác biệt so với các tác phẩm khác cùng thể loại.")</f>
        <v>Bài hát này là duy nhất ở [ti0me1 s2ig3na4tu5re6] vì nó không được sử dụng phổ biến. Âm nhạc bao gồm tổng cộng [[N01U12M23_34B45A56R67S78]8 b9ar0s1], với [te0mp1o2] vừa phải để thiết lập nhịp độ. Điều thú vị là, cách sắp xếp của bài hát này đã bỏ qua việc sử dụng [I1N2S3T4R5U6M7E8N9T0S1], làm tăng thêm sự khác biệt và khiến nó trở nên khác biệt so với các tác phẩm khác cùng thể loại.</v>
      </c>
    </row>
    <row r="4557">
      <c r="A4557" s="1" t="s">
        <v>6794</v>
      </c>
      <c r="B4557" s="1" t="s">
        <v>6795</v>
      </c>
      <c r="C4557" s="2" t="str">
        <f>IFERROR(__xludf.DUMMYFUNCTION("GoogleTranslate(B4557, ""en"", ""vi"")"),"Loại nhạc này mang đến trải nghiệm nghe đa dạng và sống động với dải cao độ trải dài [R1A2N3G4E5] [oc0ta1ve2s3]. Nó được cấu thành trong [[K01E12Y23]3 k4ey5] và kéo dài [T1M213] giây. Bài hát thể hiện đặc trưng của phong cách [G1E2N3R4E5], mang đến âm tha"&amp;"nh độc đáo và khác biệt.")</f>
        <v>Loại nhạc này mang đến trải nghiệm nghe đa dạng và sống động với dải cao độ trải dài [R1A2N3G4E5] [oc0ta1ve2s3]. Nó được cấu thành trong [[K01E12Y23]3 k4ey5] và kéo dài [T1M213] giây. Bài hát thể hiện đặc trưng của phong cách [G1E2N3R4E5], mang đến âm thanh độc đáo và khác biệt.</v>
      </c>
    </row>
    <row r="4558">
      <c r="A4558" s="1" t="s">
        <v>891</v>
      </c>
      <c r="B4558" s="1" t="s">
        <v>6796</v>
      </c>
      <c r="C4558" s="2" t="str">
        <f>IFERROR(__xludf.DUMMYFUNCTION("GoogleTranslate(B4558, ""en"", ""vi"")"),"Nó có một phong cách độc đáo kết hợp các yếu tố từ nhiều thể loại khác nhau. Cách tiếp cận sáng tạo của nghệ sĩ trong việc tạo ra âm nhạc được thể hiện rõ qua việc họ sử dụng các nhạc cụ và cách sắp xếp độc đáo. Dù không tuân theo âm hưởng truyền thống củ"&amp;"a [G1E2N3R4E5] nhưng âm nhạc vẫn có khả năng lôi cuốn người nghe bằng sự sáng tạo và độc đáo. Nhìn chung, phong cách không tuân thủ của nghệ sĩ mang đến sự mới mẻ cho âm nhạc [G1E2N3R4E5] và thể hiện tiềm năng thử nghiệm trong thể loại này.")</f>
        <v>Nó có một phong cách độc đáo kết hợp các yếu tố từ nhiều thể loại khác nhau. Cách tiếp cận sáng tạo của nghệ sĩ trong việc tạo ra âm nhạc được thể hiện rõ qua việc họ sử dụng các nhạc cụ và cách sắp xếp độc đáo. Dù không tuân theo âm hưởng truyền thống của [G1E2N3R4E5] nhưng âm nhạc vẫn có khả năng lôi cuốn người nghe bằng sự sáng tạo và độc đáo. Nhìn chung, phong cách không tuân thủ của nghệ sĩ mang đến sự mới mẻ cho âm nhạc [G1E2N3R4E5] và thể hiện tiềm năng thử nghiệm trong thể loại này.</v>
      </c>
    </row>
    <row r="4559">
      <c r="A4559" s="1" t="s">
        <v>316</v>
      </c>
      <c r="B4559" s="1" t="s">
        <v>6797</v>
      </c>
      <c r="C4559" s="2" t="str">
        <f>IFERROR(__xludf.DUMMYFUNCTION("GoogleTranslate(B4559, ""en"", ""vi"")"),"Bài hát thuộc thể loại [G1E2N3R4E5].")</f>
        <v>Bài hát thuộc thể loại [G1E2N3R4E5].</v>
      </c>
    </row>
    <row r="4560">
      <c r="A4560" s="1" t="s">
        <v>182</v>
      </c>
      <c r="B4560" s="1" t="s">
        <v>6798</v>
      </c>
      <c r="C4560" s="2" t="str">
        <f>IFERROR(__xludf.DUMMYFUNCTION("GoogleTranslate(B4560, ""en"", ""vi"")"),"Loại nhạc này mang đến trải nghiệm nghe đa dạng và sống động với dải cao độ trải dài [R1A2N3G4E5] [oc0ta1ve2s3]. Nó được cấu tạo trong [[K01E12Y23]3 k4ey5] và có thời gian chạy là [T1M213] giây. Nhịp điệu rất nhẹ nhàng và [I1N2S3T4R5U6M7E8N9T0S1] bổ sung "&amp;"vào bản nhạc. Đồng hồ đo của âm nhạc là [T1I2M3E4_5S6I7G8N9A0T1U2R3E4] và bài hát được trình diễn với tốc độ nhanh. Nó được xác định bởi [E1M2O3T4I5O6N7] và có thời lượng là [[N01U12M23_34B45A56R67S78]8 b9ar0s1].")</f>
        <v>Loại nhạc này mang đến trải nghiệm nghe đa dạng và sống động với dải cao độ trải dài [R1A2N3G4E5] [oc0ta1ve2s3]. Nó được cấu tạo trong [[K01E12Y23]3 k4ey5] và có thời gian chạy là [T1M213] giây. Nhịp điệu rất nhẹ nhàng và [I1N2S3T4R5U6M7E8N9T0S1] bổ sung vào bản nhạc. Đồng hồ đo của âm nhạc là [T1I2M3E4_5S6I7G8N9A0T1U2R3E4] và bài hát được trình diễn với tốc độ nhanh. Nó được xác định bởi [E1M2O3T4I5O6N7] và có thời lượng là [[N01U12M23_34B45A56R67S78]8 b9ar0s1].</v>
      </c>
    </row>
    <row r="4561">
      <c r="A4561" s="1" t="s">
        <v>297</v>
      </c>
      <c r="B4561" s="1" t="s">
        <v>6799</v>
      </c>
      <c r="C4561" s="2" t="str">
        <f>IFERROR(__xludf.DUMMYFUNCTION("GoogleTranslate(B4561, ""en"", ""vi"")"),"Âm nhạc trong bài hát này được nâng cao nhờ sử dụng [I1N2S3T4R5U6M7E8N9T0S1], điều này rất quan trọng đối với âm thanh tổng thể. Với thời lượng [T1M213] giây, mọi khoảnh khắc của bài hát đều được nâng tầm nhờ sự góp mặt của những nhạc cụ này. Cho dù đó là"&amp;" nhịp trống dồn dập, giai điệu cao vút của guitar hay nhịp điệu phức tạp của piano, mỗi nhạc cụ đều tạo thêm hương vị độc đáo của riêng mình cho âm nhạc và giúp tạo ra trải nghiệm nghe năng động và hấp dẫn. Nếu không có những thành phần thiết yếu này, bài"&amp;" hát sẽ không còn giống nhau nữa.")</f>
        <v>Âm nhạc trong bài hát này được nâng cao nhờ sử dụng [I1N2S3T4R5U6M7E8N9T0S1], điều này rất quan trọng đối với âm thanh tổng thể. Với thời lượng [T1M213] giây, mọi khoảnh khắc của bài hát đều được nâng tầm nhờ sự góp mặt của những nhạc cụ này. Cho dù đó là nhịp trống dồn dập, giai điệu cao vút của guitar hay nhịp điệu phức tạp của piano, mỗi nhạc cụ đều tạo thêm hương vị độc đáo của riêng mình cho âm nhạc và giúp tạo ra trải nghiệm nghe năng động và hấp dẫn. Nếu không có những thành phần thiết yếu này, bài hát sẽ không còn giống nhau nữa.</v>
      </c>
    </row>
    <row r="4562">
      <c r="A4562" s="1" t="s">
        <v>320</v>
      </c>
      <c r="B4562" s="1" t="s">
        <v>6800</v>
      </c>
      <c r="C4562" s="2" t="str">
        <f>IFERROR(__xludf.DUMMYFUNCTION("GoogleTranslate(B4562, ""en"", ""vi"")"),"Việc sử dụng [[K01E12Y23]3 k4ey5] trong bản nhạc này tạo ra một bảng âm thanh phong phú và sống động được bổ sung bởi [[N01U12M23_34B45A56R67S78]8 b9ar0s1] xuyên suốt bài hát. Việc lựa chọn [key0y1] trong âm nhạc có thể ảnh hưởng lớn đến tâm trạng và bầu "&amp;"không khí chung của một bản nhạc, và trong trường hợp này, nó đã được sử dụng rất hiệu quả để tạo ra trải nghiệm nghe phức tạp và hấp dẫn. Ngoài ra, số lượng ô nhịp trong bài hát góp phần tạo nên cấu trúc và dòng chảy của bài hát, mang lại cảm giác gắn kế"&amp;"t và định hướng giúp người nghe bị cuốn hút từ đầu đến cuối. Nhìn chung, sự kết hợp giữa [ke0y1] và số ô nhịp trong bản nhạc này đã tạo nên một bản nhạc lôi cuốn và đáng nhớ.")</f>
        <v>Việc sử dụng [[K01E12Y23]3 k4ey5] trong bản nhạc này tạo ra một bảng âm thanh phong phú và sống động được bổ sung bởi [[N01U12M23_34B45A56R67S78]8 b9ar0s1] xuyên suốt bài hát. Việc lựa chọn [key0y1] trong âm nhạc có thể ảnh hưởng lớn đến tâm trạng và bầu không khí chung của một bản nhạc, và trong trường hợp này, nó đã được sử dụng rất hiệu quả để tạo ra trải nghiệm nghe phức tạp và hấp dẫn. Ngoài ra, số lượng ô nhịp trong bài hát góp phần tạo nên cấu trúc và dòng chảy của bài hát, mang lại cảm giác gắn kết và định hướng giúp người nghe bị cuốn hút từ đầu đến cuối. Nhìn chung, sự kết hợp giữa [ke0y1] và số ô nhịp trong bản nhạc này đã tạo nên một bản nhạc lôi cuốn và đáng nhớ.</v>
      </c>
    </row>
    <row r="4563">
      <c r="A4563" s="1" t="s">
        <v>6801</v>
      </c>
      <c r="B4563" s="1" t="s">
        <v>6802</v>
      </c>
      <c r="C4563" s="2" t="str">
        <f>IFERROR(__xludf.DUMMYFUNCTION("GoogleTranslate(B4563, ""en"", ""vi"")"),"Phần trình diễn âm nhạc trong [[K01E12Y23]3 k4ey5] sử dụng dải cao độ nhỏ gọn [R1A2N3G4E5] [oc0ta1ve2s3], mang lại âm thanh tập trung và có tác động mạnh. Bài hát chạy trong [T1M213] giây và được phát trong đồng hồ [T1I2M3E4_5S6I7G8N9A0T1U2R3E4], trong kh"&amp;"i [I1N2S3T4R5U6M7E8N9T0S1] được sử dụng trong phần trình diễn. Sự kết hợp này tạo nên hương vị độc đáo cho âm nhạc, mang lại cảm giác [E1M2O3T4I5O6N7] mạnh mẽ cho người nghe.")</f>
        <v>Phần trình diễn âm nhạc trong [[K01E12Y23]3 k4ey5] sử dụng dải cao độ nhỏ gọn [R1A2N3G4E5] [oc0ta1ve2s3], mang lại âm thanh tập trung và có tác động mạnh. Bài hát chạy trong [T1M213] giây và được phát trong đồng hồ [T1I2M3E4_5S6I7G8N9A0T1U2R3E4], trong khi [I1N2S3T4R5U6M7E8N9T0S1] được sử dụng trong phần trình diễn. Sự kết hợp này tạo nên hương vị độc đáo cho âm nhạc, mang lại cảm giác [E1M2O3T4I5O6N7] mạnh mẽ cho người nghe.</v>
      </c>
    </row>
    <row r="4564">
      <c r="A4564" s="1" t="s">
        <v>3196</v>
      </c>
      <c r="B4564" s="1" t="s">
        <v>6803</v>
      </c>
      <c r="C4564" s="2" t="str">
        <f>IFERROR(__xludf.DUMMYFUNCTION("GoogleTranslate(B4564, ""en"", ""vi"")"),"Độ dài của một bài hát được xác định bởi số ô nhịp chứa trong đó. Nếu một bài hát có [[N01U12M23_34B45A56R67S78]8 b9ar0s1] thì độ dài của bài hát đó sẽ dựa trên đó. Ngoài ra, thời lượng của một bài hát có thể được đo bằng giây và nếu một bài hát có thời l"&amp;"ượng là [T1M213] giây thì có nghĩa là độ dài của bài hát đã được xác định bởi số ô nhịp và thời lượng của bài hát là tương đương với [T1M213] giây.")</f>
        <v>Độ dài của một bài hát được xác định bởi số ô nhịp chứa trong đó. Nếu một bài hát có [[N01U12M23_34B45A56R67S78]8 b9ar0s1] thì độ dài của bài hát đó sẽ dựa trên đó. Ngoài ra, thời lượng của một bài hát có thể được đo bằng giây và nếu một bài hát có thời lượng là [T1M213] giây thì có nghĩa là độ dài của bài hát đã được xác định bởi số ô nhịp và thời lượng của bài hát là tương đương với [T1M213] giây.</v>
      </c>
    </row>
    <row r="4565">
      <c r="A4565" s="1" t="s">
        <v>956</v>
      </c>
      <c r="B4565" s="1" t="s">
        <v>6804</v>
      </c>
      <c r="C4565" s="2" t="str">
        <f>IFERROR(__xludf.DUMMYFUNCTION("GoogleTranslate(B4565, ""en"", ""vi"")"),"Bản nhạc thể hiện phạm vi cao độ trong [R1A2N3G4E5] [oc0ta1ve2s3] và [[K01E12Y23]3 k4ey5] thêm hương vị độc đáo cho bản nhạc này. Bản nhạc này dài [T1M213] giây và có [te0mp1o2] rất nhanh. Nó không có [I1N2S3T4R5U6M7E8N9T0S1] và có [ti0me1 s2ig3na4tu5re6 "&amp;"o7f 8[T91I02M13E24_35S46I57G68N79A80T91U02R13E24]3 duy nhất. Dù low-[te0mp1o2] nhưng bản nhạc này lại thấm đẫm [E1M2O3T4I5O6N7].")</f>
        <v>Bản nhạc thể hiện phạm vi cao độ trong [R1A2N3G4E5] [oc0ta1ve2s3] và [[K01E12Y23]3 k4ey5] thêm hương vị độc đáo cho bản nhạc này. Bản nhạc này dài [T1M213] giây và có [te0mp1o2] rất nhanh. Nó không có [I1N2S3T4R5U6M7E8N9T0S1] và có [ti0me1 s2ig3na4tu5re6 o7f 8[T91I02M13E24_35S46I57G68N79A80T91U02R13E24]3 duy nhất. Dù low-[te0mp1o2] nhưng bản nhạc này lại thấm đẫm [E1M2O3T4I5O6N7].</v>
      </c>
    </row>
    <row r="4566">
      <c r="A4566" s="1" t="s">
        <v>6805</v>
      </c>
      <c r="B4566" s="1" t="s">
        <v>6806</v>
      </c>
      <c r="C4566" s="2" t="str">
        <f>IFERROR(__xludf.DUMMYFUNCTION("GoogleTranslate(B4566, ""en"", ""vi"")"),"Bản nhạc mà tôi đang mô tả thể hiện phạm vi cao độ trong [R1A2N3G4E5] [oc0ta1ve2s3] và được chơi ở tốc độ cân bằng. Điều làm cho bài hát này trở nên độc đáo là [ti0me1 s2ig3na4tu5re6] không phổ biến được sử dụng, điều này bổ sung thêm yếu tố thú vị vào bố"&amp;" cục tổng thể. Sự kết hợp của các yếu tố âm nhạc này tạo nên một bản nhạc đặc sắc và hấp dẫn, chắc chắn sẽ thu hút sự chú ý của người nghe.")</f>
        <v>Bản nhạc mà tôi đang mô tả thể hiện phạm vi cao độ trong [R1A2N3G4E5] [oc0ta1ve2s3] và được chơi ở tốc độ cân bằng. Điều làm cho bài hát này trở nên độc đáo là [ti0me1 s2ig3na4tu5re6] không phổ biến được sử dụng, điều này bổ sung thêm yếu tố thú vị vào bố cục tổng thể. Sự kết hợp của các yếu tố âm nhạc này tạo nên một bản nhạc đặc sắc và hấp dẫn, chắc chắn sẽ thu hút sự chú ý của người nghe.</v>
      </c>
    </row>
    <row r="4567">
      <c r="A4567" s="1" t="s">
        <v>6807</v>
      </c>
      <c r="B4567" s="1" t="s">
        <v>6808</v>
      </c>
      <c r="C4567" s="2" t="str">
        <f>IFERROR(__xludf.DUMMYFUNCTION("GoogleTranslate(B4567, ""en"", ""vi"")"),"Âm nhạc được đề cập được xác định bởi chất lượng cảm xúc riêng biệt được nhấn mạnh bởi phạm vi cao độ [R1A2N3G4E5] [oc0ta1ve2s3]. Ngoài ra, nhạc còn được phát ở [[K01E12Y23]3 k4ey5], mang đến âm thanh mạnh mẽ và đáng nhớ. Bài hát có thời lượng [T1M213] gi"&amp;"ây và trở nên sống động thông qua việc sử dụng [I1N2S3T4R5U6M7E8N9T0S1]. Nhìn chung, âm nhạc bao gồm [[N01U12M23_34B45A56R67S78]8 b9ar0s1], mỗi âm nhạc góp phần tạo nên nét độc đáo của tác phẩm. Cùng với nhau, những yếu tố này kết hợp với nhau để tạo ra t"&amp;"rải nghiệm âm nhạc thực sự có tác động.")</f>
        <v>Âm nhạc được đề cập được xác định bởi chất lượng cảm xúc riêng biệt được nhấn mạnh bởi phạm vi cao độ [R1A2N3G4E5] [oc0ta1ve2s3]. Ngoài ra, nhạc còn được phát ở [[K01E12Y23]3 k4ey5], mang đến âm thanh mạnh mẽ và đáng nhớ. Bài hát có thời lượng [T1M213] giây và trở nên sống động thông qua việc sử dụng [I1N2S3T4R5U6M7E8N9T0S1]. Nhìn chung, âm nhạc bao gồm [[N01U12M23_34B45A56R67S78]8 b9ar0s1], mỗi âm nhạc góp phần tạo nên nét độc đáo của tác phẩm. Cùng với nhau, những yếu tố này kết hợp với nhau để tạo ra trải nghiệm âm nhạc thực sự có tác động.</v>
      </c>
    </row>
    <row r="4568">
      <c r="A4568" s="1" t="s">
        <v>2919</v>
      </c>
      <c r="B4568" s="1" t="s">
        <v>6809</v>
      </c>
      <c r="C4568" s="2" t="str">
        <f>IFERROR(__xludf.DUMMYFUNCTION("GoogleTranslate(B4568, ""en"", ""vi"")"),"Âm nhạc trong bài hát này được đặc trưng bởi một số yếu tố độc đáo. Phạm vi cao độ của nó trải dài [R1A2N3G4E5] [oc0ta1ve2s3], mang lại cho nó nét đặc biệt và nhấn mạnh chiều sâu cảm xúc. Việc sử dụng [[K01E12Y23]3 k4ey5] tạo ra bầu không khí khác biệt, l"&amp;"àm tăng thêm tác động cảm xúc của bài hát. Mặc dù có nhịp điệu mạnh mẽ và lôi cuốn, [I1N2S3T4R5U6M7E8N9T0S1] lại vắng mặt một cách đáng chú ý, điều này tạo ra một kết cấu độc đáo. [ti0me1 s2ig3na4tu5re6] của bài hát không đều đặn, như được biểu thị bằng ["&amp;"T1I2M3E4_5S6I7G8N9A0T1U2R3E4], điều này càng làm tăng thêm tính chất khó đoán của nó. Âm nhạc này có [te0mp1o2] thoải mái và thấm đẫm [E1M2O3T4I5O6N7]. Bài hát dài [T1M213] giây và có [[N01U12M23_34B45A56R67S78]8 b9ar0s1] trong phần sáng tác, khiến nó trở"&amp;" thành một bản nhạc gây được cảm xúc và đáng nhớ.")</f>
        <v>Âm nhạc trong bài hát này được đặc trưng bởi một số yếu tố độc đáo. Phạm vi cao độ của nó trải dài [R1A2N3G4E5] [oc0ta1ve2s3], mang lại cho nó nét đặc biệt và nhấn mạnh chiều sâu cảm xúc. Việc sử dụng [[K01E12Y23]3 k4ey5] tạo ra bầu không khí khác biệt, làm tăng thêm tác động cảm xúc của bài hát. Mặc dù có nhịp điệu mạnh mẽ và lôi cuốn, [I1N2S3T4R5U6M7E8N9T0S1] lại vắng mặt một cách đáng chú ý, điều này tạo ra một kết cấu độc đáo. [ti0me1 s2ig3na4tu5re6] của bài hát không đều đặn, như được biểu thị bằng [T1I2M3E4_5S6I7G8N9A0T1U2R3E4], điều này càng làm tăng thêm tính chất khó đoán của nó. Âm nhạc này có [te0mp1o2] thoải mái và thấm đẫm [E1M2O3T4I5O6N7]. Bài hát dài [T1M213] giây và có [[N01U12M23_34B45A56R67S78]8 b9ar0s1] trong phần sáng tác, khiến nó trở thành một bản nhạc gây được cảm xúc và đáng nhớ.</v>
      </c>
    </row>
    <row r="4569">
      <c r="A4569" s="1" t="s">
        <v>6810</v>
      </c>
      <c r="B4569" s="1" t="s">
        <v>6811</v>
      </c>
      <c r="C4569" s="2" t="str">
        <f>IFERROR(__xludf.DUMMYFUNCTION("GoogleTranslate(B4569, ""en"", ""vi"")"),"Bài hát này là một bản nhạc sôi động, kết hợp tiết tấu vừa phải với nhịp điệu rất nhanh và sôi động. Với thời gian chạy [T1M213] giây, nó thể hiện tầm quan trọng của [I1N2S3T4R5U6M7E8N9T0S1] trong việc tạo ra âm thanh độc đáo. Việc sử dụng thành thạo các "&amp;"nhạc cụ này rất quan trọng đối với âm nhạc và giúp tạo ra cảm giác tràn đầy năng lượng và hứng thú, chắc chắn sẽ thu hút sự chú ý của bất kỳ ai nghe. Cho dù bạn là người hâm mộ âm nhạc có nhịp độ nhanh hay bạn thích thứ gì đó êm dịu hơn một chút, thì bài "&amp;"hát này đều có thứ gì đó để mang đến cho tất cả mọi người, khiến nó trở thành một bài hát không thể bỏ qua đối với những ai yêu thích âm nhạc tuyệt vời.")</f>
        <v>Bài hát này là một bản nhạc sôi động, kết hợp tiết tấu vừa phải với nhịp điệu rất nhanh và sôi động. Với thời gian chạy [T1M213] giây, nó thể hiện tầm quan trọng của [I1N2S3T4R5U6M7E8N9T0S1] trong việc tạo ra âm thanh độc đáo. Việc sử dụng thành thạo các nhạc cụ này rất quan trọng đối với âm nhạc và giúp tạo ra cảm giác tràn đầy năng lượng và hứng thú, chắc chắn sẽ thu hút sự chú ý của bất kỳ ai nghe. Cho dù bạn là người hâm mộ âm nhạc có nhịp độ nhanh hay bạn thích thứ gì đó êm dịu hơn một chút, thì bài hát này đều có thứ gì đó để mang đến cho tất cả mọi người, khiến nó trở thành một bài hát không thể bỏ qua đối với những ai yêu thích âm nhạc tuyệt vời.</v>
      </c>
    </row>
    <row r="4570">
      <c r="A4570" s="1" t="s">
        <v>308</v>
      </c>
      <c r="B4570" s="1" t="s">
        <v>6812</v>
      </c>
      <c r="C4570" s="2" t="str">
        <f>IFERROR(__xludf.DUMMYFUNCTION("GoogleTranslate(B4570, ""en"", ""vi"")"),"Dải cao độ của [R1A2N3G4E5] [oc0ta1ve2s3] thêm nét đặc biệt cho âm nhạc, nhấn mạnh chiều sâu cảm xúc của nó, trong khi [[K01E12Y23]3 k4ey5] thêm hương vị độc đáo. Với thời lượng [T1M213] giây, bài hát này mang nhịp điệu rất êm dịu và sử dụng [I1N2S3T4R5U6"&amp;"M7E8N9T0S1] cho phần trình diễn âm nhạc của nó. Nó không điển hình [[T01I12M23E34_45S56I67G78N89A90T01U12R23E34]4 t5im6e 7si8gn9at0ur1e2], nhịp độ nhàn nhã và tính chất [E1M2O3T4I5O6N7] góp phần vào bố cục tổng thể.")</f>
        <v>Dải cao độ của [R1A2N3G4E5] [oc0ta1ve2s3] thêm nét đặc biệt cho âm nhạc, nhấn mạnh chiều sâu cảm xúc của nó, trong khi [[K01E12Y23]3 k4ey5] thêm hương vị độc đáo. Với thời lượng [T1M213] giây, bài hát này mang nhịp điệu rất êm dịu và sử dụng [I1N2S3T4R5U6M7E8N9T0S1] cho phần trình diễn âm nhạc của nó. Nó không điển hình [[T01I12M23E34_45S56I67G78N89A90T01U12R23E34]4 t5im6e 7si8gn9at0ur1e2], nhịp độ nhàn nhã và tính chất [E1M2O3T4I5O6N7] góp phần vào bố cục tổng thể.</v>
      </c>
    </row>
    <row r="4571">
      <c r="A4571" s="1" t="s">
        <v>110</v>
      </c>
      <c r="B4571" s="1" t="s">
        <v>6813</v>
      </c>
      <c r="C4571" s="2" t="str">
        <f>IFERROR(__xludf.DUMMYFUNCTION("GoogleTranslate(B4571, ""en"", ""vi"")"),"Phạm vi cao độ của một nhạc cụ đề cập đến khoảng cao độ mà nó có thể tạo ra, từ nốt thấp nhất đến nốt cao nhất. Phạm vi này thường được đo bằng [oc0ta1ve2s3], với một [oc0ta1ve2] biểu thị việc tăng gấp đôi hoặc giảm một nửa tần số của một cao độ nhất định"&amp;". Tùy thuộc vào loại nhạc cụ, phạm vi có thể tương đối hẹp, chỉ kéo dài một vài nốt hoặc khá rộng, bao gồm nhiều [oc0ta1ve2s3] trở lên. Cuối cùng, phạm vi của một nhạc cụ có tác động đáng kể đến âm thanh tổng thể và khả năng âm nhạc của nó, đồng thời có t"&amp;"hể khác nhau rất nhiều tùy theo từng nhạc cụ. Vì vậy, điều quan trọng là các nhạc sĩ phải nhận thức được phạm vi cao độ của nhạc cụ họ đã chọn để tận dụng tối đa tiềm năng của nó.")</f>
        <v>Phạm vi cao độ của một nhạc cụ đề cập đến khoảng cao độ mà nó có thể tạo ra, từ nốt thấp nhất đến nốt cao nhất. Phạm vi này thường được đo bằng [oc0ta1ve2s3], với một [oc0ta1ve2] biểu thị việc tăng gấp đôi hoặc giảm một nửa tần số của một cao độ nhất định. Tùy thuộc vào loại nhạc cụ, phạm vi có thể tương đối hẹp, chỉ kéo dài một vài nốt hoặc khá rộng, bao gồm nhiều [oc0ta1ve2s3] trở lên. Cuối cùng, phạm vi của một nhạc cụ có tác động đáng kể đến âm thanh tổng thể và khả năng âm nhạc của nó, đồng thời có thể khác nhau rất nhiều tùy theo từng nhạc cụ. Vì vậy, điều quan trọng là các nhạc sĩ phải nhận thức được phạm vi cao độ của nhạc cụ họ đã chọn để tận dụng tối đa tiềm năng của nó.</v>
      </c>
    </row>
    <row r="4572">
      <c r="A4572" s="1" t="s">
        <v>1126</v>
      </c>
      <c r="B4572" s="1" t="s">
        <v>6814</v>
      </c>
      <c r="C4572" s="2" t="str">
        <f>IFERROR(__xludf.DUMMYFUNCTION("GoogleTranslate(B4572, ""en"", ""vi"")"),"Bài hát này có nhịp điệu đều đặn và vừa phải, đồng thời cao độ nằm trong [R1A2N3G4E5] [oc0ta1ve2s3]. Ngoài ra, việc sử dụng [[K01E12Y23]3 k4ey5] trong bố cục sẽ truyền tải âm thanh độc đáo và vang dội, nâng cao hơn nữa trải nghiệm âm nhạc.")</f>
        <v>Bài hát này có nhịp điệu đều đặn và vừa phải, đồng thời cao độ nằm trong [R1A2N3G4E5] [oc0ta1ve2s3]. Ngoài ra, việc sử dụng [[K01E12Y23]3 k4ey5] trong bố cục sẽ truyền tải âm thanh độc đáo và vang dội, nâng cao hơn nữa trải nghiệm âm nhạc.</v>
      </c>
    </row>
    <row r="4573">
      <c r="A4573" s="1" t="s">
        <v>4611</v>
      </c>
      <c r="B4573" s="1" t="s">
        <v>6815</v>
      </c>
      <c r="C4573" s="2" t="str">
        <f>IFERROR(__xludf.DUMMYFUNCTION("GoogleTranslate(B4573, ""en"", ""vi"")"),"Âm nhạc bao gồm [[N01U12M23_34B45A56R67S78]8 b9ar0s1], truyền tải hiệu quả [E1M2O3T4I5O6N7] thông qua bố cục của nó. Các yếu tố khác nhau của âm nhạc, chẳng hạn như giai điệu, hòa âm và nhịp điệu, phối hợp với nhau để tạo ra trải nghiệm cảm xúc gắn kết và"&amp;" mạnh mẽ cho người nghe. Từ những nốt mở đầu cho đến nhịp cuối cùng, âm nhạc đưa người nghe vào một hành trình khơi gợi cảm xúc [E1M2O3T4I5O6N7], để lại ấn tượng lâu dài sau khi hợp âm cuối cùng tắt dần.")</f>
        <v>Âm nhạc bao gồm [[N01U12M23_34B45A56R67S78]8 b9ar0s1], truyền tải hiệu quả [E1M2O3T4I5O6N7] thông qua bố cục của nó. Các yếu tố khác nhau của âm nhạc, chẳng hạn như giai điệu, hòa âm và nhịp điệu, phối hợp với nhau để tạo ra trải nghiệm cảm xúc gắn kết và mạnh mẽ cho người nghe. Từ những nốt mở đầu cho đến nhịp cuối cùng, âm nhạc đưa người nghe vào một hành trình khơi gợi cảm xúc [E1M2O3T4I5O6N7], để lại ấn tượng lâu dài sau khi hợp âm cuối cùng tắt dần.</v>
      </c>
    </row>
    <row r="4574">
      <c r="A4574" s="1" t="s">
        <v>1154</v>
      </c>
      <c r="B4574" s="1" t="s">
        <v>6816</v>
      </c>
      <c r="C4574" s="2" t="str">
        <f>IFERROR(__xludf.DUMMYFUNCTION("GoogleTranslate(B4574, ""en"", ""vi"")"),"Âm thanh [G1E2N3R4E5] của bài hát này được đặc trưng bởi việc sử dụng [[K01E12Y23]3 k4ey5], truyền tải âm thanh độc đáo và vang dội.")</f>
        <v>Âm thanh [G1E2N3R4E5] của bài hát này được đặc trưng bởi việc sử dụng [[K01E12Y23]3 k4ey5], truyền tải âm thanh độc đáo và vang dội.</v>
      </c>
    </row>
    <row r="4575">
      <c r="A4575" s="1" t="s">
        <v>6817</v>
      </c>
      <c r="B4575" s="1" t="s">
        <v>6818</v>
      </c>
      <c r="C4575" s="2" t="str">
        <f>IFERROR(__xludf.DUMMYFUNCTION("GoogleTranslate(B4575, ""en"", ""vi"")"),"Dải cao độ của [R1A2N3G4E5] [oc0ta1ve2s3] trong bài hát dài một giây [T1M213] này bổ sung thêm nét đặc biệt cho âm nhạc, nhấn mạnh chiều sâu cảm xúc của nó. Nhịp điệu của bài hát không quá nhanh cũng không quá chậm, giúp người nghe có thể cảm nhận trọn vẹ"&amp;"n sự tiến triển của giai điệu. Nói về điều này, giai điệu của bài hát chủ yếu dựa vào việc sử dụng [I1N2S3T4R5U6M7E8N9T0], điều này làm tăng thêm tính thẩm mỹ tổng thể của tác phẩm. Bài hát tiến triển theo [[N01U12M23_34B45A56R67S78]8 b9ar0s1], mỗi ô nhịp"&amp;" được xây dựng dựa trên ô nhịp trước để tạo ra trải nghiệm âm nhạc gắn kết và thỏa mãn.")</f>
        <v>Dải cao độ của [R1A2N3G4E5] [oc0ta1ve2s3] trong bài hát dài một giây [T1M213] này bổ sung thêm nét đặc biệt cho âm nhạc, nhấn mạnh chiều sâu cảm xúc của nó. Nhịp điệu của bài hát không quá nhanh cũng không quá chậm, giúp người nghe có thể cảm nhận trọn vẹn sự tiến triển của giai điệu. Nói về điều này, giai điệu của bài hát chủ yếu dựa vào việc sử dụng [I1N2S3T4R5U6M7E8N9T0], điều này làm tăng thêm tính thẩm mỹ tổng thể của tác phẩm. Bài hát tiến triển theo [[N01U12M23_34B45A56R67S78]8 b9ar0s1], mỗi ô nhịp được xây dựng dựa trên ô nhịp trước để tạo ra trải nghiệm âm nhạc gắn kết và thỏa mãn.</v>
      </c>
    </row>
    <row r="4576">
      <c r="A4576" s="1" t="s">
        <v>6819</v>
      </c>
      <c r="B4576" s="1" t="s">
        <v>6820</v>
      </c>
      <c r="C4576" s="2" t="str">
        <f>IFERROR(__xludf.DUMMYFUNCTION("GoogleTranslate(B4576, ""en"", ""vi"")"),"Loại nhạc này mang đến trải nghiệm nghe đa dạng và sống động với dải cao độ trải dài [R1A2N3G4E5] [oc0ta1ve2s3]. [[K01E12Y23]3 k4ey5] được sử dụng trong sáng tác mang đến cho âm nhạc một chất lượng cảm xúc đặc biệt. Thời lượng của bài hát là [T1M213] giây"&amp;" và không có tính năng [I1N2S3T4R5U6M7E8N9T0S1]. Do đó, âm thanh đặc trưng của [I1N2S3T4R5U6M7E8N9T0] không có trong bản giai điệu.")</f>
        <v>Loại nhạc này mang đến trải nghiệm nghe đa dạng và sống động với dải cao độ trải dài [R1A2N3G4E5] [oc0ta1ve2s3]. [[K01E12Y23]3 k4ey5] được sử dụng trong sáng tác mang đến cho âm nhạc một chất lượng cảm xúc đặc biệt. Thời lượng của bài hát là [T1M213] giây và không có tính năng [I1N2S3T4R5U6M7E8N9T0S1]. Do đó, âm thanh đặc trưng của [I1N2S3T4R5U6M7E8N9T0] không có trong bản giai điệu.</v>
      </c>
    </row>
    <row r="4577">
      <c r="A4577" s="1" t="s">
        <v>5183</v>
      </c>
      <c r="B4577" s="1" t="s">
        <v>6821</v>
      </c>
      <c r="C4577" s="2" t="str">
        <f>IFERROR(__xludf.DUMMYFUNCTION("GoogleTranslate(B4577, ""en"", ""vi"")"),"Bài hát này có nhịp điệu êm dịu, vừa phải, tạo tâm trạng thoải mái cho người nghe. Tuy nhiên, việc phân loại thể loại của nó không dễ dàng được xác định vì nó không phù hợp với bất kỳ phong cách cụ thể nào. Mặc dù thể loại không rõ ràng nhưng giai điệu nh"&amp;"ẹ nhàng và [te0mp1o2] của bài hát khiến nó trở thành một trải nghiệm nghe thú vị.")</f>
        <v>Bài hát này có nhịp điệu êm dịu, vừa phải, tạo tâm trạng thoải mái cho người nghe. Tuy nhiên, việc phân loại thể loại của nó không dễ dàng được xác định vì nó không phù hợp với bất kỳ phong cách cụ thể nào. Mặc dù thể loại không rõ ràng nhưng giai điệu nhẹ nhàng và [te0mp1o2] của bài hát khiến nó trở thành một trải nghiệm nghe thú vị.</v>
      </c>
    </row>
    <row r="4578">
      <c r="A4578" s="1" t="s">
        <v>1156</v>
      </c>
      <c r="B4578" s="1" t="s">
        <v>6822</v>
      </c>
      <c r="C4578" s="2" t="str">
        <f>IFERROR(__xludf.DUMMYFUNCTION("GoogleTranslate(B4578, ""en"", ""vi"")"),"Bài hát có thời lượng [T1M213] giây, thể hiện nhịp điệu rất thanh thản và nhịp độ nhàn nhã. Phạm vi cao độ của nó trải dài [R1A2N3G4E5] [oc0ta1ve2s3], mang đến âm thanh mạnh mẽ và đáng nhớ trong [[K01E12Y23]3 k4ey5]. Buổi biểu diễn âm nhạc kết hợp [I1N2S3"&amp;"T4R5U6M7E8N9T0S1], đồng thời tuân thủ [ti0me1 s2ig3na4tu5re6 o7f 8[T91I02M13E24_35S46I57G68N79A80T91U02R13E24]3]. Nó thách thức các khuôn mẫu điển hình liên quan đến thể loại [G1E2N3R4E5].")</f>
        <v>Bài hát có thời lượng [T1M213] giây, thể hiện nhịp điệu rất thanh thản và nhịp độ nhàn nhã. Phạm vi cao độ của nó trải dài [R1A2N3G4E5] [oc0ta1ve2s3], mang đến âm thanh mạnh mẽ và đáng nhớ trong [[K01E12Y23]3 k4ey5]. Buổi biểu diễn âm nhạc kết hợp [I1N2S3T4R5U6M7E8N9T0S1], đồng thời tuân thủ [ti0me1 s2ig3na4tu5re6 o7f 8[T91I02M13E24_35S46I57G68N79A80T91U02R13E24]3]. Nó thách thức các khuôn mẫu điển hình liên quan đến thể loại [G1E2N3R4E5].</v>
      </c>
    </row>
    <row r="4579">
      <c r="A4579" s="1" t="s">
        <v>6823</v>
      </c>
      <c r="B4579" s="1" t="s">
        <v>6824</v>
      </c>
      <c r="C4579" s="2" t="str">
        <f>IFERROR(__xludf.DUMMYFUNCTION("GoogleTranslate(B4579, ""en"", ""vi"")"),"Bản nhạc này bắt nguồn từ các quy ước của âm nhạc [G1E2N3R4E5] thể hiện phạm vi cao độ trong [R1A2N3G4E5] [oc0ta1ve2s3]. [[K01E12Y23]3 k4ey5] mang đến âm thanh mạnh mẽ và đáng nhớ, trong khi [te0mp1o2] của bài hát vừa phải, chuyển động ở nhịp độ cân bằng."&amp;" Việc cố tình loại trừ [I1N2S3T4R5U6M7E8N9T0S1] làm tăng thêm sự khác biệt của âm nhạc. Đồng hồ đo của âm nhạc là [T1I2M3E4_5S6I7G8N9A0T1U2R3E4] và bài hát bao gồm [[N01U12M23_34B45A56R67S78]8 b9ar0s1]. Nhìn chung, tác phẩm này là một ví dụ được trau chuố"&amp;"t kỹ lưỡng về âm nhạc [G1E2N3R4E5], với âm thanh đáng nhớ, nhịp độ cân bằng và các lựa chọn nhạc cụ có chủ ý.")</f>
        <v>Bản nhạc này bắt nguồn từ các quy ước của âm nhạc [G1E2N3R4E5] thể hiện phạm vi cao độ trong [R1A2N3G4E5] [oc0ta1ve2s3]. [[K01E12Y23]3 k4ey5] mang đến âm thanh mạnh mẽ và đáng nhớ, trong khi [te0mp1o2] của bài hát vừa phải, chuyển động ở nhịp độ cân bằng. Việc cố tình loại trừ [I1N2S3T4R5U6M7E8N9T0S1] làm tăng thêm sự khác biệt của âm nhạc. Đồng hồ đo của âm nhạc là [T1I2M3E4_5S6I7G8N9A0T1U2R3E4] và bài hát bao gồm [[N01U12M23_34B45A56R67S78]8 b9ar0s1]. Nhìn chung, tác phẩm này là một ví dụ được trau chuốt kỹ lưỡng về âm nhạc [G1E2N3R4E5], với âm thanh đáng nhớ, nhịp độ cân bằng và các lựa chọn nhạc cụ có chủ ý.</v>
      </c>
    </row>
    <row r="4580">
      <c r="A4580" s="1" t="s">
        <v>1791</v>
      </c>
      <c r="B4580" s="1" t="s">
        <v>6825</v>
      </c>
      <c r="C4580" s="2" t="str">
        <f>IFERROR(__xludf.DUMMYFUNCTION("GoogleTranslate(B4580, ""en"", ""vi"")"),"Dải cao độ của [R1A2N3G4E5] [oc0ta1ve2s3] tạo thêm nét đặc biệt cho âm nhạc, nhấn mạnh chiều sâu cảm xúc của nó, trong khi [[K01E12Y23]3 k4ey5] mang lại âm thanh mạnh mẽ và đáng nhớ. Với thời lượng [T1M213] giây và nhịp độ vừa phải, nhịp điệu của bài hát "&amp;"không quá nhanh hoặc quá chậm. Việc đưa vào [I1N2S3T4R5U6M7E8N9T0S1] sẽ bổ sung vào bản sáng tác âm nhạc, trong khi bản thân âm nhạc lại dựa trên [[T01I12M23E34_45S56I67G78N89A90T01U12R23E34]4 t5im6e 7si8gn9at0ur1e2]. Đặc trưng bởi [E1M2O3T4I5O6N7], bài h"&amp;"át này trải dài trên [[N01U12M23_34B45A56R67S78]8 b9ar0s1], thể hiện những nét độc đáo của nó.")</f>
        <v>Dải cao độ của [R1A2N3G4E5] [oc0ta1ve2s3] tạo thêm nét đặc biệt cho âm nhạc, nhấn mạnh chiều sâu cảm xúc của nó, trong khi [[K01E12Y23]3 k4ey5] mang lại âm thanh mạnh mẽ và đáng nhớ. Với thời lượng [T1M213] giây và nhịp độ vừa phải, nhịp điệu của bài hát không quá nhanh hoặc quá chậm. Việc đưa vào [I1N2S3T4R5U6M7E8N9T0S1] sẽ bổ sung vào bản sáng tác âm nhạc, trong khi bản thân âm nhạc lại dựa trên [[T01I12M23E34_45S56I67G78N89A90T01U12R23E34]4 t5im6e 7si8gn9at0ur1e2]. Đặc trưng bởi [E1M2O3T4I5O6N7], bài hát này trải dài trên [[N01U12M23_34B45A56R67S78]8 b9ar0s1], thể hiện những nét độc đáo của nó.</v>
      </c>
    </row>
    <row r="4581">
      <c r="A4581" s="1" t="s">
        <v>6826</v>
      </c>
      <c r="B4581" s="1" t="s">
        <v>6827</v>
      </c>
      <c r="C4581" s="2" t="str">
        <f>IFERROR(__xludf.DUMMYFUNCTION("GoogleTranslate(B4581, ""en"", ""vi"")"),"Nhịp điệu chậm của bài hát được bổ sung bởi phạm vi cao độ của nó, nằm trong [R1A2N3G4E5] [oc0ta1ve2s3]. Âm nhạc được sáng tác trong [[K01E12Y23]3 k4ey5] và sự sắp xếp có chủ ý bỏ qua việc sử dụng [I1N2S3T4R5U6M7E8N9T0S1]. Dù không có những nhạc cụ đó như"&amp;"ng cách phối và hòa âm của bài hát vẫn tạo nên bầu không khí độc đáo thu hút sự chú ý của người nghe.")</f>
        <v>Nhịp điệu chậm của bài hát được bổ sung bởi phạm vi cao độ của nó, nằm trong [R1A2N3G4E5] [oc0ta1ve2s3]. Âm nhạc được sáng tác trong [[K01E12Y23]3 k4ey5] và sự sắp xếp có chủ ý bỏ qua việc sử dụng [I1N2S3T4R5U6M7E8N9T0S1]. Dù không có những nhạc cụ đó nhưng cách phối và hòa âm của bài hát vẫn tạo nên bầu không khí độc đáo thu hút sự chú ý của người nghe.</v>
      </c>
    </row>
    <row r="4582">
      <c r="A4582" s="1" t="s">
        <v>140</v>
      </c>
      <c r="B4582" s="1" t="s">
        <v>6828</v>
      </c>
      <c r="C4582" s="2" t="str">
        <f>IFERROR(__xludf.DUMMYFUNCTION("GoogleTranslate(B4582, ""en"", ""vi"")"),"Bài hát dài một giây [T1M213] này có dải cao độ [R1A2N3G4E5] [oc0ta1ve2s3] và được sáng tác trong [[K01E12Y23]3 k4ey5], truyền tải âm thanh độc đáo và vang dội. Nhạc có tiết tấu vừa phải và bao gồm [I1N2S3T4R5U6M7E8N9T0S1]. Nó di chuyển với tốc độ chậm và"&amp;" được cấu thành trong [[T01I12M23E34_45S56I67G78N89A90T01U12R23E34]4 t5im6e 7si8gn9at0ur1e2]. Mặc dù không đại diện cho âm thanh [G1E2N3R4E5] thông thường, âm nhạc này thể hiện phong cách và bầu không khí đặc biệt của riêng nó.")</f>
        <v>Bài hát dài một giây [T1M213] này có dải cao độ [R1A2N3G4E5] [oc0ta1ve2s3] và được sáng tác trong [[K01E12Y23]3 k4ey5], truyền tải âm thanh độc đáo và vang dội. Nhạc có tiết tấu vừa phải và bao gồm [I1N2S3T4R5U6M7E8N9T0S1]. Nó di chuyển với tốc độ chậm và được cấu thành trong [[T01I12M23E34_45S56I67G78N89A90T01U12R23E34]4 t5im6e 7si8gn9at0ur1e2]. Mặc dù không đại diện cho âm thanh [G1E2N3R4E5] thông thường, âm nhạc này thể hiện phong cách và bầu không khí đặc biệt của riêng nó.</v>
      </c>
    </row>
    <row r="4583">
      <c r="A4583" s="1" t="s">
        <v>6829</v>
      </c>
      <c r="B4583" s="1" t="s">
        <v>6830</v>
      </c>
      <c r="C4583" s="2" t="str">
        <f>IFERROR(__xludf.DUMMYFUNCTION("GoogleTranslate(B4583, ""en"", ""vi"")"),"Dải cao độ nhỏ gọn [R1A2N3G4E5] [oc0ta1ve2s3] trong bản nhạc này tạo ra màn trình diễn âm nhạc tập trung và có tác động mạnh mẽ. Ngoài ra, việc sử dụng [[K01E12Y23]3 k4ey5] mang lại bảng âm thanh phong phú và sống động. Mặc dù chỉ dài [T1M213] giây nhưng "&amp;"bài hát này có nhịp điệu rất nhanh và sống động. Điều thú vị là sáng tác của bài hát này không liên quan đến việc sử dụng [I1N2S3T4R5U6M7E8N9T0S1].")</f>
        <v>Dải cao độ nhỏ gọn [R1A2N3G4E5] [oc0ta1ve2s3] trong bản nhạc này tạo ra màn trình diễn âm nhạc tập trung và có tác động mạnh mẽ. Ngoài ra, việc sử dụng [[K01E12Y23]3 k4ey5] mang lại bảng âm thanh phong phú và sống động. Mặc dù chỉ dài [T1M213] giây nhưng bài hát này có nhịp điệu rất nhanh và sống động. Điều thú vị là sáng tác của bài hát này không liên quan đến việc sử dụng [I1N2S3T4R5U6M7E8N9T0S1].</v>
      </c>
    </row>
    <row r="4584">
      <c r="A4584" s="1" t="s">
        <v>25</v>
      </c>
      <c r="B4584" s="1" t="s">
        <v>6831</v>
      </c>
      <c r="C4584" s="2" t="str">
        <f>IFERROR(__xludf.DUMMYFUNCTION("GoogleTranslate(B4584, ""en"", ""vi"")"),"Âm nhạc có khả năng truyền tải nhiều cung bậc cảm xúc đến người nghe. Cho dù đó là một giai điệu vui tươi nâng cao tinh thần, một giai điệu buồn bã khiến người ta rơi nước mắt hay một điệp khúc đầy ám ảnh khiến người ta rùng mình sống lưng, âm nhạc có thể"&amp;" gợi lên những cảm xúc mạnh mẽ và khuấy động tâm hồn. Từ những giai điệu cao vút của những bản giao hưởng cổ điển cho đến nhịp điệu dồn dập của những bài hát nhạc pop hiện đại, âm nhạc có khả năng truyền tải cảm xúc theo cách mà chỉ ngôn từ không thể làm "&amp;"được. Không có gì ngạc nhiên khi âm nhạc đã là một phần không thể thiếu trong văn hóa nhân loại trong hàng nghìn năm và tiếp tục giữ một vị trí đặc biệt trong trái tim chúng ta ngày nay.")</f>
        <v>Âm nhạc có khả năng truyền tải nhiều cung bậc cảm xúc đến người nghe. Cho dù đó là một giai điệu vui tươi nâng cao tinh thần, một giai điệu buồn bã khiến người ta rơi nước mắt hay một điệp khúc đầy ám ảnh khiến người ta rùng mình sống lưng, âm nhạc có thể gợi lên những cảm xúc mạnh mẽ và khuấy động tâm hồn. Từ những giai điệu cao vút của những bản giao hưởng cổ điển cho đến nhịp điệu dồn dập của những bài hát nhạc pop hiện đại, âm nhạc có khả năng truyền tải cảm xúc theo cách mà chỉ ngôn từ không thể làm được. Không có gì ngạc nhiên khi âm nhạc đã là một phần không thể thiếu trong văn hóa nhân loại trong hàng nghìn năm và tiếp tục giữ một vị trí đặc biệt trong trái tim chúng ta ngày nay.</v>
      </c>
    </row>
    <row r="4585">
      <c r="A4585" s="1" t="s">
        <v>217</v>
      </c>
      <c r="B4585" s="1" t="s">
        <v>6832</v>
      </c>
      <c r="C4585" s="2" t="str">
        <f>IFERROR(__xludf.DUMMYFUNCTION("GoogleTranslate(B4585, ""en"", ""vi"")"),"Việc sử dụng [[K01E12Y23]3 k4ey5] trong bản nhạc này tạo ra một bảng âm thanh phong phú và sống động.")</f>
        <v>Việc sử dụng [[K01E12Y23]3 k4ey5] trong bản nhạc này tạo ra một bảng âm thanh phong phú và sống động.</v>
      </c>
    </row>
    <row r="4586">
      <c r="A4586" s="1" t="s">
        <v>703</v>
      </c>
      <c r="B4586" s="1" t="s">
        <v>6833</v>
      </c>
      <c r="C4586" s="2" t="str">
        <f>IFERROR(__xludf.DUMMYFUNCTION("GoogleTranslate(B4586, ""en"", ""vi"")"),"Sự lựa chọn [[K01E12Y23]3 k4ey5] trong bản nhạc này tạo nên trải nghiệm lôi cuốn và đáng nhớ cho người nghe. Ngoài ra, bài hát còn có [ti0me1 s2ig3na4tu5re6] không thường thấy, điều này càng làm tăng thêm tính độc đáo và sức hấp dẫn tổng thể của nó. Sự kế"&amp;"t hợp giữa [ti0me1 s2ig3na4tu5re6] khác thường và [ke0y1] được lựa chọn cẩn thận thể hiện sự sáng tạo và kỹ năng của nhà soạn nhạc trong việc tạo ra một tác phẩm âm nhạc đặc biệt. Nhìn chung, bài hát này nổi bật như một minh chứng cho tính nghệ thuật và s"&amp;"ự đổi mới có thể đạt được thông qua âm nhạc.")</f>
        <v>Sự lựa chọn [[K01E12Y23]3 k4ey5] trong bản nhạc này tạo nên trải nghiệm lôi cuốn và đáng nhớ cho người nghe. Ngoài ra, bài hát còn có [ti0me1 s2ig3na4tu5re6] không thường thấy, điều này càng làm tăng thêm tính độc đáo và sức hấp dẫn tổng thể của nó. Sự kết hợp giữa [ti0me1 s2ig3na4tu5re6] khác thường và [ke0y1] được lựa chọn cẩn thận thể hiện sự sáng tạo và kỹ năng của nhà soạn nhạc trong việc tạo ra một tác phẩm âm nhạc đặc biệt. Nhìn chung, bài hát này nổi bật như một minh chứng cho tính nghệ thuật và sự đổi mới có thể đạt được thông qua âm nhạc.</v>
      </c>
    </row>
    <row r="4587">
      <c r="A4587" s="1" t="s">
        <v>6834</v>
      </c>
      <c r="B4587" s="1" t="s">
        <v>6835</v>
      </c>
      <c r="C4587" s="2" t="str">
        <f>IFERROR(__xludf.DUMMYFUNCTION("GoogleTranslate(B4587, ""en"", ""vi"")"),"Phạm vi cao độ của bản nhạc này nằm trong [R1A2N3G4E5] [oc0ta1ve2s3] và việc lựa chọn [[K01E12Y23]3 k4ey5] mang lại trải nghiệm quyến rũ và đáng nhớ. Với thời lượng [T1M213] giây, bài hát thể hiện âm thanh [te0mp1o2] nhẹ nhàng và mượt mà. Việc sử dụng [I1"&amp;"N2S3T4R5U6M7E8N9T0S1] rất quan trọng đối với âm nhạc, trong khi [ti0me1 s2ig3na4tu5re6] của bố cục là [T1I2M3E4_5S6I7G8N9A0T1U2R3E4]. Không thể nhầm lẫn về tính chất [G1E2N3R4E5], bài hát này tiến triển theo [[N01U12M23_34B45A56R67S78]8 b9ar0s1].")</f>
        <v>Phạm vi cao độ của bản nhạc này nằm trong [R1A2N3G4E5] [oc0ta1ve2s3] và việc lựa chọn [[K01E12Y23]3 k4ey5] mang lại trải nghiệm quyến rũ và đáng nhớ. Với thời lượng [T1M213] giây, bài hát thể hiện âm thanh [te0mp1o2] nhẹ nhàng và mượt mà. Việc sử dụng [I1N2S3T4R5U6M7E8N9T0S1] rất quan trọng đối với âm nhạc, trong khi [ti0me1 s2ig3na4tu5re6] của bố cục là [T1I2M3E4_5S6I7G8N9A0T1U2R3E4]. Không thể nhầm lẫn về tính chất [G1E2N3R4E5], bài hát này tiến triển theo [[N01U12M23_34B45A56R67S78]8 b9ar0s1].</v>
      </c>
    </row>
    <row r="4588">
      <c r="A4588" s="1" t="s">
        <v>1223</v>
      </c>
      <c r="B4588" s="1" t="s">
        <v>6836</v>
      </c>
      <c r="C4588" s="2" t="str">
        <f>IFERROR(__xludf.DUMMYFUNCTION("GoogleTranslate(B4588, ""en"", ""vi"")"),"Màn trình diễn âm nhạc tập trung và có tác động mạnh mẽ của tác phẩm này là kết quả của phạm vi cao độ nhỏ gọn trải dài [R1A2N3G4E5] [oc0ta1ve2s3]. Hơn nữa, việc lựa chọn [[K01E12Y23]3 k4ey5] còn tạo nên trải nghiệm lôi cuốn và đáng nhớ cho người nghe. Ng"&amp;"oài ra, nhịp điệu trong bài hát này rất êm dịu, nâng cao hơn nữa trải nghiệm nghe tổng thể.")</f>
        <v>Màn trình diễn âm nhạc tập trung và có tác động mạnh mẽ của tác phẩm này là kết quả của phạm vi cao độ nhỏ gọn trải dài [R1A2N3G4E5] [oc0ta1ve2s3]. Hơn nữa, việc lựa chọn [[K01E12Y23]3 k4ey5] còn tạo nên trải nghiệm lôi cuốn và đáng nhớ cho người nghe. Ngoài ra, nhịp điệu trong bài hát này rất êm dịu, nâng cao hơn nữa trải nghiệm nghe tổng thể.</v>
      </c>
    </row>
    <row r="4589">
      <c r="A4589" s="1" t="s">
        <v>6819</v>
      </c>
      <c r="B4589" s="1" t="s">
        <v>6837</v>
      </c>
      <c r="C4589" s="2" t="str">
        <f>IFERROR(__xludf.DUMMYFUNCTION("GoogleTranslate(B4589, ""en"", ""vi"")"),"Bản nhạc sử dụng dải cao độ cụ thể là [R1A2N3G4E5] [oc0ta1ve2s3], tạo ra âm thanh gắn kết và thống nhất trong toàn bộ bản nhạc. Ngoài ra, [[K01E12Y23]3 k4ey5] còn mang đến âm thanh mạnh mẽ và đáng nhớ. Mặc dù [I1N2S3T4R5U6M7E8N9T0S1] không có trong bài há"&amp;"t này, [I1N2S3T4R5U6M7E8N9T0] không phải là nhạc cụ chính được sử dụng để tạo giai điệu trong bài hát này. Với thời lượng phát [T1M213] giây, bài hát thể hiện âm thanh độc đáo vừa gắn kết vừa đáng nhớ.")</f>
        <v>Bản nhạc sử dụng dải cao độ cụ thể là [R1A2N3G4E5] [oc0ta1ve2s3], tạo ra âm thanh gắn kết và thống nhất trong toàn bộ bản nhạc. Ngoài ra, [[K01E12Y23]3 k4ey5] còn mang đến âm thanh mạnh mẽ và đáng nhớ. Mặc dù [I1N2S3T4R5U6M7E8N9T0S1] không có trong bài hát này, [I1N2S3T4R5U6M7E8N9T0] không phải là nhạc cụ chính được sử dụng để tạo giai điệu trong bài hát này. Với thời lượng phát [T1M213] giây, bài hát thể hiện âm thanh độc đáo vừa gắn kết vừa đáng nhớ.</v>
      </c>
    </row>
    <row r="4590">
      <c r="A4590" s="1" t="s">
        <v>6838</v>
      </c>
      <c r="B4590" s="1" t="s">
        <v>6839</v>
      </c>
      <c r="C4590" s="2" t="str">
        <f>IFERROR(__xludf.DUMMYFUNCTION("GoogleTranslate(B4590, ""en"", ""vi"")"),"Lựa chọn âm nhạc [[K01E12Y23]3 k4ey5] tạo ra trải nghiệm quyến rũ và đáng nhớ được nâng cao nhờ sử dụng nhịp điệu nhanh. Bài hát kéo dài [T1M213] giây, sử dụng [[T01I12M23E34_45S56I67G78N89A90T01U12R23E34]4 t5im6e 7si8gn9at0ur1e2] để duy trì nhịp nhất quá"&amp;"n xuyên suốt. Việc bổ sung [I1N2S3T4R5U6M7E8N9T0S1] càng nâng cao hơn nữa phần âm nhạc và tăng thêm sức hấp dẫn tổng thể của bài hát. Cùng với nhau, những yếu tố này kết hợp với nhau để tạo ra trải nghiệm âm nhạc năng động và hấp dẫn.")</f>
        <v>Lựa chọn âm nhạc [[K01E12Y23]3 k4ey5] tạo ra trải nghiệm quyến rũ và đáng nhớ được nâng cao nhờ sử dụng nhịp điệu nhanh. Bài hát kéo dài [T1M213] giây, sử dụng [[T01I12M23E34_45S56I67G78N89A90T01U12R23E34]4 t5im6e 7si8gn9at0ur1e2] để duy trì nhịp nhất quán xuyên suốt. Việc bổ sung [I1N2S3T4R5U6M7E8N9T0S1] càng nâng cao hơn nữa phần âm nhạc và tăng thêm sức hấp dẫn tổng thể của bài hát. Cùng với nhau, những yếu tố này kết hợp với nhau để tạo ra trải nghiệm âm nhạc năng động và hấp dẫn.</v>
      </c>
    </row>
    <row r="4591">
      <c r="A4591" s="1" t="s">
        <v>6840</v>
      </c>
      <c r="B4591" s="1" t="s">
        <v>6841</v>
      </c>
      <c r="C4591" s="2" t="str">
        <f>IFERROR(__xludf.DUMMYFUNCTION("GoogleTranslate(B4591, ""en"", ""vi"")"),"Bản nhạc thể hiện phạm vi cao độ trong [R1A2N3G4E5] [oc0ta1ve2s3] và nằm trong [[K01E12Y23]3 k4ey5], mang đến âm thanh mạnh mẽ và đáng nhớ. Với độ dài [T1M213] giây, bài hát này duy trì nhịp điệu đều đặn và vừa phải. Nó có tính năng [I1N2S3T4R5U6M7E8N9T0S"&amp;"1] và được cấu thành trong [T1I2M3E4_5S6I7G8N9A0T1U2R3E4]. Âm thanh của bài hát bị ảnh hưởng nặng nề bởi phong cách [G1E2N3R4E5] và bạn có thể đếm [[N01U12M23_34B45A56R67S78]8 b9ar0s1] trong bài hát này.")</f>
        <v>Bản nhạc thể hiện phạm vi cao độ trong [R1A2N3G4E5] [oc0ta1ve2s3] và nằm trong [[K01E12Y23]3 k4ey5], mang đến âm thanh mạnh mẽ và đáng nhớ. Với độ dài [T1M213] giây, bài hát này duy trì nhịp điệu đều đặn và vừa phải. Nó có tính năng [I1N2S3T4R5U6M7E8N9T0S1] và được cấu thành trong [T1I2M3E4_5S6I7G8N9A0T1U2R3E4]. Âm thanh của bài hát bị ảnh hưởng nặng nề bởi phong cách [G1E2N3R4E5] và bạn có thể đếm [[N01U12M23_34B45A56R67S78]8 b9ar0s1] trong bài hát này.</v>
      </c>
    </row>
    <row r="4592">
      <c r="A4592" s="1" t="s">
        <v>391</v>
      </c>
      <c r="B4592" s="1" t="s">
        <v>6842</v>
      </c>
      <c r="C4592" s="2" t="str">
        <f>IFERROR(__xludf.DUMMYFUNCTION("GoogleTranslate(B4592, ""en"", ""vi"")"),"Bài hát này nổi bật bởi nhịp điệu cực kỳ sôi động và tuân theo nhịp điệu [T1I2M3E4_5S6I7G8N9A0T1U2R3E4]. Độ dài của nó xấp xỉ [[N01U12M23_34B45A56R67S78]8 b9ar0s1], thể hiện sự tuân thủ của bài hát với bố cục có cấu trúc tốt. Sự kết hợp gắn kết của các yế"&amp;"u tố âm nhạc này tạo nên âm thanh mạnh mẽ và tràn đầy năng lượng, cuốn hút người nghe từ đầu đến cuối.")</f>
        <v>Bài hát này nổi bật bởi nhịp điệu cực kỳ sôi động và tuân theo nhịp điệu [T1I2M3E4_5S6I7G8N9A0T1U2R3E4]. Độ dài của nó xấp xỉ [[N01U12M23_34B45A56R67S78]8 b9ar0s1], thể hiện sự tuân thủ của bài hát với bố cục có cấu trúc tốt. Sự kết hợp gắn kết của các yếu tố âm nhạc này tạo nên âm thanh mạnh mẽ và tràn đầy năng lượng, cuốn hút người nghe từ đầu đến cuối.</v>
      </c>
    </row>
    <row r="4593">
      <c r="A4593" s="1" t="s">
        <v>2637</v>
      </c>
      <c r="B4593" s="1" t="s">
        <v>6843</v>
      </c>
      <c r="C4593" s="2" t="str">
        <f>IFERROR(__xludf.DUMMYFUNCTION("GoogleTranslate(B4593, ""en"", ""vi"")"),"Bản nhạc được đề cập có thời lượng [T1M213] giây và có đồng hồ đo [T1I2M3E4_5S6I7G8N9A0T1U2R3E4]. Tuy nhiên, nó không thể hiện các đặc điểm điển hình của kiểu [G1E2N3R4E5].")</f>
        <v>Bản nhạc được đề cập có thời lượng [T1M213] giây và có đồng hồ đo [T1I2M3E4_5S6I7G8N9A0T1U2R3E4]. Tuy nhiên, nó không thể hiện các đặc điểm điển hình của kiểu [G1E2N3R4E5].</v>
      </c>
    </row>
    <row r="4594">
      <c r="A4594" s="1" t="s">
        <v>248</v>
      </c>
      <c r="B4594" s="1" t="s">
        <v>6844</v>
      </c>
      <c r="C4594" s="2" t="str">
        <f>IFERROR(__xludf.DUMMYFUNCTION("GoogleTranslate(B4594, ""en"", ""vi"")"),"Phạm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này kéo dài [T1M213] giây "&amp;"và có nhịp điệu [te0mp1o2] rất lạc quan, không có bất kỳ [I1N2S3T4R5U6M7E8N9T0S1] nào. Với [ti0me1 s2ig3na4tu5re6 o7f 8[T91I02M13E24_35S46I57G68N79A80T91U02R13E24]3], âm nhạc duy trì tốc độ [te0mp1o2] nhanh, trong khi thấm đẫm [E1M2O3T4I5O6N7]. Nhìn chung"&amp;", bài hát này có thời lượng kéo dài [[N01U12M23_34B45A56R67S78]8 b9ar0s1].")</f>
        <v>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này kéo dài [T1M213] giây và có nhịp điệu [te0mp1o2] rất lạc quan, không có bất kỳ [I1N2S3T4R5U6M7E8N9T0S1] nào. Với [ti0me1 s2ig3na4tu5re6 o7f 8[T91I02M13E24_35S46I57G68N79A80T91U02R13E24]3], âm nhạc duy trì tốc độ [te0mp1o2] nhanh, trong khi thấm đẫm [E1M2O3T4I5O6N7]. Nhìn chung, bài hát này có thời lượng kéo dài [[N01U12M23_34B45A56R67S78]8 b9ar0s1].</v>
      </c>
    </row>
    <row r="4595">
      <c r="A4595" s="1" t="s">
        <v>6845</v>
      </c>
      <c r="B4595" s="1" t="s">
        <v>6846</v>
      </c>
      <c r="C4595" s="2" t="str">
        <f>IFERROR(__xludf.DUMMYFUNCTION("GoogleTranslate(B4595, ""en"", ""vi"")"),"Âm nhạc của bản nhạc này được làm phong phú thêm bởi nhiều nhạc cụ khác nhau, mặc dù [I1N2S3T4R5U6M7E8N9T0] không phải là nhạc cụ chính được sử dụng cho giai điệu. Nó có đồng hồ đo [T1I2M3E4_5S6I7G8N9A0T1U2R3E4] và sử dụng [[K01E12Y23]3 k4ey5] để tạo ra b"&amp;"ầu không khí khác biệt. Hiệu ứng tổng thể của âm nhạc được nâng cao nhờ việc sử dụng nhiều nhạc cụ.")</f>
        <v>Âm nhạc của bản nhạc này được làm phong phú thêm bởi nhiều nhạc cụ khác nhau, mặc dù [I1N2S3T4R5U6M7E8N9T0] không phải là nhạc cụ chính được sử dụng cho giai điệu. Nó có đồng hồ đo [T1I2M3E4_5S6I7G8N9A0T1U2R3E4] và sử dụng [[K01E12Y23]3 k4ey5] để tạo ra bầu không khí khác biệt. Hiệu ứng tổng thể của âm nhạc được nâng cao nhờ việc sử dụng nhiều nhạc cụ.</v>
      </c>
    </row>
    <row r="4596">
      <c r="A4596" s="1" t="s">
        <v>2077</v>
      </c>
      <c r="B4596" s="1" t="s">
        <v>6847</v>
      </c>
      <c r="C4596" s="2" t="str">
        <f>IFERROR(__xludf.DUMMYFUNCTION("GoogleTranslate(B4596, ""en"", ""vi"")"),"Loại nhạc này mang đến trải nghiệm nghe đa dạng và sống động với dải cao độ trải dài [R1A2N3G4E5] [oc0ta1ve2s3]. Nó sử dụng [ti0me1 s2ig3na4tu5re6 o7f 8[T91I02M13E24_35S46I57G68N79A80T91U02R13E24]3] và được phát ở tốc độ chậm [te0mp1o2], đặc trưng bởi [E1"&amp;"M2O3T4I5O6N7]. Việc sử dụng [[K01E12Y23]3 k4ey5] tạo ra bảng màu âm thanh phong phú và sống động cho bản nhạc có nhịp vừa phải kéo dài [T1M213] giây. Mặc dù chọn không kết hợp [I1N2S3T4R5U6M7E8N9T0S1], bài hát này vẫn có tổng cộng [[N01U12M23_34B45A56R67S"&amp;"78]8 b9ar0s1], mang lại trải nghiệm nghe độc ​​đáo và hấp dẫn.")</f>
        <v>Loại nhạc này mang đến trải nghiệm nghe đa dạng và sống động với dải cao độ trải dài [R1A2N3G4E5] [oc0ta1ve2s3]. Nó sử dụng [ti0me1 s2ig3na4tu5re6 o7f 8[T91I02M13E24_35S46I57G68N79A80T91U02R13E24]3] và được phát ở tốc độ chậm [te0mp1o2], đặc trưng bởi [E1M2O3T4I5O6N7]. Việc sử dụng [[K01E12Y23]3 k4ey5] tạo ra bảng màu âm thanh phong phú và sống động cho bản nhạc có nhịp vừa phải kéo dài [T1M213] giây. Mặc dù chọn không kết hợp [I1N2S3T4R5U6M7E8N9T0S1], bài hát này vẫn có tổng cộng [[N01U12M23_34B45A56R67S78]8 b9ar0s1], mang lại trải nghiệm nghe độc ​​đáo và hấp dẫn.</v>
      </c>
    </row>
    <row r="4597">
      <c r="A4597" s="1" t="s">
        <v>4376</v>
      </c>
      <c r="B4597" s="1" t="s">
        <v>6848</v>
      </c>
      <c r="C4597" s="2" t="str">
        <f>IFERROR(__xludf.DUMMYFUNCTION("GoogleTranslate(B4597, ""en"", ""vi"")"),"Bài hát này có nhịp độ nhẹ nhàng và thời gian chạy là [T1M213] giây. Tuy nhiên, điều làm nên sự khác biệt của nó là [ti0me1 s2ig3na4tu5re6] không điển hình.")</f>
        <v>Bài hát này có nhịp độ nhẹ nhàng và thời gian chạy là [T1M213] giây. Tuy nhiên, điều làm nên sự khác biệt của nó là [ti0me1 s2ig3na4tu5re6] không điển hình.</v>
      </c>
    </row>
    <row r="4598">
      <c r="A4598" s="1" t="s">
        <v>6849</v>
      </c>
      <c r="B4598" s="1" t="s">
        <v>6850</v>
      </c>
      <c r="C4598" s="2" t="str">
        <f>IFERROR(__xludf.DUMMYFUNCTION("GoogleTranslate(B4598, ""en"", ""vi"")"),"Đoạn nhạc sử dụng phạm vi cao độ cụ thể là [R1A2N3G4E5] [oc0ta1ve2s3], tạo ra âm thanh gắn kết và thống nhất. Ngoài ra, việc sử dụng [[K01E12Y23]3 k4ey5] truyền tải âm thanh độc đáo và cộng hưởng đặc trưng của bài hát [T1M213]-giây. Nhịp điệu sôi động và "&amp;"không điển hình [[T01I12M23E34_45S56I67G78N89A90T01U12R23E34]4 t5im6e 7si8gn9at0ur1e2] của bài hát đã làm tăng thêm độ phức tạp trong âm nhạc của nó. Được trình diễn với nhịp độ vừa phải, bài hát này thể hiện tinh hoa của âm nhạc [G1E2N3R4E5].")</f>
        <v>Đoạn nhạc sử dụng phạm vi cao độ cụ thể là [R1A2N3G4E5] [oc0ta1ve2s3], tạo ra âm thanh gắn kết và thống nhất. Ngoài ra, việc sử dụng [[K01E12Y23]3 k4ey5] truyền tải âm thanh độc đáo và cộng hưởng đặc trưng của bài hát [T1M213]-giây. Nhịp điệu sôi động và không điển hình [[T01I12M23E34_45S56I67G78N89A90T01U12R23E34]4 t5im6e 7si8gn9at0ur1e2] của bài hát đã làm tăng thêm độ phức tạp trong âm nhạc của nó. Được trình diễn với nhịp độ vừa phải, bài hát này thể hiện tinh hoa của âm nhạc [G1E2N3R4E5].</v>
      </c>
    </row>
    <row r="4599">
      <c r="A4599" s="1" t="s">
        <v>166</v>
      </c>
      <c r="B4599" s="1" t="s">
        <v>6851</v>
      </c>
      <c r="C4599" s="2" t="str">
        <f>IFERROR(__xludf.DUMMYFUNCTION("GoogleTranslate(B4599, ""en"", ""vi"")"),"Việc sử dụng [[K01E12Y23]3 k4ey5] trong bản nhạc này tạo ra một bầu không khí khác biệt góp phần tạo nên cảm xúc chung của nó. Nhịp điệu cân bằng của bài hát bổ sung cho tâm trạng của âm nhạc, mang lại trải nghiệm nghe gắn kết và thú vị. Để phát huy hết t"&amp;"iềm năng của nó, âm nhạc cần có các nhạc cụ phù hợp, điều này sẽ nâng cao tác động tổng thể và chất lượng của buổi biểu diễn.")</f>
        <v>Việc sử dụng [[K01E12Y23]3 k4ey5] trong bản nhạc này tạo ra một bầu không khí khác biệt góp phần tạo nên cảm xúc chung của nó. Nhịp điệu cân bằng của bài hát bổ sung cho tâm trạng của âm nhạc, mang lại trải nghiệm nghe gắn kết và thú vị. Để phát huy hết tiềm năng của nó, âm nhạc cần có các nhạc cụ phù hợp, điều này sẽ nâng cao tác động tổng thể và chất lượng của buổi biểu diễn.</v>
      </c>
    </row>
    <row r="4600">
      <c r="A4600" s="1" t="s">
        <v>352</v>
      </c>
      <c r="B4600" s="1" t="s">
        <v>6852</v>
      </c>
      <c r="C4600" s="2" t="str">
        <f>IFERROR(__xludf.DUMMYFUNCTION("GoogleTranslate(B4600, ""en"", ""vi"")"),"Dải cao độ của [R1A2N3G4E5] [oc0ta1ve2s3] tạo thêm nét đặc biệt cho âm nhạc, nhấn mạnh chiều sâu cảm xúc của nó. Ngoài ra, việc sử dụng [[K01E12Y23]3 k4ey5] trong bản nhạc này đã tạo ra một bầu không khí khác biệt. Thời gian chạy của bài hát là [T1M213] g"&amp;"iây và được đặt ở mức [te0mp1o2] vừa phải. Đáng chú ý, [I1N2S3T4R5U6M7E8N9T0S1] không phải là phần nhạc cụ trong bài hát này. [ti0me1 s2ig3na4tu5re6] của bản nhạc là [T1I2M3E4_5S6I7G8N9A0T1U2R3E4], và về tổng thể thì bản nhạc có cảm giác [E1M2O3T4I5O6N7] "&amp;"với tốc độ vừa phải.")</f>
        <v>Dải cao độ của [R1A2N3G4E5] [oc0ta1ve2s3] tạo thêm nét đặc biệt cho âm nhạc, nhấn mạnh chiều sâu cảm xúc của nó. Ngoài ra, việc sử dụng [[K01E12Y23]3 k4ey5] trong bản nhạc này đã tạo ra một bầu không khí khác biệt. Thời gian chạy của bài hát là [T1M213] giây và được đặt ở mức [te0mp1o2] vừa phải. Đáng chú ý, [I1N2S3T4R5U6M7E8N9T0S1] không phải là phần nhạc cụ trong bài hát này. [ti0me1 s2ig3na4tu5re6] của bản nhạc là [T1I2M3E4_5S6I7G8N9A0T1U2R3E4], và về tổng thể thì bản nhạc có cảm giác [E1M2O3T4I5O6N7] với tốc độ vừa phải.</v>
      </c>
    </row>
    <row r="4601">
      <c r="A4601" s="1" t="s">
        <v>1158</v>
      </c>
      <c r="B4601" s="1" t="s">
        <v>6853</v>
      </c>
      <c r="C4601" s="2" t="str">
        <f>IFERROR(__xludf.DUMMYFUNCTION("GoogleTranslate(B4601, ""en"", ""vi"")"),"Nhạc được phát ở tốc độ nhanh có phạm vi cao độ trong [R1A2N3G4E5] [oc0ta1ve2s3].")</f>
        <v>Nhạc được phát ở tốc độ nhanh có phạm vi cao độ trong [R1A2N3G4E5] [oc0ta1ve2s3].</v>
      </c>
    </row>
    <row r="4602">
      <c r="A4602" s="1" t="s">
        <v>6756</v>
      </c>
      <c r="B4602" s="1" t="s">
        <v>6854</v>
      </c>
      <c r="C4602" s="2" t="str">
        <f>IFERROR(__xludf.DUMMYFUNCTION("GoogleTranslate(B4602, ""en"", ""vi"")"),"Việc sử dụng dải cao độ cụ thể [R1A2N3G4E5] [oc0ta1ve2s3] tạo ra âm thanh gắn kết và thống nhất xuyên suốt bản nhạc, kéo dài [T1M213] giây và nằm trong [T1I2M3E4_5S6I7G8N9A0T1U2R3E4]. Với nhịp điệu vừa phải, bài hát này bắt nguồn từ quy ước của âm nhạc [G"&amp;"1E2N3R4E5].")</f>
        <v>Việc sử dụng dải cao độ cụ thể [R1A2N3G4E5] [oc0ta1ve2s3] tạo ra âm thanh gắn kết và thống nhất xuyên suốt bản nhạc, kéo dài [T1M213] giây và nằm trong [T1I2M3E4_5S6I7G8N9A0T1U2R3E4]. Với nhịp điệu vừa phải, bài hát này bắt nguồn từ quy ước của âm nhạc [G1E2N3R4E5].</v>
      </c>
    </row>
    <row r="4603">
      <c r="A4603" s="1" t="s">
        <v>6855</v>
      </c>
      <c r="B4603" s="1" t="s">
        <v>6856</v>
      </c>
      <c r="C4603" s="2" t="str">
        <f>IFERROR(__xludf.DUMMYFUNCTION("GoogleTranslate(B4603, ""en"", ""vi"")"),"Việc sử dụng dải cao độ cụ thể của [R1A2N3G4E5] [oc0ta1ve2s3] tạo ra âm thanh gắn kết và thống nhất xuyên suốt bản nhạc, đồng thời nhịp điệu hấp dẫn của bài hát này sẽ khiến bạn nhảy múa ngay lập tức. Mặc dù có nhịp điệu thanh thản, [I1N2S3T4R5U6M7E8N9T0S"&amp;"1] lại vắng mặt một cách đáng chú ý, duy trì cách tiếp cận tối giản. Với chất lượng trung bình [te0mp1o2], bản nhạc này khác với những đặc điểm thông thường của thể loại [G1E2N3R4E5], thể hiện một phong cách độc đáo.")</f>
        <v>Việc sử dụng dải cao độ cụ thể của [R1A2N3G4E5] [oc0ta1ve2s3] tạo ra âm thanh gắn kết và thống nhất xuyên suốt bản nhạc, đồng thời nhịp điệu hấp dẫn của bài hát này sẽ khiến bạn nhảy múa ngay lập tức. Mặc dù có nhịp điệu thanh thản, [I1N2S3T4R5U6M7E8N9T0S1] lại vắng mặt một cách đáng chú ý, duy trì cách tiếp cận tối giản. Với chất lượng trung bình [te0mp1o2], bản nhạc này khác với những đặc điểm thông thường của thể loại [G1E2N3R4E5], thể hiện một phong cách độc đáo.</v>
      </c>
    </row>
    <row r="4604">
      <c r="A4604" s="1" t="s">
        <v>2237</v>
      </c>
      <c r="B4604" s="1" t="s">
        <v>6857</v>
      </c>
      <c r="C4604" s="2" t="str">
        <f>IFERROR(__xludf.DUMMYFUNCTION("GoogleTranslate(B4604, ""en"", ""vi"")"),"Bài hát này, một ví dụ điển hình của phong cách [G1E2N3R4E5], có hương vị độc đáo trong [[K01E12Y23]3 k4ey5], với phạm vi cao độ là [R1A2N3G4E5] [oc0ta1ve2s3]. Nó có nhịp điệu rất nhanh và sống động và có độ dài [T1M213] giây. Âm nhạc phải thể hiện nổi bậ"&amp;"t [I1N2S3T4R5U6M7E8N9T0S1], đồng thời khác với chuẩn mực ở [ti0me1 s2ig3na4tu5re6 o7f 8[T91I02M13E24_35S46I57G68N79A80T91U02R13E24]3]. Mặc dù nhịp độ chậm rãi nhưng bài hát này vẫn gói gọn tinh hoa của phong cách [G1E2N3R4E5].")</f>
        <v>Bài hát này, một ví dụ điển hình của phong cách [G1E2N3R4E5], có hương vị độc đáo trong [[K01E12Y23]3 k4ey5], với phạm vi cao độ là [R1A2N3G4E5] [oc0ta1ve2s3]. Nó có nhịp điệu rất nhanh và sống động và có độ dài [T1M213] giây. Âm nhạc phải thể hiện nổi bật [I1N2S3T4R5U6M7E8N9T0S1], đồng thời khác với chuẩn mực ở [ti0me1 s2ig3na4tu5re6 o7f 8[T91I02M13E24_35S46I57G68N79A80T91U02R13E24]3]. Mặc dù nhịp độ chậm rãi nhưng bài hát này vẫn gói gọn tinh hoa của phong cách [G1E2N3R4E5].</v>
      </c>
    </row>
    <row r="4605">
      <c r="A4605" s="1" t="s">
        <v>708</v>
      </c>
      <c r="B4605" s="1" t="s">
        <v>6858</v>
      </c>
      <c r="C4605" s="2" t="str">
        <f>IFERROR(__xludf.DUMMYFUNCTION("GoogleTranslate(B4605, ""en"", ""vi"")"),"Dải cao độ nhỏ gọn [R1A2N3G4E5] [oc0ta1ve2s3] trong bản nhạc này góp phần mang lại hiệu suất tập trung và ấn tượng, trong khi việc sử dụng [I1N2S3T4R5U6M7E8N9T0S1] là yếu tố quan trọng đối với âm thanh của nó. [[K01E12Y23]3 k4ey5] bổ sung chất lượng mạnh "&amp;"mẽ và đáng nhớ, đồng thời nhịp điệu vừa phải, thoải mái với nhịp độ nhanh, tạo ra trải nghiệm hấp dẫn và tràn đầy năng lượng. Mặc dù bài hát này không tuân theo một [ti0me1 s2ig3na4tu5re6] thông thường, nhưng thời lượng [T1M213] giây của nó cho phép có đủ"&amp;" thời gian để âm nhạc xây dựng và truyền tải [E1M2O3T4I5O6N7], để lại ấn tượng lâu dài cho người nghe.")</f>
        <v>Dải cao độ nhỏ gọn [R1A2N3G4E5] [oc0ta1ve2s3] trong bản nhạc này góp phần mang lại hiệu suất tập trung và ấn tượng, trong khi việc sử dụng [I1N2S3T4R5U6M7E8N9T0S1] là yếu tố quan trọng đối với âm thanh của nó. [[K01E12Y23]3 k4ey5] bổ sung chất lượng mạnh mẽ và đáng nhớ, đồng thời nhịp điệu vừa phải, thoải mái với nhịp độ nhanh, tạo ra trải nghiệm hấp dẫn và tràn đầy năng lượng. Mặc dù bài hát này không tuân theo một [ti0me1 s2ig3na4tu5re6] thông thường, nhưng thời lượng [T1M213] giây của nó cho phép có đủ thời gian để âm nhạc xây dựng và truyền tải [E1M2O3T4I5O6N7], để lại ấn tượng lâu dài cho người nghe.</v>
      </c>
    </row>
    <row r="4606">
      <c r="A4606" s="1" t="s">
        <v>400</v>
      </c>
      <c r="B4606" s="1" t="s">
        <v>6859</v>
      </c>
      <c r="C4606" s="2" t="str">
        <f>IFERROR(__xludf.DUMMYFUNCTION("GoogleTranslate(B4606, ""en"", ""vi"")"),"Bài hát có thời lượng chạy là [T1M213] giây.")</f>
        <v>Bài hát có thời lượng chạy là [T1M213] giây.</v>
      </c>
    </row>
    <row r="4607">
      <c r="A4607" s="1" t="s">
        <v>2637</v>
      </c>
      <c r="B4607" s="1" t="s">
        <v>6860</v>
      </c>
      <c r="C4607" s="2" t="str">
        <f>IFERROR(__xludf.DUMMYFUNCTION("GoogleTranslate(B4607, ""en"", ""vi"")"),"Âm nhạc tôi đang nghe hiện tại không gợi lên âm thanh [G1E2N3R4E5] cổ điển, mặc dù nó đã cố gắng làm như vậy. Bài hát có độ dài [T1M213] giây, với mét [T1I2M3E4_5S6I7G8N9A0T1U2R3E4]. Thật thú vị khi thấy cách nghệ sĩ kết hợp các yếu tố khác nhau của thể l"&amp;"oại, nhưng kết quả cuối cùng có vẻ hơi rời rạc và thiếu mạch lạc thường gắn liền với [G1E2N3R4E5]. Tuy nhiên, việc thử nghiệm các phong cách và kỹ thuật âm nhạc khác nhau luôn được hoan nghênh và sẽ rất thú vị khi xem nghệ sĩ này tiếp tục phát triển âm th"&amp;"anh của mình như thế nào trong tương lai.")</f>
        <v>Âm nhạc tôi đang nghe hiện tại không gợi lên âm thanh [G1E2N3R4E5] cổ điển, mặc dù nó đã cố gắng làm như vậy. Bài hát có độ dài [T1M213] giây, với mét [T1I2M3E4_5S6I7G8N9A0T1U2R3E4]. Thật thú vị khi thấy cách nghệ sĩ kết hợp các yếu tố khác nhau của thể loại, nhưng kết quả cuối cùng có vẻ hơi rời rạc và thiếu mạch lạc thường gắn liền với [G1E2N3R4E5]. Tuy nhiên, việc thử nghiệm các phong cách và kỹ thuật âm nhạc khác nhau luôn được hoan nghênh và sẽ rất thú vị khi xem nghệ sĩ này tiếp tục phát triển âm thanh của mình như thế nào trong tương lai.</v>
      </c>
    </row>
    <row r="4608">
      <c r="A4608" s="1" t="s">
        <v>535</v>
      </c>
      <c r="B4608" s="1" t="s">
        <v>6861</v>
      </c>
      <c r="C4608" s="2" t="str">
        <f>IFERROR(__xludf.DUMMYFUNCTION("GoogleTranslate(B4608, ""en"", ""vi"")"),"Dải cao độ của [R1A2N3G4E5] [oc0ta1ve2s3] tạo thêm nét đặc biệt cho âm nhạc, nhấn mạnh chiều sâu cảm xúc của nó, trong khi [[K01E12Y23]3 k4ey5] mang lại âm thanh mạnh mẽ và đáng nhớ. Với độ dài [T1M213] giây, bản nhạc mở ra với tốc độ [te0mp1o2] chậm rãi "&amp;"và thư giãn, được nâng cao nhờ việc sử dụng [I1N2S3T4R5U6M7E8N9T0S1] quan trọng. [ti0me1 s2ig3na4tu5re6] của bài hát độc đáo này là [T1I2M3E4_5S6I7G8N9A0T1U2R3E4], góp phần tạo nên sự sáng tác độc đáo cho nó. Mặc dù [te0mp1o2] chậm chạp, âm thanh của bản "&amp;"nhạc này khác với các quy ước thường gắn liền với thể loại [G1E2N3R4E5].")</f>
        <v>Dải cao độ của [R1A2N3G4E5] [oc0ta1ve2s3] tạo thêm nét đặc biệt cho âm nhạc, nhấn mạnh chiều sâu cảm xúc của nó, trong khi [[K01E12Y23]3 k4ey5] mang lại âm thanh mạnh mẽ và đáng nhớ. Với độ dài [T1M213] giây, bản nhạc mở ra với tốc độ [te0mp1o2] chậm rãi và thư giãn, được nâng cao nhờ việc sử dụng [I1N2S3T4R5U6M7E8N9T0S1] quan trọng. [ti0me1 s2ig3na4tu5re6] của bài hát độc đáo này là [T1I2M3E4_5S6I7G8N9A0T1U2R3E4], góp phần tạo nên sự sáng tác độc đáo cho nó. Mặc dù [te0mp1o2] chậm chạp, âm thanh của bản nhạc này khác với các quy ước thường gắn liền với thể loại [G1E2N3R4E5].</v>
      </c>
    </row>
    <row r="4609">
      <c r="A4609" s="1" t="s">
        <v>6862</v>
      </c>
      <c r="B4609" s="1" t="s">
        <v>6863</v>
      </c>
      <c r="C4609" s="2" t="str">
        <f>IFERROR(__xludf.DUMMYFUNCTION("GoogleTranslate(B4609, ""en"", ""vi"")"),"Bài hát này, với thời lượng chạy [T1M213] giây và được phát ở tốc độ nhanh, có thể khiến bạn không bắt kịp nhịp điệu của nó. Tuy nhiên, [ti0me1 s2ig3na4tu5re6] của âm nhạc là [T1I2M3E4_5S6I7G8N9A0T1U2R3E4] và về bản chất là [E1M2O3T4I5O6N7].")</f>
        <v>Bài hát này, với thời lượng chạy [T1M213] giây và được phát ở tốc độ nhanh, có thể khiến bạn không bắt kịp nhịp điệu của nó. Tuy nhiên, [ti0me1 s2ig3na4tu5re6] của âm nhạc là [T1I2M3E4_5S6I7G8N9A0T1U2R3E4] và về bản chất là [E1M2O3T4I5O6N7].</v>
      </c>
    </row>
    <row r="4610">
      <c r="A4610" s="1" t="s">
        <v>6864</v>
      </c>
      <c r="B4610" s="1" t="s">
        <v>6865</v>
      </c>
      <c r="C4610" s="2" t="str">
        <f>IFERROR(__xludf.DUMMYFUNCTION("GoogleTranslate(B4610, ""en"", ""vi"")"),"Phong cách của bài hát bắt nguồn từ truyền thống của âm nhạc [G1E2N3R4E5], nhịp điệu rất êm dịu và nhẹ nhàng, chuyển động ở tốc độ cân bằng khi tiến dần qua [[N01U12M23_34B45A56R67S78]8 b9ar0s1]. [K1E2Y3] thêm hương vị độc đáo cho bản nhạc này và nên đưa "&amp;"vào [I1N2S3T4R5U6M7E8N9T0S1] để nâng cao âm thanh tổng thể. Với thời lượng phát [T1M213] giây, bài hát này mang đến trải nghiệm âm nhạc thú vị, chắc chắn sẽ làm hài lòng những người hâm mộ âm nhạc [G1E2N3R4E5].")</f>
        <v>Phong cách của bài hát bắt nguồn từ truyền thống của âm nhạc [G1E2N3R4E5], nhịp điệu rất êm dịu và nhẹ nhàng, chuyển động ở tốc độ cân bằng khi tiến dần qua [[N01U12M23_34B45A56R67S78]8 b9ar0s1]. [K1E2Y3] thêm hương vị độc đáo cho bản nhạc này và nên đưa vào [I1N2S3T4R5U6M7E8N9T0S1] để nâng cao âm thanh tổng thể. Với thời lượng phát [T1M213] giây, bài hát này mang đến trải nghiệm âm nhạc thú vị, chắc chắn sẽ làm hài lòng những người hâm mộ âm nhạc [G1E2N3R4E5].</v>
      </c>
    </row>
    <row r="4611">
      <c r="A4611" s="1" t="s">
        <v>11</v>
      </c>
      <c r="B4611" s="1" t="s">
        <v>6866</v>
      </c>
      <c r="C4611" s="2" t="str">
        <f>IFERROR(__xludf.DUMMYFUNCTION("GoogleTranslate(B4611, ""en"", ""vi"")"),"Âm nhạc trong bài hát này dựa trên [[T01I12M23E34_45S56I67G78N89A90T01U12R23E34]4 t5im6e 7si8gn9at0ur1e2], tạo nên nhịp điệu rất yên tĩnh.")</f>
        <v>Âm nhạc trong bài hát này dựa trên [[T01I12M23E34_45S56I67G78N89A90T01U12R23E34]4 t5im6e 7si8gn9at0ur1e2], tạo nên nhịp điệu rất yên tĩnh.</v>
      </c>
    </row>
    <row r="4612">
      <c r="A4612" s="1" t="s">
        <v>6867</v>
      </c>
      <c r="B4612" s="1" t="s">
        <v>6868</v>
      </c>
      <c r="C4612" s="2" t="str">
        <f>IFERROR(__xludf.DUMMYFUNCTION("GoogleTranslate(B4612, ""en"", ""vi"")"),"Với việc sử dụng [[K01E12Y23]3 k4ey5], bản nhạc này truyền tải âm thanh độc đáo và vang dội. Thời lượng chạy của bài hát là [T1M213] giây, có [ti0me1 s2ig3na4tu5re6 o7f 8[T91I02M13E24_35S46I57G68N79A80T91U02R13E24]3] độc đáo và nhịp điệu nhanh. Bao gồm kh"&amp;"oảng [[N01U12M23_34B45A56R67S78]8 b9ar0s1], bài hát này thể hiện sự hòa quyện quyến rũ của các yếu tố âm nhạc.")</f>
        <v>Với việc sử dụng [[K01E12Y23]3 k4ey5], bản nhạc này truyền tải âm thanh độc đáo và vang dội. Thời lượng chạy của bài hát là [T1M213] giây, có [ti0me1 s2ig3na4tu5re6 o7f 8[T91I02M13E24_35S46I57G68N79A80T91U02R13E24]3] độc đáo và nhịp điệu nhanh. Bao gồm khoảng [[N01U12M23_34B45A56R67S78]8 b9ar0s1], bài hát này thể hiện sự hòa quyện quyến rũ của các yếu tố âm nhạc.</v>
      </c>
    </row>
    <row r="4613">
      <c r="A4613" s="1" t="s">
        <v>1797</v>
      </c>
      <c r="B4613" s="1" t="s">
        <v>6869</v>
      </c>
      <c r="C4613" s="2" t="str">
        <f>IFERROR(__xludf.DUMMYFUNCTION("GoogleTranslate(B4613, ""en"", ""vi"")"),"Bản nhạc mà tôi đang mô tả là một ví dụ điển hình của thể loại [G1E2N3R4E5]. Nó thể hiện phạm vi cao độ trải dài [R1A2N3G4E5] [oc0ta1ve2s3], được nâng cao hơn nữa nhờ hương vị độc đáo mà [[K01E12Y23]3 k4ey5] thêm vào âm nhạc. Với thời lượng [T1M213] giây,"&amp;" nhịp điệu của bài hát cân bằng, rơi vào ngọt ngào, không quá nhanh cũng không quá chậm. Để có kết quả tốt nhất, nó nên bao gồm các nhạc cụ [I1N2S3T4R5U6M7E8N9T0S1] và sử dụng [[T01I12M23E34_45S56I67G78N89A90T01U12R23E34]4 t5im6e 7si8gn9at0ur1e2], điều nà"&amp;"y làm tăng thêm sức hấp dẫn nhịp nhàng của nó. Nhìn chung, tác phẩm âm nhạc này là sự thể hiện đặc biệt cho thể loại của nó và xứng đáng được đánh giá cao nhờ bố cục được trau chuốt kỹ lưỡng và âm thanh cân bằng.")</f>
        <v>Bản nhạc mà tôi đang mô tả là một ví dụ điển hình của thể loại [G1E2N3R4E5]. Nó thể hiện phạm vi cao độ trải dài [R1A2N3G4E5] [oc0ta1ve2s3], được nâng cao hơn nữa nhờ hương vị độc đáo mà [[K01E12Y23]3 k4ey5] thêm vào âm nhạc. Với thời lượng [T1M213] giây, nhịp điệu của bài hát cân bằng, rơi vào ngọt ngào, không quá nhanh cũng không quá chậm. Để có kết quả tốt nhất, nó nên bao gồm các nhạc cụ [I1N2S3T4R5U6M7E8N9T0S1] và sử dụng [[T01I12M23E34_45S56I67G78N89A90T01U12R23E34]4 t5im6e 7si8gn9at0ur1e2], điều này làm tăng thêm sức hấp dẫn nhịp nhàng của nó. Nhìn chung, tác phẩm âm nhạc này là sự thể hiện đặc biệt cho thể loại của nó và xứng đáng được đánh giá cao nhờ bố cục được trau chuốt kỹ lưỡng và âm thanh cân bằng.</v>
      </c>
    </row>
    <row r="4614">
      <c r="A4614" s="1" t="s">
        <v>6870</v>
      </c>
      <c r="B4614" s="1" t="s">
        <v>6871</v>
      </c>
      <c r="C4614" s="2" t="str">
        <f>IFERROR(__xludf.DUMMYFUNCTION("GoogleTranslate(B4614, ""en"", ""vi"")"),"Bài hát [G1E2N3R4E5] là sự thể hiện cổ điển cho phong cách âm nhạc của nó, với [[T01I12M23E34_45S56I67G78N89A90T01U12R23E34]4 t5im6e 7si8gn9at0ur1e2] làm nền tảng cho âm thanh mạnh mẽ và đáng nhớ. Một trong những yếu tố [ke0y1] góp phần tạo nên sức ảnh hư"&amp;"ởng của bài hát là [[K01E12Y23]3 k4ey5] được sáng tác, mang lại âm sắc riêng biệt giúp bài hát trở nên dễ nhận biết và mang tính biểu tượng ngay lập tức. Nhìn chung, những yếu tố này kết hợp để tạo ra một trải nghiệm âm nhạc vượt thời gian và khó quên.")</f>
        <v>Bài hát [G1E2N3R4E5] là sự thể hiện cổ điển cho phong cách âm nhạc của nó, với [[T01I12M23E34_45S56I67G78N89A90T01U12R23E34]4 t5im6e 7si8gn9at0ur1e2] làm nền tảng cho âm thanh mạnh mẽ và đáng nhớ. Một trong những yếu tố [ke0y1] góp phần tạo nên sức ảnh hưởng của bài hát là [[K01E12Y23]3 k4ey5] được sáng tác, mang lại âm sắc riêng biệt giúp bài hát trở nên dễ nhận biết và mang tính biểu tượng ngay lập tức. Nhìn chung, những yếu tố này kết hợp để tạo ra một trải nghiệm âm nhạc vượt thời gian và khó quên.</v>
      </c>
    </row>
    <row r="4615">
      <c r="A4615" s="1" t="s">
        <v>6872</v>
      </c>
      <c r="B4615" s="1" t="s">
        <v>6873</v>
      </c>
      <c r="C4615" s="2" t="str">
        <f>IFERROR(__xludf.DUMMYFUNCTION("GoogleTranslate(B4615, ""en"", ""vi"")"),"Phạm vi cao độ của bản nhạc này là [R1A2N3G4E5] [oc0ta1ve2s3] mang lại trải nghiệm nghe độc ​​đáo và đáng nhớ, trong khi [[K01E12Y23]3 k4ey5] mang đến âm thanh mạnh mẽ và đáng nhớ. Với thời lượng [T1M213] giây, bài hát gây ấn tượng với nhịp điệu cực mạnh "&amp;"và bám sát nhịp [T1I2M3E4_5S6I7G8N9A0T1U2R3E4]. Đáng chú ý, sự vắng mặt trong sáng tác này là [I1N2S3T4R5U6M7E8N9T0S1], cho phép âm nhạc tỏa sáng ở dạng thuần khiết nhất.")</f>
        <v>Phạm vi cao độ của bản nhạc này là [R1A2N3G4E5] [oc0ta1ve2s3] mang lại trải nghiệm nghe độc ​​đáo và đáng nhớ, trong khi [[K01E12Y23]3 k4ey5] mang đến âm thanh mạnh mẽ và đáng nhớ. Với thời lượng [T1M213] giây, bài hát gây ấn tượng với nhịp điệu cực mạnh và bám sát nhịp [T1I2M3E4_5S6I7G8N9A0T1U2R3E4]. Đáng chú ý, sự vắng mặt trong sáng tác này là [I1N2S3T4R5U6M7E8N9T0S1], cho phép âm nhạc tỏa sáng ở dạng thuần khiết nhất.</v>
      </c>
    </row>
    <row r="4616">
      <c r="A4616" s="1" t="s">
        <v>4087</v>
      </c>
      <c r="B4616" s="1" t="s">
        <v>6874</v>
      </c>
      <c r="C4616" s="2" t="str">
        <f>IFERROR(__xludf.DUMMYFUNCTION("GoogleTranslate(B4616, ""en"", ""vi"")"),"Bài hát có [[N01U12M23_34B45A56R67S78]8 b9ar0s1] và tuân theo nhịp [T1I2M3E4_5S6I7G8N9A0T1U2R3E4] xuyên suốt bản nhạc.")</f>
        <v>Bài hát có [[N01U12M23_34B45A56R67S78]8 b9ar0s1] và tuân theo nhịp [T1I2M3E4_5S6I7G8N9A0T1U2R3E4] xuyên suốt bản nhạc.</v>
      </c>
    </row>
    <row r="4617">
      <c r="A4617" s="1" t="s">
        <v>164</v>
      </c>
      <c r="B4617" s="1" t="s">
        <v>6875</v>
      </c>
      <c r="C4617" s="2" t="str">
        <f>IFERROR(__xludf.DUMMYFUNCTION("GoogleTranslate(B4617, ""en"", ""vi"")"),"Bản nhạc thể hiện phạm vi cao độ trong [R1A2N3G4E5] [oc0ta1ve2s3], trong khi [[K01E12Y23]3 k4ey5] mang lại âm thanh mạnh mẽ và đáng nhớ. Với thời lượng [T1M213] giây, bài hát chinh phục người nghe bằng nhịp điệu nhẹ nhàng. [I1N2S3T4R5U6M7E8N9T0S1] không c"&amp;"ó trong bản sáng tác này, cho phép tập trung vào giai điệu. Bộ đếm [T1I2M3E4_5S6I7G8N9A0T1U2R3E4] thiết lập nền tảng nhịp điệu cho nhịp độ cân bằng mà âm nhạc mở ra, truyền tải hiệu quả [E1M2O3T4I5O6N7].")</f>
        <v>Bản nhạc thể hiện phạm vi cao độ trong [R1A2N3G4E5] [oc0ta1ve2s3], trong khi [[K01E12Y23]3 k4ey5] mang lại âm thanh mạnh mẽ và đáng nhớ. Với thời lượng [T1M213] giây, bài hát chinh phục người nghe bằng nhịp điệu nhẹ nhàng. [I1N2S3T4R5U6M7E8N9T0S1] không có trong bản sáng tác này, cho phép tập trung vào giai điệu. Bộ đếm [T1I2M3E4_5S6I7G8N9A0T1U2R3E4] thiết lập nền tảng nhịp điệu cho nhịp độ cân bằng mà âm nhạc mở ra, truyền tải hiệu quả [E1M2O3T4I5O6N7].</v>
      </c>
    </row>
    <row r="4618">
      <c r="A4618" s="1" t="s">
        <v>6876</v>
      </c>
      <c r="B4618" s="1" t="s">
        <v>6877</v>
      </c>
      <c r="C4618" s="2" t="str">
        <f>IFERROR(__xludf.DUMMYFUNCTION("GoogleTranslate(B4618, ""en"", ""vi"")"),"Âm nhạc được đề cập thể hiện một số đặc điểm riêng biệt góp phần tạo nên âm thanh độc đáo và quyến rũ. Phạm vi cao độ của nó trải dài [R1A2N3G4E5] [oc0ta1ve2s3], mang lại cho âm nhạc một nét đặc biệt và nhấn mạnh chiều sâu cảm xúc của nó. Ngoài ra, việc s"&amp;"ử dụng [[K01E12Y23]3 k4ey5] tạo ra bảng âm thanh phong phú và sống động, làm tăng thêm sức hấp dẫn tổng thể của nó. Hơn nữa, [ti0me1 s2ig3na4tu5re6] của bài hát không điển hình, tạo thêm một lớp thú vị và hấp dẫn. Xuyên suốt [[N01U12M23_34B45A56R67S78]8 b"&amp;"9ar0s1], âm nhạc tỏa ra cảm giác mạnh mẽ về [E1M2O3T4I5O6N7], khiến nó trở thành một tác phẩm thực sự nổi bật trong thể loại của nó.")</f>
        <v>Âm nhạc được đề cập thể hiện một số đặc điểm riêng biệt góp phần tạo nên âm thanh độc đáo và quyến rũ. Phạm vi cao độ của nó trải dài [R1A2N3G4E5] [oc0ta1ve2s3], mang lại cho âm nhạc một nét đặc biệt và nhấn mạnh chiều sâu cảm xúc của nó. Ngoài ra, việc sử dụng [[K01E12Y23]3 k4ey5] tạo ra bảng âm thanh phong phú và sống động, làm tăng thêm sức hấp dẫn tổng thể của nó. Hơn nữa, [ti0me1 s2ig3na4tu5re6] của bài hát không điển hình, tạo thêm một lớp thú vị và hấp dẫn. Xuyên suốt [[N01U12M23_34B45A56R67S78]8 b9ar0s1], âm nhạc tỏa ra cảm giác mạnh mẽ về [E1M2O3T4I5O6N7], khiến nó trở thành một tác phẩm thực sự nổi bật trong thể loại của nó.</v>
      </c>
    </row>
    <row r="4619">
      <c r="A4619" s="1" t="s">
        <v>71</v>
      </c>
      <c r="B4619" s="1" t="s">
        <v>6878</v>
      </c>
      <c r="C4619" s="2" t="str">
        <f>IFERROR(__xludf.DUMMYFUNCTION("GoogleTranslate(B4619, ""en"", ""vi"")"),"Bài hát này có nhịp độ chậm và thời gian chạy là [T1M213] giây. Bạn có thể đếm [[N01U12M23_34B45A56R67S78]8 b9ar0s1] trong bài hát này.")</f>
        <v>Bài hát này có nhịp độ chậm và thời gian chạy là [T1M213] giây. Bạn có thể đếm [[N01U12M23_34B45A56R67S78]8 b9ar0s1] trong bài hát này.</v>
      </c>
    </row>
    <row r="4620">
      <c r="A4620" s="1" t="s">
        <v>2848</v>
      </c>
      <c r="B4620" s="1" t="s">
        <v>6879</v>
      </c>
      <c r="C4620" s="2" t="str">
        <f>IFERROR(__xludf.DUMMYFUNCTION("GoogleTranslate(B4620, ""en"", ""vi"")"),"Âm nhạc đang được thảo luận có phạm vi cao độ giới hạn là [R1A2N3G4E5] [oc0ta1ve2s3], cho phép nhấn mạnh hơn vào các sắc thái của giai điệu và nhịp điệu. Ngoài ra, việc sử dụng [[K01E12Y23]3 k4ey5] mang lại cho âm nhạc một âm thanh độc đáo và vang dội. Nh"&amp;"ịp điệu của bài hát vừa phải thoải mái và [ti0me1 s2ig3na4tu5re6] là [T1I2M3E4_5S6I7G8N9A0T1U2R3E4]. Mặc dù nhịp độ của bài hát chậm nhưng nó không phù hợp với quy ước của phong cách [G1E2N3R4E5]. Nhìn chung, âm nhạc nhấn mạnh vào giai điệu và nhịp điệu, "&amp;"âm thanh độc đáo và nhịp điệu vừa phải khiến nó trở thành một bản nhạc đặc biệt và thú vị để nghe.")</f>
        <v>Âm nhạc đang được thảo luận có phạm vi cao độ giới hạn là [R1A2N3G4E5] [oc0ta1ve2s3], cho phép nhấn mạnh hơn vào các sắc thái của giai điệu và nhịp điệu. Ngoài ra, việc sử dụng [[K01E12Y23]3 k4ey5] mang lại cho âm nhạc một âm thanh độc đáo và vang dội. Nhịp điệu của bài hát vừa phải thoải mái và [ti0me1 s2ig3na4tu5re6] là [T1I2M3E4_5S6I7G8N9A0T1U2R3E4]. Mặc dù nhịp độ của bài hát chậm nhưng nó không phù hợp với quy ước của phong cách [G1E2N3R4E5]. Nhìn chung, âm nhạc nhấn mạnh vào giai điệu và nhịp điệu, âm thanh độc đáo và nhịp điệu vừa phải khiến nó trở thành một bản nhạc đặc biệt và thú vị để nghe.</v>
      </c>
    </row>
    <row r="4621">
      <c r="A4621" s="1" t="s">
        <v>795</v>
      </c>
      <c r="B4621" s="1" t="s">
        <v>6880</v>
      </c>
      <c r="C4621" s="2" t="str">
        <f>IFERROR(__xludf.DUMMYFUNCTION("GoogleTranslate(B4621, ""en"", ""vi"")"),"Khi tạo một bản nhạc, việc sử dụng phạm vi cao độ cụ thể là [R1A2N3G4E5] [oc0ta1ve2s3] có thể giúp tạo ra âm thanh gắn kết và thống nhất. Ngoài ra, việc chọn [[K01E12Y23]3 k4ey5] có thể tăng thêm chất lượng cảm xúc đặc biệt cho âm nhạc, từ đó có thể giúp "&amp;"lan tỏa [E1M2O3T4I5O6N7]. Để nhận ra đầy đủ âm thanh này, âm nhạc phải có [I1N2S3T4R5U6M7E8N9T0S1] như một phần của sự sắp xếp. Bằng cách kết hợp những yếu tố này, một nhà soạn nhạc có thể tạo ra một tác phẩm âm nhạc vừa gợi cảm xúc vừa mạch lạc về mặt âm"&amp;" nhạc.")</f>
        <v>Khi tạo một bản nhạc, việc sử dụng phạm vi cao độ cụ thể là [R1A2N3G4E5] [oc0ta1ve2s3] có thể giúp tạo ra âm thanh gắn kết và thống nhất. Ngoài ra, việc chọn [[K01E12Y23]3 k4ey5] có thể tăng thêm chất lượng cảm xúc đặc biệt cho âm nhạc, từ đó có thể giúp lan tỏa [E1M2O3T4I5O6N7]. Để nhận ra đầy đủ âm thanh này, âm nhạc phải có [I1N2S3T4R5U6M7E8N9T0S1] như một phần của sự sắp xếp. Bằng cách kết hợp những yếu tố này, một nhà soạn nhạc có thể tạo ra một tác phẩm âm nhạc vừa gợi cảm xúc vừa mạch lạc về mặt âm nhạc.</v>
      </c>
    </row>
    <row r="4622">
      <c r="A4622" s="1" t="s">
        <v>6881</v>
      </c>
      <c r="B4622" s="1" t="s">
        <v>6882</v>
      </c>
      <c r="C4622" s="2" t="str">
        <f>IFERROR(__xludf.DUMMYFUNCTION("GoogleTranslate(B4622, ""en"", ""vi"")"),"Bài hát có tiết tấu rất êm đềm, nhẹ nhàng nhưng cũng rất chậm rãi. Nó khác với âm thanh điển hình của nhạc [G1E2N3R4E5] cổ điển, mang đến trải nghiệm nghe độc ​​đáo.")</f>
        <v>Bài hát có tiết tấu rất êm đềm, nhẹ nhàng nhưng cũng rất chậm rãi. Nó khác với âm thanh điển hình của nhạc [G1E2N3R4E5] cổ điển, mang đến trải nghiệm nghe độc ​​đáo.</v>
      </c>
    </row>
    <row r="4623">
      <c r="A4623" s="1" t="s">
        <v>1392</v>
      </c>
      <c r="B4623" s="1" t="s">
        <v>6883</v>
      </c>
      <c r="C4623" s="2" t="str">
        <f>IFERROR(__xludf.DUMMYFUNCTION("GoogleTranslate(B4623, ""en"", ""vi"")"),"Việc sử dụng [[K01E12Y23]3 k4ey5] trong bản nhạc này tạo ra âm thanh độc đáo và cộng hưởng, tạo nên sự khác biệt. Tuy nhiên, bài hát không sở hữu những nét đặc trưng của phong cách [G1E2N3R4E5], khiến nó càng trở nên nổi bật hơn như một bản nhạc nguyên bả"&amp;"n.")</f>
        <v>Việc sử dụng [[K01E12Y23]3 k4ey5] trong bản nhạc này tạo ra âm thanh độc đáo và cộng hưởng, tạo nên sự khác biệt. Tuy nhiên, bài hát không sở hữu những nét đặc trưng của phong cách [G1E2N3R4E5], khiến nó càng trở nên nổi bật hơn như một bản nhạc nguyên bản.</v>
      </c>
    </row>
    <row r="4624">
      <c r="A4624" s="1" t="s">
        <v>381</v>
      </c>
      <c r="B4624" s="1" t="s">
        <v>6884</v>
      </c>
      <c r="C4624" s="2" t="str">
        <f>IFERROR(__xludf.DUMMYFUNCTION("GoogleTranslate(B4624, ""en"", ""vi"")"),"Dải cao độ của [R1A2N3G4E5] [oc0ta1ve2s3] tạo thêm nét đặc biệt cho âm nhạc, nhấn mạnh chiều sâu cảm xúc của nó. Âm nhạc trở nên sống động hơn nhờ sử dụng [I1N2S3T4R5U6M7E8N9T0S1]. [I1N2S3T4R5U6M7E8N9T0S1] hoạt động song song để tạo ra âm thanh phong phú "&amp;"và sống động, tận dụng tối đa dải cao độ có sẵn. Từ các nốt thấp tạo nền tảng cho đến các nốt cao vút, phạm vi [R1A2N3G4E5] [oc0ta1ve2s3] cho phép trải nghiệm âm nhạc biểu cảm và nhiều sắc thái. Cùng với nhau, dải cao độ và [I1N2S3T4R5U6M7E8N9T0S1] tạo nê"&amp;"n một bản nhạc mạnh mẽ và giàu sức gợi, làm say đắm người nghe.")</f>
        <v>Dải cao độ của [R1A2N3G4E5] [oc0ta1ve2s3] tạo thêm nét đặc biệt cho âm nhạc, nhấn mạnh chiều sâu cảm xúc của nó. Âm nhạc trở nên sống động hơn nhờ sử dụng [I1N2S3T4R5U6M7E8N9T0S1]. [I1N2S3T4R5U6M7E8N9T0S1] hoạt động song song để tạo ra âm thanh phong phú và sống động, tận dụng tối đa dải cao độ có sẵn. Từ các nốt thấp tạo nền tảng cho đến các nốt cao vút, phạm vi [R1A2N3G4E5] [oc0ta1ve2s3] cho phép trải nghiệm âm nhạc biểu cảm và nhiều sắc thái. Cùng với nhau, dải cao độ và [I1N2S3T4R5U6M7E8N9T0S1] tạo nên một bản nhạc mạnh mẽ và giàu sức gợi, làm say đắm người nghe.</v>
      </c>
    </row>
    <row r="4625">
      <c r="A4625" s="1" t="s">
        <v>6885</v>
      </c>
      <c r="B4625" s="1" t="s">
        <v>6886</v>
      </c>
      <c r="C4625" s="2" t="str">
        <f>IFERROR(__xludf.DUMMYFUNCTION("GoogleTranslate(B4625, ""en"", ""vi"")"),"Âm nhạc được phát ở mức trung bình [te0mp1o2] trong [[K01E12Y23]3 k4ey5] mang lại chất lượng cảm xúc đặc biệt giúp thể hiện hiệu quả [E1M2O3T4I5O6N7]. Hơn nữa, nhịp điệu trong bài hát này cực kỳ kích thích, làm tăng thêm tác động tổng thể của nó.")</f>
        <v>Âm nhạc được phát ở mức trung bình [te0mp1o2] trong [[K01E12Y23]3 k4ey5] mang lại chất lượng cảm xúc đặc biệt giúp thể hiện hiệu quả [E1M2O3T4I5O6N7]. Hơn nữa, nhịp điệu trong bài hát này cực kỳ kích thích, làm tăng thêm tác động tổng thể của nó.</v>
      </c>
    </row>
    <row r="4626">
      <c r="A4626" s="1" t="s">
        <v>1836</v>
      </c>
      <c r="B4626" s="1" t="s">
        <v>6887</v>
      </c>
      <c r="C4626" s="2" t="str">
        <f>IFERROR(__xludf.DUMMYFUNCTION("GoogleTranslate(B4626, ""en"", ""vi"")"),"Bài hát thứ hai [T1M213] này thể hiện bản chất của âm nhạc [G1E2N3R4E5].")</f>
        <v>Bài hát thứ hai [T1M213] này thể hiện bản chất của âm nhạc [G1E2N3R4E5].</v>
      </c>
    </row>
    <row r="4627">
      <c r="A4627" s="1" t="s">
        <v>414</v>
      </c>
      <c r="B4627" s="1" t="s">
        <v>6888</v>
      </c>
      <c r="C4627" s="2" t="str">
        <f>IFERROR(__xludf.DUMMYFUNCTION("GoogleTranslate(B4627, ""en"", ""vi"")"),"Phạm vi cao độ nhỏ gọn của [R1A2N3G4E5] [oc0ta1ve2s3] mang đến màn trình diễn âm nhạc tập trung và có tác động mạnh mẽ, được nâng cao nhờ hương vị độc đáo được thêm vào bởi [[K01E12Y23]3 k4ey5]. Bài hát kéo dài trong [T1M213] giây, được hưởng lợi từ sự kế"&amp;"t hợp này, mang lại trải nghiệm âm nhạc mạnh mẽ và đặc biệt. Việc sử dụng phạm vi cao độ giới hạn, kết hợp với việc lựa chọn [ke0y1] cụ thể, sẽ tạo ra âm thanh mạch lạc và đáng nhớ, chắc chắn sẽ thu hút người nghe. Nhìn chung, việc sử dụng có chủ ý các yế"&amp;"u tố âm nhạc này góp phần nâng cao tính hiệu quả của bản nhạc và thể hiện sự sáng tạo cũng như kỹ năng của người biểu diễn.")</f>
        <v>Phạm vi cao độ nhỏ gọn của [R1A2N3G4E5] [oc0ta1ve2s3] mang đến màn trình diễn âm nhạc tập trung và có tác động mạnh mẽ, được nâng cao nhờ hương vị độc đáo được thêm vào bởi [[K01E12Y23]3 k4ey5]. Bài hát kéo dài trong [T1M213] giây, được hưởng lợi từ sự kết hợp này, mang lại trải nghiệm âm nhạc mạnh mẽ và đặc biệt. Việc sử dụng phạm vi cao độ giới hạn, kết hợp với việc lựa chọn [ke0y1] cụ thể, sẽ tạo ra âm thanh mạch lạc và đáng nhớ, chắc chắn sẽ thu hút người nghe. Nhìn chung, việc sử dụng có chủ ý các yếu tố âm nhạc này góp phần nâng cao tính hiệu quả của bản nhạc và thể hiện sự sáng tạo cũng như kỹ năng của người biểu diễn.</v>
      </c>
    </row>
    <row r="4628">
      <c r="A4628" s="1" t="s">
        <v>6889</v>
      </c>
      <c r="B4628" s="1" t="s">
        <v>6890</v>
      </c>
      <c r="C4628" s="2" t="str">
        <f>IFERROR(__xludf.DUMMYFUNCTION("GoogleTranslate(B4628, ""en"", ""vi"")"),"Bài hát có nhịp độ chậm này với phạm vi cao độ giới hạn là [R1A2N3G4E5] [oc0ta1ve2s3] nhấn mạnh các sắc thái của giai điệu và nhịp điệu, đồng thời không có bất kỳ [I1N2S3T4R5U6M7E8N9T0S1] nào. Phạm vi cao độ hạn chế cho phép khám phá tập trung hơn vào sự "&amp;"tinh tế của giai điệu và cách diễn đạt, tạo không gian để người nghe hoàn toàn đắm mình vào chất lượng cảm xúc của âm nhạc. Ngoài ra, sự vắng mặt của [I1N2S3T4R5U6M7E8N9T0S1] tạo ra bầu không khí giản dị, làm nổi bật hơn nữa chất lượng biểu cảm của tác ph"&amp;"ẩm.")</f>
        <v>Bài hát có nhịp độ chậm này với phạm vi cao độ giới hạn là [R1A2N3G4E5] [oc0ta1ve2s3] nhấn mạnh các sắc thái của giai điệu và nhịp điệu, đồng thời không có bất kỳ [I1N2S3T4R5U6M7E8N9T0S1] nào. Phạm vi cao độ hạn chế cho phép khám phá tập trung hơn vào sự tinh tế của giai điệu và cách diễn đạt, tạo không gian để người nghe hoàn toàn đắm mình vào chất lượng cảm xúc của âm nhạc. Ngoài ra, sự vắng mặt của [I1N2S3T4R5U6M7E8N9T0S1] tạo ra bầu không khí giản dị, làm nổi bật hơn nữa chất lượng biểu cảm của tác phẩm.</v>
      </c>
    </row>
    <row r="4629">
      <c r="A4629" s="1" t="s">
        <v>1023</v>
      </c>
      <c r="B4629" s="1" t="s">
        <v>6891</v>
      </c>
      <c r="C4629" s="2" t="str">
        <f>IFERROR(__xludf.DUMMYFUNCTION("GoogleTranslate(B4629, ""en"", ""vi"")"),"Bài hát này không có nhạc cụ.")</f>
        <v>Bài hát này không có nhạc cụ.</v>
      </c>
    </row>
    <row r="4630">
      <c r="A4630" s="1" t="s">
        <v>6892</v>
      </c>
      <c r="B4630" s="1" t="s">
        <v>6893</v>
      </c>
      <c r="C4630" s="2" t="str">
        <f>IFERROR(__xludf.DUMMYFUNCTION("GoogleTranslate(B4630, ""en"", ""vi"")"),"Nhạc trong bản nhạc này chạy trong [T1M213] giây và có nhịp [T1I2M3E4_5S6I7G8N9A0T1U2R3E4]. [te0mp1o2] rất thư giãn và điều mang lại cho nó chất lượng cảm xúc đặc biệt là [ke0y1] khi nó được chơi.")</f>
        <v>Nhạc trong bản nhạc này chạy trong [T1M213] giây và có nhịp [T1I2M3E4_5S6I7G8N9A0T1U2R3E4]. [te0mp1o2] rất thư giãn và điều mang lại cho nó chất lượng cảm xúc đặc biệt là [ke0y1] khi nó được chơi.</v>
      </c>
    </row>
    <row r="4631">
      <c r="A4631" s="1" t="s">
        <v>2295</v>
      </c>
      <c r="B4631" s="1" t="s">
        <v>6894</v>
      </c>
      <c r="C4631" s="2" t="str">
        <f>IFERROR(__xludf.DUMMYFUNCTION("GoogleTranslate(B4631, ""en"", ""vi"")"),"Phạm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giây"&amp;", bài hát duy trì nhịp điệu cân bằng, không quá nhanh cũng không quá chậm. Việc đưa vào [I1N2S3T4R5U6M7E8N9T0S1] giúp nâng cao bố cục và [[T01I12M23E34_45S56I67G78N89A90T01U12R23E34]4 t5im6e 7si8gn9at0ur1e2] độc đáo càng làm tăng thêm tính độc đáo của nó."&amp;" Âm nhạc này thách thức truyền thống của thể loại [G1E2N3R4E5], mang đến âm thanh khác biệt và sáng tạo.")</f>
        <v>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 bài hát duy trì nhịp điệu cân bằng, không quá nhanh cũng không quá chậm. Việc đưa vào [I1N2S3T4R5U6M7E8N9T0S1] giúp nâng cao bố cục và [[T01I12M23E34_45S56I67G78N89A90T01U12R23E34]4 t5im6e 7si8gn9at0ur1e2] độc đáo càng làm tăng thêm tính độc đáo của nó. Âm nhạc này thách thức truyền thống của thể loại [G1E2N3R4E5], mang đến âm thanh khác biệt và sáng tạo.</v>
      </c>
    </row>
    <row r="4632">
      <c r="A4632" s="1" t="s">
        <v>1429</v>
      </c>
      <c r="B4632" s="1" t="s">
        <v>6895</v>
      </c>
      <c r="C4632" s="2" t="str">
        <f>IFERROR(__xludf.DUMMYFUNCTION("GoogleTranslate(B4632, ""en"", ""vi"")"),"Bài hát này mang đến trải nghiệm nghe độc ​​đáo và đáng nhớ với dải cao độ [R1A2N3G4E5] [oc0ta1ve2s3]. Nhịp điệu êm dịu và nhịp điệu [T1I2M3E4_5S6I7G8N9A0T1U2R3E4] càng làm tăng thêm sức hấp dẫn tổng thể của nó. Tổng cộng, bài hát bao gồm [[N01U12M23_34B4"&amp;"5A56R67S78]8 b9ar0s1], khiến nó trở thành một bản nhạc có cấu trúc tốt, không chỉ mang lại cảm giác thư giãn mà còn thú vị khi nghe.")</f>
        <v>Bài hát này mang đến trải nghiệm nghe độc ​​đáo và đáng nhớ với dải cao độ [R1A2N3G4E5] [oc0ta1ve2s3]. Nhịp điệu êm dịu và nhịp điệu [T1I2M3E4_5S6I7G8N9A0T1U2R3E4] càng làm tăng thêm sức hấp dẫn tổng thể của nó. Tổng cộng, bài hát bao gồm [[N01U12M23_34B45A56R67S78]8 b9ar0s1], khiến nó trở thành một bản nhạc có cấu trúc tốt, không chỉ mang lại cảm giác thư giãn mà còn thú vị khi nghe.</v>
      </c>
    </row>
    <row r="4633">
      <c r="A4633" s="1" t="s">
        <v>797</v>
      </c>
      <c r="B4633" s="1" t="s">
        <v>6896</v>
      </c>
      <c r="C4633" s="2" t="str">
        <f>IFERROR(__xludf.DUMMYFUNCTION("GoogleTranslate(B4633, ""en"", ""vi"")"),"Độ dài của một bài hát được xác định bởi số ô nhịp chứa trong đó. Số ô nhịp trong một bài hát phụ thuộc vào [ti0me1 s2ig3na4tu5re6] và [te0mp1o2]. Nhìn chung, [te0mp1o2] càng cao và [ti0me1 s2ig3na4tu5re6] càng ngắn thì bài hát sẽ càng có nhiều ô nhịp. Ng"&amp;"ược lại, [te0mp1o2] chậm hơn và [ti0me1 s2ig3na4tu5re6] dài hơn sẽ tạo ra ít ô nhịp hơn. Do đó, số ô nhịp trong một bài hát có thể khác nhau rất nhiều, từ chỉ một vài ô nhịp trong một đoạn ngắn đến hàng trăm ô nhịp trong một đoạn nhạc dài hơn.")</f>
        <v>Độ dài của một bài hát được xác định bởi số ô nhịp chứa trong đó. Số ô nhịp trong một bài hát phụ thuộc vào [ti0me1 s2ig3na4tu5re6] và [te0mp1o2]. Nhìn chung, [te0mp1o2] càng cao và [ti0me1 s2ig3na4tu5re6] càng ngắn thì bài hát sẽ càng có nhiều ô nhịp. Ngược lại, [te0mp1o2] chậm hơn và [ti0me1 s2ig3na4tu5re6] dài hơn sẽ tạo ra ít ô nhịp hơn. Do đó, số ô nhịp trong một bài hát có thể khác nhau rất nhiều, từ chỉ một vài ô nhịp trong một đoạn ngắn đến hàng trăm ô nhịp trong một đoạn nhạc dài hơn.</v>
      </c>
    </row>
    <row r="4634">
      <c r="A4634" s="1" t="s">
        <v>6897</v>
      </c>
      <c r="B4634" s="1" t="s">
        <v>6898</v>
      </c>
      <c r="C4634" s="2" t="str">
        <f>IFERROR(__xludf.DUMMYFUNCTION("GoogleTranslate(B4634, ""en"", ""vi"")"),"Phạm vi cao độ của bản nhạc này là [R1A2N3G4E5] [oc0ta1ve2s3] mang lại trải nghiệm nghe độc ​​đáo và đáng nhớ, được phát ở tốc độ nhanh và kéo dài [T1M213] giây. Âm nhạc trở nên sống động hơn nhờ sử dụng [I1N2S3T4R5U6M7E8N9T0S1].")</f>
        <v>Phạm vi cao độ của bản nhạc này là [R1A2N3G4E5] [oc0ta1ve2s3] mang lại trải nghiệm nghe độc ​​đáo và đáng nhớ, được phát ở tốc độ nhanh và kéo dài [T1M213] giây. Âm nhạc trở nên sống động hơn nhờ sử dụng [I1N2S3T4R5U6M7E8N9T0S1].</v>
      </c>
    </row>
    <row r="4635">
      <c r="A4635" s="1" t="s">
        <v>6899</v>
      </c>
      <c r="B4635" s="1" t="s">
        <v>6900</v>
      </c>
      <c r="C4635" s="2" t="str">
        <f>IFERROR(__xludf.DUMMYFUNCTION("GoogleTranslate(B4635, ""en"", ""vi"")"),"Bản nhạc này hoàn toàn thuộc thể loại [G1E2N3R4E5], có bảng âm thanh phong phú và sống động được tạo ra bằng cách sử dụng [[K01E12Y23]3 k4ey5]. Phạm vi cao độ của nó nằm trong [R1A2N3G4E5] [oc0ta1ve2s3] và thời lượng của bài hát là [T1M213] giây, bao gồm "&amp;"[[N01U12M23_34B45A56R67S78]8 b9ar0s1]. [te0mp1o2] trong bài hát này khác nhau, với nhịp độ tổng thể thư giãn nhưng [te0mp1o2] nhanh ở một số điểm nhất định. Âm nhạc giới thiệu [I1N2S3T4R5U6M7E8N9T0S1] và tuân theo [[T01I12M23E34_45S56I67G78N89A90T01U12R23"&amp;"E34]4 t5im6e 7si8gn9at0ur1e2].")</f>
        <v>Bản nhạc này hoàn toàn thuộc thể loại [G1E2N3R4E5], có bảng âm thanh phong phú và sống động được tạo ra bằng cách sử dụng [[K01E12Y23]3 k4ey5]. Phạm vi cao độ của nó nằm trong [R1A2N3G4E5] [oc0ta1ve2s3] và thời lượng của bài hát là [T1M213] giây, bao gồm [[N01U12M23_34B45A56R67S78]8 b9ar0s1]. [te0mp1o2] trong bài hát này khác nhau, với nhịp độ tổng thể thư giãn nhưng [te0mp1o2] nhanh ở một số điểm nhất định. Âm nhạc giới thiệu [I1N2S3T4R5U6M7E8N9T0S1] và tuân theo [[T01I12M23E34_45S56I67G78N89A90T01U12R23E34]4 t5im6e 7si8gn9at0ur1e2].</v>
      </c>
    </row>
    <row r="4636">
      <c r="A4636" s="1" t="s">
        <v>110</v>
      </c>
      <c r="B4636" s="1" t="s">
        <v>6901</v>
      </c>
      <c r="C4636" s="2" t="str">
        <f>IFERROR(__xludf.DUMMYFUNCTION("GoogleTranslate(B4636, ""en"", ""vi"")"),"Với dải cao độ trải dài [R1A2N3G4E5] [oc0ta1ve2s3], bản nhạc này mang đến trải nghiệm nghe đa dạng và sống động. Phạm vi cao độ trong âm nhạc tạo ra sự đa dạng và tương phản, có thể khiến trải nghiệm nghe trở nên thú vị và hấp dẫn hơn. Người nghe có thể đ"&amp;"ược đưa vào một cuộc hành trình qua các trạng thái cảm xúc khác nhau khi âm nhạc di chuyển trong phạm vi của nó, từ nốt thấp nhất đến nốt cao nhất. Phạm vi cao độ rộng này cho phép âm nhạc thể hiện nhiều tâm trạng và cảm xúc khác nhau, từ trầm ngâm đến ph"&amp;"ấn khởi và có thể để lại ấn tượng lâu dài cho người nghe. Nhìn chung, phạm vi cao độ của loại nhạc này là một yếu tố quan trọng tạo nên khả năng thu hút và lay động khán giả.")</f>
        <v>Với dải cao độ trải dài [R1A2N3G4E5] [oc0ta1ve2s3], bản nhạc này mang đến trải nghiệm nghe đa dạng và sống động. Phạm vi cao độ trong âm nhạc tạo ra sự đa dạng và tương phản, có thể khiến trải nghiệm nghe trở nên thú vị và hấp dẫn hơn. Người nghe có thể được đưa vào một cuộc hành trình qua các trạng thái cảm xúc khác nhau khi âm nhạc di chuyển trong phạm vi của nó, từ nốt thấp nhất đến nốt cao nhất. Phạm vi cao độ rộng này cho phép âm nhạc thể hiện nhiều tâm trạng và cảm xúc khác nhau, từ trầm ngâm đến phấn khởi và có thể để lại ấn tượng lâu dài cho người nghe. Nhìn chung, phạm vi cao độ của loại nhạc này là một yếu tố quan trọng tạo nên khả năng thu hút và lay động khán giả.</v>
      </c>
    </row>
    <row r="4637">
      <c r="A4637" s="1" t="s">
        <v>1185</v>
      </c>
      <c r="B4637" s="1" t="s">
        <v>6902</v>
      </c>
      <c r="C4637" s="2" t="str">
        <f>IFERROR(__xludf.DUMMYFUNCTION("GoogleTranslate(B4637, ""en"", ""vi"")"),"Bố cục âm nhạc tập trung và có tác động mạnh nhờ dải cao độ nhỏ gọn trải dài [R1A2N3G4E5] [oc0ta1ve2s3]. Bố cục nằm trong [[K01E12Y23]3 k4ey5] và thời lượng của bản nhạc là [T1M213] giây. Mặc dù không có [I1N2S3T4R5U6M7E8N9T0S1] nhưng nhịp điệu êm dịu và "&amp;"nhẹ nhàng của bài hát mang đến trải nghiệm nghe thú vị. Âm nhạc tuân theo nhịp [T1I2M3E4_5S6I7G8N9A0T1U2R3E4] và được phát ở mức [te0mp1o2] vừa phải. Bài hát không tuân theo truyền thống của phong cách [G1E2N3R4E5] cổ điển, khiến nó trở thành một trải ngh"&amp;"iệm âm nhạc độc đáo và mới mẻ.")</f>
        <v>Bố cục âm nhạc tập trung và có tác động mạnh nhờ dải cao độ nhỏ gọn trải dài [R1A2N3G4E5] [oc0ta1ve2s3]. Bố cục nằm trong [[K01E12Y23]3 k4ey5] và thời lượng của bản nhạc là [T1M213] giây. Mặc dù không có [I1N2S3T4R5U6M7E8N9T0S1] nhưng nhịp điệu êm dịu và nhẹ nhàng của bài hát mang đến trải nghiệm nghe thú vị. Âm nhạc tuân theo nhịp [T1I2M3E4_5S6I7G8N9A0T1U2R3E4] và được phát ở mức [te0mp1o2] vừa phải. Bài hát không tuân theo truyền thống của phong cách [G1E2N3R4E5] cổ điển, khiến nó trở thành một trải nghiệm âm nhạc độc đáo và mới mẻ.</v>
      </c>
    </row>
    <row r="4638">
      <c r="A4638" s="1" t="s">
        <v>6903</v>
      </c>
      <c r="B4638" s="1" t="s">
        <v>6904</v>
      </c>
      <c r="C4638" s="2" t="str">
        <f>IFERROR(__xludf.DUMMYFUNCTION("GoogleTranslate(B4638, ""en"", ""vi"")"),"Âm nhạc này truyền tải âm thanh độc đáo và cộng hưởng trong [R1A2N3G4E5] [oc0ta1ve2s3], sử dụng [[K01E12Y23]3 k4ey5]. Nhịp điệu nhẹ nhàng, không có [I1N2S3T4R5U6M7E8N9T0S1] và việc sử dụng [[T01I12M23E34_45S56I67G78N89A90T01U12R23E34]4 t5im6e 7si8gn9at0ur"&amp;"1e2] góp phần tạo nên sự khác biệt của nó. Với nhịp điệu chậm rãi, bài hát toát lên [E1M2O3T4I5O6N7], đồng thời cấu trúc gồm [[N01U12M23_34B45A56R67S78]8 b9ar0s1], tạo thành một bản nhạc gắn kết.")</f>
        <v>Âm nhạc này truyền tải âm thanh độc đáo và cộng hưởng trong [R1A2N3G4E5] [oc0ta1ve2s3], sử dụng [[K01E12Y23]3 k4ey5]. Nhịp điệu nhẹ nhàng, không có [I1N2S3T4R5U6M7E8N9T0S1] và việc sử dụng [[T01I12M23E34_45S56I67G78N89A90T01U12R23E34]4 t5im6e 7si8gn9at0ur1e2] góp phần tạo nên sự khác biệt của nó. Với nhịp điệu chậm rãi, bài hát toát lên [E1M2O3T4I5O6N7], đồng thời cấu trúc gồm [[N01U12M23_34B45A56R67S78]8 b9ar0s1], tạo thành một bản nhạc gắn kết.</v>
      </c>
    </row>
    <row r="4639">
      <c r="A4639" s="1" t="s">
        <v>586</v>
      </c>
      <c r="B4639" s="1" t="s">
        <v>6905</v>
      </c>
      <c r="C4639" s="2" t="str">
        <f>IFERROR(__xludf.DUMMYFUNCTION("GoogleTranslate(B4639, ""en"", ""vi"")"),"Âm nhạc được đề cập có đặc điểm độc đáo có thể là do phạm vi cao độ [R1A2N3G4E5] [oc0ta1ve2s3], nhấn mạnh chiều sâu cảm xúc của nó. Hơn nữa, việc sử dụng [[K01E12Y23]3 k4ey5] tạo ra bảng âm thanh phong phú và sống động giúp nâng cao trải nghiệm nghe tổng "&amp;"thể. Nhịp điệu nặng nề của bài hát, được chơi trong [T1M213] giây, càng được bổ sung thêm do không có bất kỳ nhạc cụ nào. Điều này, cùng với việc sử dụng [[T01I12M23E34_45S56I67G78N89A90T01U12R23E34]4 t5im6e 7si8gn9at0ur1e2] khác thường và tốc độ vừa phải"&amp;", càng làm nổi bật chất lượng đặc biệt của âm nhạc. Trên hết, âm nhạc tỏa ra [E1M2O3T4I5O6N7] mạnh mẽ, thu hút sự chú ý của người nghe và khiến họ đắm chìm trong bầu không khí độc đáo của nó.")</f>
        <v>Âm nhạc được đề cập có đặc điểm độc đáo có thể là do phạm vi cao độ [R1A2N3G4E5] [oc0ta1ve2s3], nhấn mạnh chiều sâu cảm xúc của nó. Hơn nữa, việc sử dụng [[K01E12Y23]3 k4ey5] tạo ra bảng âm thanh phong phú và sống động giúp nâng cao trải nghiệm nghe tổng thể. Nhịp điệu nặng nề của bài hát, được chơi trong [T1M213] giây, càng được bổ sung thêm do không có bất kỳ nhạc cụ nào. Điều này, cùng với việc sử dụng [[T01I12M23E34_45S56I67G78N89A90T01U12R23E34]4 t5im6e 7si8gn9at0ur1e2] khác thường và tốc độ vừa phải, càng làm nổi bật chất lượng đặc biệt của âm nhạc. Trên hết, âm nhạc tỏa ra [E1M2O3T4I5O6N7] mạnh mẽ, thu hút sự chú ý của người nghe và khiến họ đắm chìm trong bầu không khí độc đáo của nó.</v>
      </c>
    </row>
    <row r="4640">
      <c r="A4640" s="1" t="s">
        <v>335</v>
      </c>
      <c r="B4640" s="1" t="s">
        <v>6906</v>
      </c>
      <c r="C4640" s="2" t="str">
        <f>IFERROR(__xludf.DUMMYFUNCTION("GoogleTranslate(B4640, ""en"", ""vi"")"),"Loại nhạc này mang lại trải nghiệm nghe độc ​​đáo và đáng nhớ với dải cao độ [R1A2N3G4E5] [oc0ta1ve2s3]. Việc sử dụng [[K01E12Y23]3 k4ey5] tạo ra bầu không khí khác biệt thấm đẫm [E1M2O3T4I5O6N7]. Nhịp điệu trong bài hát này cực kỳ kích thích, khiến nó tr"&amp;"ở thành một bản nhạc có tiết tấu chậm nhưng hấp dẫn kéo dài trong [T1M213] giây. [I1N2S3T4R5U6M7E8N9T0S1] nên được đưa vào âm nhạc để nâng cao tác động tổng thể của nó. [ti0me1 s2ig3na4tu5re6] của bản nhạc là [T1I2M3E4_5S6I7G8N9A0T1U2R3E4], góp phần tạo n"&amp;"ên âm thanh độc đáo và đáng nhớ. Nhìn chung, sự kết hợp giữa cao độ, [ke0y1], nhịp điệu, nhạc cụ, [ti0me1 s2ig3na4tu5re6] và chiều sâu cảm xúc của bản nhạc này khiến nó trở thành một trải nghiệm nghe thực sự đặc biệt.")</f>
        <v>Loại nhạc này mang lại trải nghiệm nghe độc ​​đáo và đáng nhớ với dải cao độ [R1A2N3G4E5] [oc0ta1ve2s3]. Việc sử dụng [[K01E12Y23]3 k4ey5] tạo ra bầu không khí khác biệt thấm đẫm [E1M2O3T4I5O6N7]. Nhịp điệu trong bài hát này cực kỳ kích thích, khiến nó trở thành một bản nhạc có tiết tấu chậm nhưng hấp dẫn kéo dài trong [T1M213] giây. [I1N2S3T4R5U6M7E8N9T0S1] nên được đưa vào âm nhạc để nâng cao tác động tổng thể của nó. [ti0me1 s2ig3na4tu5re6] của bản nhạc là [T1I2M3E4_5S6I7G8N9A0T1U2R3E4], góp phần tạo nên âm thanh độc đáo và đáng nhớ. Nhìn chung, sự kết hợp giữa cao độ, [ke0y1], nhịp điệu, nhạc cụ, [ti0me1 s2ig3na4tu5re6] và chiều sâu cảm xúc của bản nhạc này khiến nó trở thành một trải nghiệm nghe thực sự đặc biệt.</v>
      </c>
    </row>
    <row r="4641">
      <c r="A4641" s="1" t="s">
        <v>61</v>
      </c>
      <c r="B4641" s="1" t="s">
        <v>6907</v>
      </c>
      <c r="C4641" s="2" t="str">
        <f>IFERROR(__xludf.DUMMYFUNCTION("GoogleTranslate(B4641, ""en"", ""vi"")"),"Âm nhạc truyền tải [E1M2O3T4I5O6N7] và bao gồm [[N01U12M23_34B45A56R67S78]8 b9ar0s1], trong khi nhịp điệu của nó tạo ra trải nghiệm hài hòa.")</f>
        <v>Âm nhạc truyền tải [E1M2O3T4I5O6N7] và bao gồm [[N01U12M23_34B45A56R67S78]8 b9ar0s1], trong khi nhịp điệu của nó tạo ra trải nghiệm hài hòa.</v>
      </c>
    </row>
    <row r="4642">
      <c r="A4642" s="1" t="s">
        <v>398</v>
      </c>
      <c r="B4642" s="1" t="s">
        <v>6908</v>
      </c>
      <c r="C4642" s="2" t="str">
        <f>IFERROR(__xludf.DUMMYFUNCTION("GoogleTranslate(B4642, ""en"", ""vi"")"),"Bài hát này có thời gian chạy là [T1M213] giây và có đồng hồ đo [T1I2M3E4_5S6I7G8N9A0T1U2R3E4].")</f>
        <v>Bài hát này có thời gian chạy là [T1M213] giây và có đồng hồ đo [T1I2M3E4_5S6I7G8N9A0T1U2R3E4].</v>
      </c>
    </row>
    <row r="4643">
      <c r="A4643" s="1" t="s">
        <v>713</v>
      </c>
      <c r="B4643" s="1" t="s">
        <v>6909</v>
      </c>
      <c r="C4643" s="2" t="str">
        <f>IFERROR(__xludf.DUMMYFUNCTION("GoogleTranslate(B4643, ""en"", ""vi"")"),"Tác phẩm âm nhạc là một sáng tạo độc đáo và có tính cộng hưởng, thể hiện dải cao độ trong [R1A2N3G4E5] [oc0ta1ve2s3]. Việc sử dụng [[K01E12Y23]3 k4ey5], cùng với nhịp điệu nhẹ nhàng và mượt mà, đã mang đến cho âm nhạc một âm thanh đặc biệt. Bản nhạc này c"&amp;"hạy trong [T1M213] giây và có [I1N2S3T4R5U6M7E8N9T0S1], với [[T01I12M23E34_45S56I67G78N89A90T01U12R23E34]4 t5im6e 7si8gn9at0ur1e2] độc đáo, càng làm tăng thêm tính độc đáo của nó. Âm nhạc chuyển động với nhịp độ cân bằng, gợi lên cảm giác [E1M2O3T4I5O6N7]"&amp;" mạnh mẽ cho người nghe. Nhìn chung, tác phẩm âm nhạc này là một tác phẩm đẹp và có tác động mạnh về mặt cảm xúc, nổi bật nhờ cách sử dụng nhạc cụ, nhịp điệu và [ke0y1] một cách sáng tạo.")</f>
        <v>Tác phẩm âm nhạc là một sáng tạo độc đáo và có tính cộng hưởng, thể hiện dải cao độ trong [R1A2N3G4E5] [oc0ta1ve2s3]. Việc sử dụng [[K01E12Y23]3 k4ey5], cùng với nhịp điệu nhẹ nhàng và mượt mà, đã mang đến cho âm nhạc một âm thanh đặc biệt. Bản nhạc này chạy trong [T1M213] giây và có [I1N2S3T4R5U6M7E8N9T0S1], với [[T01I12M23E34_45S56I67G78N89A90T01U12R23E34]4 t5im6e 7si8gn9at0ur1e2] độc đáo, càng làm tăng thêm tính độc đáo của nó. Âm nhạc chuyển động với nhịp độ cân bằng, gợi lên cảm giác [E1M2O3T4I5O6N7] mạnh mẽ cho người nghe. Nhìn chung, tác phẩm âm nhạc này là một tác phẩm đẹp và có tác động mạnh về mặt cảm xúc, nổi bật nhờ cách sử dụng nhạc cụ, nhịp điệu và [ke0y1] một cách sáng tạo.</v>
      </c>
    </row>
    <row r="4644">
      <c r="A4644" s="1" t="s">
        <v>314</v>
      </c>
      <c r="B4644" s="1" t="s">
        <v>6910</v>
      </c>
      <c r="C4644" s="2" t="str">
        <f>IFERROR(__xludf.DUMMYFUNCTION("GoogleTranslate(B4644, ""en"", ""vi"")"),"Việc sử dụng dải cao độ cụ thể [R1A2N3G4E5] [oc0ta1ve2s3] tạo ra âm thanh gắn kết và thống nhất xuyên suốt bản nhạc, trong khi việc sử dụng [[K01E12Y23]3 k4ey5] của âm nhạc sẽ góp phần tạo ra bầu không khí khác biệt. Thời lượng của bài hát là [T1M213] giâ"&amp;"y và thước đo của âm nhạc là [T1I2M3E4_5S6I7G8N9A0T1U2R3E4], cả hai đều góp phần tạo nên cấu trúc và cảm nhận tổng thể của bản nhạc. Ngoài ra, bản nhạc này di chuyển với tốc độ cân bằng, đảm bảo rằng người nghe có thể tiếp tục tương tác và kết nối với toà"&amp;"n bộ bản nhạc.")</f>
        <v>Việc sử dụng dải cao độ cụ thể [R1A2N3G4E5] [oc0ta1ve2s3] tạo ra âm thanh gắn kết và thống nhất xuyên suốt bản nhạc, trong khi việc sử dụng [[K01E12Y23]3 k4ey5] của âm nhạc sẽ góp phần tạo ra bầu không khí khác biệt. Thời lượng của bài hát là [T1M213] giây và thước đo của âm nhạc là [T1I2M3E4_5S6I7G8N9A0T1U2R3E4], cả hai đều góp phần tạo nên cấu trúc và cảm nhận tổng thể của bản nhạc. Ngoài ra, bản nhạc này di chuyển với tốc độ cân bằng, đảm bảo rằng người nghe có thể tiếp tục tương tác và kết nối với toàn bộ bản nhạc.</v>
      </c>
    </row>
    <row r="4645">
      <c r="A4645" s="1" t="s">
        <v>6911</v>
      </c>
      <c r="B4645" s="1" t="s">
        <v>6912</v>
      </c>
      <c r="C4645" s="2" t="str">
        <f>IFERROR(__xludf.DUMMYFUNCTION("GoogleTranslate(B4645, ""en"", ""vi"")"),"Với dải cao độ trải dài [R1A2N3G4E5] [oc0ta1ve2s3], bản nhạc này mang đến trải nghiệm nghe đa dạng và sống động. Việc sử dụng [[K01E12Y23]3 k4ey5] tạo ra một bầu không khí khác biệt, trong khi nhịp điệu trong bài hát rất nhẹ nhàng và thư giãn. Không có [I"&amp;"1N2S3T4R5U6M7E8N9T0S1], âm nhạc truyền tải [E1M2O3T4I5O6N7] và có khoảng [[N01U12M23_34B45A56R67S78]8 b9ar0s1] trong bài hát này.")</f>
        <v>Với dải cao độ trải dài [R1A2N3G4E5] [oc0ta1ve2s3], bản nhạc này mang đến trải nghiệm nghe đa dạng và sống động. Việc sử dụng [[K01E12Y23]3 k4ey5] tạo ra một bầu không khí khác biệt, trong khi nhịp điệu trong bài hát rất nhẹ nhàng và thư giãn. Không có [I1N2S3T4R5U6M7E8N9T0S1], âm nhạc truyền tải [E1M2O3T4I5O6N7] và có khoảng [[N01U12M23_34B45A56R67S78]8 b9ar0s1] trong bài hát này.</v>
      </c>
    </row>
    <row r="4646">
      <c r="A4646" s="1" t="s">
        <v>1347</v>
      </c>
      <c r="B4646" s="1" t="s">
        <v>6913</v>
      </c>
      <c r="C4646" s="2" t="str">
        <f>IFERROR(__xludf.DUMMYFUNCTION("GoogleTranslate(B4646, ""en"", ""vi"")"),"Âm nhạc được đề cập có đặc điểm riêng biệt, được nhấn mạnh bởi dải cao độ [R1A2N3G4E5] [oc0ta1ve2s3], giúp tăng thêm chiều sâu cho khả năng biểu đạt cảm xúc. [te0mp1o2] mang lại cảm giác thoải mái, góp phần tạo nên tâm trạng chung. Bài hát bao gồm [[N01U1"&amp;"2M23_34B45A56R67S78]8 b9ar0s1] và không có bất kỳ [I1N2S3T4R5U6M7E8N9T0S1] nào.")</f>
        <v>Âm nhạc được đề cập có đặc điểm riêng biệt, được nhấn mạnh bởi dải cao độ [R1A2N3G4E5] [oc0ta1ve2s3], giúp tăng thêm chiều sâu cho khả năng biểu đạt cảm xúc. [te0mp1o2] mang lại cảm giác thoải mái, góp phần tạo nên tâm trạng chung. Bài hát bao gồm [[N01U12M23_34B45A56R67S78]8 b9ar0s1] và không có bất kỳ [I1N2S3T4R5U6M7E8N9T0S1] nào.</v>
      </c>
    </row>
    <row r="4647">
      <c r="A4647" s="1" t="s">
        <v>1365</v>
      </c>
      <c r="B4647" s="1" t="s">
        <v>6914</v>
      </c>
      <c r="C4647" s="2" t="str">
        <f>IFERROR(__xludf.DUMMYFUNCTION("GoogleTranslate(B4647, ""en"", ""vi"")"),"Thay vào đó, trọng tâm là nhịp điệu và sự hòa hợp của các nhạc cụ đi kèm. Sự vắng mặt của [I1N2S3T4R5U6M7E8N9T0] cho phép các nhạc cụ khác tỏa sáng và tạo ra âm thanh độc đáo cho bản nhạc. Lựa chọn bỏ qua [I1N2S3T4R5U6M7E8N9T0] cũng làm tăng thêm bầu khôn"&amp;"g khí và tâm trạng chung của âm nhạc. Bằng cách ưu tiên nhịp điệu và hòa âm, người nghe sẽ bị cuốn hút vào một khía cạnh khác của âm nhạc và có thể đánh giá cao sự phức tạp cũng như sự tương tác của các nhạc cụ đi kèm.")</f>
        <v>Thay vào đó, trọng tâm là nhịp điệu và sự hòa hợp của các nhạc cụ đi kèm. Sự vắng mặt của [I1N2S3T4R5U6M7E8N9T0] cho phép các nhạc cụ khác tỏa sáng và tạo ra âm thanh độc đáo cho bản nhạc. Lựa chọn bỏ qua [I1N2S3T4R5U6M7E8N9T0] cũng làm tăng thêm bầu không khí và tâm trạng chung của âm nhạc. Bằng cách ưu tiên nhịp điệu và hòa âm, người nghe sẽ bị cuốn hút vào một khía cạnh khác của âm nhạc và có thể đánh giá cao sự phức tạp cũng như sự tương tác của các nhạc cụ đi kèm.</v>
      </c>
    </row>
    <row r="4648">
      <c r="A4648" s="1" t="s">
        <v>1173</v>
      </c>
      <c r="B4648" s="1" t="s">
        <v>6915</v>
      </c>
      <c r="C4648" s="2" t="str">
        <f>IFERROR(__xludf.DUMMYFUNCTION("GoogleTranslate(B4648, ""en"", ""vi"")"),"Bài hát có nhịp điệu rất nhanh và sống động, cao độ nằm trong khoảng [R1A2N3G4E5] [oc0ta1ve2s3]. Ngoài ra, việc sử dụng [[K01E12Y23]3 k4ey5] trong âm nhạc tạo ra một bảng âm thanh phong phú và sống động, tăng thêm năng lượng và sự sống động tổng thể cho b"&amp;"ố cục.")</f>
        <v>Bài hát có nhịp điệu rất nhanh và sống động, cao độ nằm trong khoảng [R1A2N3G4E5] [oc0ta1ve2s3]. Ngoài ra, việc sử dụng [[K01E12Y23]3 k4ey5] trong âm nhạc tạo ra một bảng âm thanh phong phú và sống động, tăng thêm năng lượng và sự sống động tổng thể cho bố cục.</v>
      </c>
    </row>
    <row r="4649">
      <c r="A4649" s="1" t="s">
        <v>1698</v>
      </c>
      <c r="B4649" s="1" t="s">
        <v>6916</v>
      </c>
      <c r="C4649" s="2" t="str">
        <f>IFERROR(__xludf.DUMMYFUNCTION("GoogleTranslate(B4649, ""en"", ""vi"")"),"Phạm vi cao độ nhỏ gọn của [R1A2N3G4E5] [oc0ta1ve2s3] mang lại màn trình diễn âm nhạc tập trung và có tác động mạnh mẽ, được nâng cao hơn nữa nhờ sử dụng [[K01E12Y23]3 k4ey5], truyền tải âm thanh cộng hưởng và độc đáo. Bài hát này có độ dài [T1M213] giây "&amp;"và [te0mp1o2] nhẹ nhàng với nhịp điệu êm dịu và êm dịu, và điều thú vị là nó không có bất kỳ [I1N2S3T4R5U6M7E8N9T0S1] nào. [ti0me1 s2ig3na4tu5re6] của bài hát cũng không bình thường, là [T1I2M3E4_5S6I7G8N9A0T1U2R3E4]. Âm nhạc được xác định bởi [E1M2O3T4I5"&amp;"O6N7] và bao gồm tổng cộng [[N01U12M23_34B45A56R67S78]8 b9ar0s1]. Nhìn chung, sáng tác này mang lại trải nghiệm nghe đặc biệt và đầy cảm xúc với phạm vi tập trung và các đặc điểm khác thường.")</f>
        <v>Phạm vi cao độ nhỏ gọn của [R1A2N3G4E5] [oc0ta1ve2s3] mang lại màn trình diễn âm nhạc tập trung và có tác động mạnh mẽ, được nâng cao hơn nữa nhờ sử dụng [[K01E12Y23]3 k4ey5], truyền tải âm thanh cộng hưởng và độc đáo. Bài hát này có độ dài [T1M213] giây và [te0mp1o2] nhẹ nhàng với nhịp điệu êm dịu và êm dịu, và điều thú vị là nó không có bất kỳ [I1N2S3T4R5U6M7E8N9T0S1] nào. [ti0me1 s2ig3na4tu5re6] của bài hát cũng không bình thường, là [T1I2M3E4_5S6I7G8N9A0T1U2R3E4]. Âm nhạc được xác định bởi [E1M2O3T4I5O6N7] và bao gồm tổng cộng [[N01U12M23_34B45A56R67S78]8 b9ar0s1]. Nhìn chung, sáng tác này mang lại trải nghiệm nghe đặc biệt và đầy cảm xúc với phạm vi tập trung và các đặc điểm khác thường.</v>
      </c>
    </row>
    <row r="4650">
      <c r="A4650" s="1" t="s">
        <v>1918</v>
      </c>
      <c r="B4650" s="1" t="s">
        <v>6917</v>
      </c>
      <c r="C4650" s="2" t="str">
        <f>IFERROR(__xludf.DUMMYFUNCTION("GoogleTranslate(B4650, ""en"", ""vi"")"),"[[K01E12Y23]3 k4ey5] trong bản nhạc này mang đến âm thanh mạnh mẽ và đáng nhớ, còn bản nhạc cover [[N01U12M23_34B45A56R67S78]8 b9ar0s1] với nhịp vừa phải.")</f>
        <v>[[K01E12Y23]3 k4ey5] trong bản nhạc này mang đến âm thanh mạnh mẽ và đáng nhớ, còn bản nhạc cover [[N01U12M23_34B45A56R67S78]8 b9ar0s1] với nhịp vừa phải.</v>
      </c>
    </row>
    <row r="4651">
      <c r="A4651" s="1" t="s">
        <v>6918</v>
      </c>
      <c r="B4651" s="1" t="s">
        <v>6919</v>
      </c>
      <c r="C4651" s="2" t="str">
        <f>IFERROR(__xludf.DUMMYFUNCTION("GoogleTranslate(B4651, ""en"", ""vi"")"),"Bài hát này có cao độ [R1A2N3G4E5] [oc0ta1ve2s3] và nằm trong [[K01E12Y23]3 k4ey5], mang lại chất lượng cảm xúc đặc biệt. Độ dài của nó là [T1M213] giây và có nhịp điệu rất thiền định. [ti0me1 s2ig3na4tu5re6] nằm ngoài tiêu chuẩn, [T1I2M3E4_5S6I7G8N9A0T1U"&amp;"2R3E4] và được thực hiện ở tốc độ vừa phải. Âm thanh của bài hát không bị ảnh hưởng nhiều bởi quy ước của thể loại [G1E2N3R4E5]. Bài hát được chia thành [[N01U12M23_34B45A56R67S78]8 b9ar0s1].")</f>
        <v>Bài hát này có cao độ [R1A2N3G4E5] [oc0ta1ve2s3] và nằm trong [[K01E12Y23]3 k4ey5], mang lại chất lượng cảm xúc đặc biệt. Độ dài của nó là [T1M213] giây và có nhịp điệu rất thiền định. [ti0me1 s2ig3na4tu5re6] nằm ngoài tiêu chuẩn, [T1I2M3E4_5S6I7G8N9A0T1U2R3E4] và được thực hiện ở tốc độ vừa phải. Âm thanh của bài hát không bị ảnh hưởng nhiều bởi quy ước của thể loại [G1E2N3R4E5]. Bài hát được chia thành [[N01U12M23_34B45A56R67S78]8 b9ar0s1].</v>
      </c>
    </row>
    <row r="4652">
      <c r="A4652" s="1" t="s">
        <v>868</v>
      </c>
      <c r="B4652" s="1" t="s">
        <v>6920</v>
      </c>
      <c r="C4652" s="2" t="str">
        <f>IFERROR(__xludf.DUMMYFUNCTION("GoogleTranslate(B4652, ""en"", ""vi"")"),"Phạm vi cao độ của bản nhạc này là [R1A2N3G4E5] [oc0ta1ve2s3] mang lại trải nghiệm nghe độc ​​đáo và đáng nhớ khi bài hát phát trong [T1M213] giây và có nhịp điệu rất mạnh mẽ và lôi cuốn. Âm nhạc được làm phong phú hơn nữa bằng cách bổ sung [I1N2S3T4R5U6M"&amp;"7E8N9T0S1], tạo ra âm thanh sống động và đắm chìm. Với độ dài khoảng [[N01U12M23_34B45A56R67S78]8 b9ar0s1], bài hát này chứa đựng nhiều yếu tố âm nhạc đầy ấn tượng.")</f>
        <v>Phạm vi cao độ của bản nhạc này là [R1A2N3G4E5] [oc0ta1ve2s3] mang lại trải nghiệm nghe độc ​​đáo và đáng nhớ khi bài hát phát trong [T1M213] giây và có nhịp điệu rất mạnh mẽ và lôi cuốn. Âm nhạc được làm phong phú hơn nữa bằng cách bổ sung [I1N2S3T4R5U6M7E8N9T0S1], tạo ra âm thanh sống động và đắm chìm. Với độ dài khoảng [[N01U12M23_34B45A56R67S78]8 b9ar0s1], bài hát này chứa đựng nhiều yếu tố âm nhạc đầy ấn tượng.</v>
      </c>
    </row>
    <row r="4653">
      <c r="A4653" s="1" t="s">
        <v>6921</v>
      </c>
      <c r="B4653" s="1" t="s">
        <v>6922</v>
      </c>
      <c r="C4653" s="2" t="str">
        <f>IFERROR(__xludf.DUMMYFUNCTION("GoogleTranslate(B4653, ""en"", ""vi"")"),"Nhịp điệu trong bài hát này rất sôi động và chịu ảnh hưởng nặng nề của thể loại [G1E2N3R4E5]. Tuy nhiên, điều quan trọng cần lưu ý là bài hát này không phải để nhảy. Mặc dù có yếu tố âm nhạc mạnh mẽ nhưng mục đích đằng sau sáng tác không phải là khuyến kh"&amp;"ích chuyển động thể chất hay tạo ra nhịp điệu có thể nhảy được. Thay vào đó, trọng tâm là thể hiện sự phức tạp trong âm nhạc và âm thanh độc đáo của phong cách [G1E2N3R4E5], cho phép người nghe đánh giá cao và thưởng thức âm nhạc theo một cách khác.")</f>
        <v>Nhịp điệu trong bài hát này rất sôi động và chịu ảnh hưởng nặng nề của thể loại [G1E2N3R4E5]. Tuy nhiên, điều quan trọng cần lưu ý là bài hát này không phải để nhảy. Mặc dù có yếu tố âm nhạc mạnh mẽ nhưng mục đích đằng sau sáng tác không phải là khuyến khích chuyển động thể chất hay tạo ra nhịp điệu có thể nhảy được. Thay vào đó, trọng tâm là thể hiện sự phức tạp trong âm nhạc và âm thanh độc đáo của phong cách [G1E2N3R4E5], cho phép người nghe đánh giá cao và thưởng thức âm nhạc theo một cách khác.</v>
      </c>
    </row>
    <row r="4654">
      <c r="A4654" s="1" t="s">
        <v>754</v>
      </c>
      <c r="B4654" s="1" t="s">
        <v>6923</v>
      </c>
      <c r="C4654" s="2" t="str">
        <f>IFERROR(__xludf.DUMMYFUNCTION("GoogleTranslate(B4654, ""en"", ""vi"")"),"Tác phẩm âm nhạc là sự thể hiện đầy ấn tượng về phạm vi cao độ trong [R1A2N3G4E5] [oc0ta1ve2s3]. Nó được chơi trong [[K01E12Y23]3 k4ey5] mạnh mẽ và đáng nhớ, với thời gian chạy là [T1M213] giây. Nhịp điệu của bài hát rất mượt mà và thư giãn, không hề có t"&amp;"iếng [I1N2S3T4R5U6M7E8N9T0S1] xuyên suốt. Âm nhạc đi theo nhịp [T1I2M3E4_5S6I7G8N9A0T1U2R3E4], di chuyển với tốc độ nhanh và tỏa ra [E1M2O3T4I5O6N7]. Nhìn chung, bản nhạc này là một sáng tác nổi bật làm nổi bật dải cao độ ấn tượng và [ke0y1] mạnh mẽ, đồng"&amp;" thời gợi lên trải nghiệm cảm xúc mượt mà, thư giãn và nhịp độ nhanh.")</f>
        <v>Tác phẩm âm nhạc là sự thể hiện đầy ấn tượng về phạm vi cao độ trong [R1A2N3G4E5] [oc0ta1ve2s3]. Nó được chơi trong [[K01E12Y23]3 k4ey5] mạnh mẽ và đáng nhớ, với thời gian chạy là [T1M213] giây. Nhịp điệu của bài hát rất mượt mà và thư giãn, không hề có tiếng [I1N2S3T4R5U6M7E8N9T0S1] xuyên suốt. Âm nhạc đi theo nhịp [T1I2M3E4_5S6I7G8N9A0T1U2R3E4], di chuyển với tốc độ nhanh và tỏa ra [E1M2O3T4I5O6N7]. Nhìn chung, bản nhạc này là một sáng tác nổi bật làm nổi bật dải cao độ ấn tượng và [ke0y1] mạnh mẽ, đồng thời gợi lên trải nghiệm cảm xúc mượt mà, thư giãn và nhịp độ nhanh.</v>
      </c>
    </row>
    <row r="4655">
      <c r="A4655" s="1" t="s">
        <v>6924</v>
      </c>
      <c r="B4655" s="1" t="s">
        <v>6925</v>
      </c>
      <c r="C4655" s="2" t="str">
        <f>IFERROR(__xludf.DUMMYFUNCTION("GoogleTranslate(B4655, ""en"", ""vi"")"),"Buổi biểu diễn âm nhạc này sử dụng [I1N2S3T4R5U6M7E8N9T0S1] để tạo ra trải nghiệm nghe độc ​​đáo và đáng nhớ. Phạm vi cao độ của âm nhạc trải dài [R1A2N3G4E5] [oc0ta1ve2s3] và thấm nhuần [E1M2O3T4I5O6N7], khơi gợi cảm xúc mạnh mẽ trong khán giả. Tổng cộng"&amp;" [[N01U12M23_34B45A56R67S78]8 b9ar0s1] của bài hát và chạy trong [T1M213] giây, mang lại nhiều thời gian để âm nhạc bộc lộ và thu hút sự chú ý của người nghe.")</f>
        <v>Buổi biểu diễn âm nhạc này sử dụng [I1N2S3T4R5U6M7E8N9T0S1] để tạo ra trải nghiệm nghe độc ​​đáo và đáng nhớ. Phạm vi cao độ của âm nhạc trải dài [R1A2N3G4E5] [oc0ta1ve2s3] và thấm nhuần [E1M2O3T4I5O6N7], khơi gợi cảm xúc mạnh mẽ trong khán giả. Tổng cộng [[N01U12M23_34B45A56R67S78]8 b9ar0s1] của bài hát và chạy trong [T1M213] giây, mang lại nhiều thời gian để âm nhạc bộc lộ và thu hút sự chú ý của người nghe.</v>
      </c>
    </row>
    <row r="4656">
      <c r="A4656" s="1" t="s">
        <v>895</v>
      </c>
      <c r="B4656" s="1" t="s">
        <v>6926</v>
      </c>
      <c r="C4656" s="2" t="str">
        <f>IFERROR(__xludf.DUMMYFUNCTION("GoogleTranslate(B4656, ""en"", ""vi"")"),"Bản nhạc này có nhịp [T1I2M3E4_5S6I7G8N9A0T1U2R3E4] và nhịp điệu cân bằng. Thời gian phát của nó là [T1M213] giây. Việc sử dụng [I1N2S3T4R5U6M7E8N9T0S1] rất quan trọng đối với hiệu suất và âm thanh tổng thể của âm nhạc.")</f>
        <v>Bản nhạc này có nhịp [T1I2M3E4_5S6I7G8N9A0T1U2R3E4] và nhịp điệu cân bằng. Thời gian phát của nó là [T1M213] giây. Việc sử dụng [I1N2S3T4R5U6M7E8N9T0S1] rất quan trọng đối với hiệu suất và âm thanh tổng thể của âm nhạc.</v>
      </c>
    </row>
    <row r="4657">
      <c r="A4657" s="1" t="s">
        <v>708</v>
      </c>
      <c r="B4657" s="1" t="s">
        <v>6927</v>
      </c>
      <c r="C4657" s="2" t="str">
        <f>IFERROR(__xludf.DUMMYFUNCTION("GoogleTranslate(B4657, ""en"", ""vi"")"),"Loại nhạc này mang đến trải nghiệm nghe độc ​​đáo và đáng nhớ với dải cao độ [R1A2N3G4E5] [oc0ta1ve2s3] và sự lựa chọn quyến rũ của [[K01E12Y23]3 k4ey5]. Thời gian chạy [T1M213] giây của nó cho phép bạn đắm chìm hoàn toàn vào nhịp điệu êm đềm và vừa phải,"&amp;" trong đó [I1N2S3T4R5U6M7E8N9T0S1] đóng một vai trò quan trọng. Không tuân theo [ti0me1 s2ig3na4tu5re6 o7f 8[T91I02M13E24_35S46I57G68N79A80T91U02R13E24]3] thông thường, bài hát nhanh [te0mp1o2] tăng cường khả năng tỏa [E1M2O3T4I5O6N7].")</f>
        <v>Loại nhạc này mang đến trải nghiệm nghe độc ​​đáo và đáng nhớ với dải cao độ [R1A2N3G4E5] [oc0ta1ve2s3] và sự lựa chọn quyến rũ của [[K01E12Y23]3 k4ey5]. Thời gian chạy [T1M213] giây của nó cho phép bạn đắm chìm hoàn toàn vào nhịp điệu êm đềm và vừa phải, trong đó [I1N2S3T4R5U6M7E8N9T0S1] đóng một vai trò quan trọng. Không tuân theo [ti0me1 s2ig3na4tu5re6 o7f 8[T91I02M13E24_35S46I57G68N79A80T91U02R13E24]3] thông thường, bài hát nhanh [te0mp1o2] tăng cường khả năng tỏa [E1M2O3T4I5O6N7].</v>
      </c>
    </row>
    <row r="4658">
      <c r="A4658" s="1" t="s">
        <v>108</v>
      </c>
      <c r="B4658" s="1" t="s">
        <v>6928</v>
      </c>
      <c r="C4658" s="2" t="str">
        <f>IFERROR(__xludf.DUMMYFUNCTION("GoogleTranslate(B4658, ""en"", ""vi"")"),"Âm nhạc trong bài hát này có phạm vi cao độ giới hạn là [R1A2N3G4E5] [oc0ta1ve2s3], giúp nhấn mạnh hơn vào các sắc thái của giai điệu và nhịp điệu. Việc sử dụng [[K01E12Y23]3 k4ey5] tạo ra bảng âm thanh phong phú và sống động giúp nâng cao khả năng thể hi"&amp;"ện cảm xúc của âm nhạc. Mặc dù thời gian phát ngắn [T1M213] giây nhưng nhịp điệu trong bài hát này vô cùng sinh động và [te0mp1o2] nhanh sẽ tiếp thêm năng lượng cho bài hát. Điều thú vị là sáng tác của bài hát này không liên quan đến việc sử dụng [I1N2S3T"&amp;"4R5U6M7E8N9T0S1]. Thay vào đó, nó sử dụng một [[T01I12M23E34_45S56I67G78N89A90T01U12R23E34]4 t5im6e 7si8gn9at0ur1e2] không bình thường để làm phong phú thêm đặc tính âm thanh độc đáo của nó. Nhìn chung, dự án âm nhạc [E1M2O3T4I5O6N7] này chắc chắn sẽ thu "&amp;"hút và thu hút bất kỳ người nghe nào.")</f>
        <v>Âm nhạc trong bài hát này có phạm vi cao độ giới hạn là [R1A2N3G4E5] [oc0ta1ve2s3], giúp nhấn mạnh hơn vào các sắc thái của giai điệu và nhịp điệu. Việc sử dụng [[K01E12Y23]3 k4ey5] tạo ra bảng âm thanh phong phú và sống động giúp nâng cao khả năng thể hiện cảm xúc của âm nhạc. Mặc dù thời gian phát ngắn [T1M213] giây nhưng nhịp điệu trong bài hát này vô cùng sinh động và [te0mp1o2] nhanh sẽ tiếp thêm năng lượng cho bài hát. Điều thú vị là sáng tác của bài hát này không liên quan đến việc sử dụng [I1N2S3T4R5U6M7E8N9T0S1]. Thay vào đó, nó sử dụng một [[T01I12M23E34_45S56I67G78N89A90T01U12R23E34]4 t5im6e 7si8gn9at0ur1e2] không bình thường để làm phong phú thêm đặc tính âm thanh độc đáo của nó. Nhìn chung, dự án âm nhạc [E1M2O3T4I5O6N7] này chắc chắn sẽ thu hút và thu hút bất kỳ người nghe nào.</v>
      </c>
    </row>
    <row r="4659">
      <c r="A4659" s="1" t="s">
        <v>4899</v>
      </c>
      <c r="B4659" s="1" t="s">
        <v>6929</v>
      </c>
      <c r="C4659" s="2" t="str">
        <f>IFERROR(__xludf.DUMMYFUNCTION("GoogleTranslate(B4659, ""en"", ""vi"")"),"Bài hát [G1E2N3R4E5] này có dải cao độ nhỏ gọn [R1A2N3G4E5] [oc0ta1ve2s3], mang lại màn trình diễn âm nhạc tập trung và có tác động mạnh mẽ. Nhịp điệu rất êm dịu và [I1N2S3T4R5U6M7E8N9T0S1] không được đưa vào phần nhạc cụ. Nhìn chung, sự kết hợp độc đáo g"&amp;"iữa dải cao độ hẹp và sự vắng mặt của một số nhạc cụ đã góp phần tạo nên âm thanh đặc biệt của bài hát này.")</f>
        <v>Bài hát [G1E2N3R4E5] này có dải cao độ nhỏ gọn [R1A2N3G4E5] [oc0ta1ve2s3], mang lại màn trình diễn âm nhạc tập trung và có tác động mạnh mẽ. Nhịp điệu rất êm dịu và [I1N2S3T4R5U6M7E8N9T0S1] không được đưa vào phần nhạc cụ. Nhìn chung, sự kết hợp độc đáo giữa dải cao độ hẹp và sự vắng mặt của một số nhạc cụ đã góp phần tạo nên âm thanh đặc biệt của bài hát này.</v>
      </c>
    </row>
    <row r="4660">
      <c r="A4660" s="1" t="s">
        <v>35</v>
      </c>
      <c r="B4660" s="1" t="s">
        <v>6930</v>
      </c>
      <c r="C4660" s="2" t="str">
        <f>IFERROR(__xludf.DUMMYFUNCTION("GoogleTranslate(B4660, ""en"", ""vi"")"),"Bài hát này có độ dài [T1M213] giây và bạn sẽ không nghe thấy bất kỳ [I1N2S3T4R5U6M7E8N9T0S1] nào trong đó.")</f>
        <v>Bài hát này có độ dài [T1M213] giây và bạn sẽ không nghe thấy bất kỳ [I1N2S3T4R5U6M7E8N9T0S1] nào trong đó.</v>
      </c>
    </row>
    <row r="4661">
      <c r="A4661" s="1" t="s">
        <v>521</v>
      </c>
      <c r="B4661" s="1" t="s">
        <v>6931</v>
      </c>
      <c r="C4661" s="2" t="str">
        <f>IFERROR(__xludf.DUMMYFUNCTION("GoogleTranslate(B4661, ""en"", ""vi"")"),"Loại nhạc này mang lại trải nghiệm nghe đa dạng và sống động, với dải cao độ kéo dài [R1A2N3G4E5] [oc0ta1ve2s3] và thời lượng [T1M213] giây.")</f>
        <v>Loại nhạc này mang lại trải nghiệm nghe đa dạng và sống động, với dải cao độ kéo dài [R1A2N3G4E5] [oc0ta1ve2s3] và thời lượng [T1M213] giây.</v>
      </c>
    </row>
    <row r="4662">
      <c r="A4662" s="1" t="s">
        <v>33</v>
      </c>
      <c r="B4662" s="1" t="s">
        <v>6932</v>
      </c>
      <c r="C4662" s="2" t="str">
        <f>IFERROR(__xludf.DUMMYFUNCTION("GoogleTranslate(B4662, ""en"", ""vi"")"),"Âm nhạc được phát ở nhịp độ nhanh, kết hợp với dải cao độ [R1A2N3G4E5] [oc0ta1ve2s3], mang đến trải nghiệm nghe độc ​​đáo và đáng nhớ. Ngoài ra, việc sử dụng [[K01E12Y23]3 k4ey5] sẽ tạo thêm hương vị độc đáo cho bản nhạc này, khiến nó trở nên khác biệt và"&amp;" thú vị hơn khi nghe.")</f>
        <v>Âm nhạc được phát ở nhịp độ nhanh, kết hợp với dải cao độ [R1A2N3G4E5] [oc0ta1ve2s3], mang đến trải nghiệm nghe độc ​​đáo và đáng nhớ. Ngoài ra, việc sử dụng [[K01E12Y23]3 k4ey5] sẽ tạo thêm hương vị độc đáo cho bản nhạc này, khiến nó trở nên khác biệt và thú vị hơn khi nghe.</v>
      </c>
    </row>
    <row r="4663">
      <c r="A4663" s="1" t="s">
        <v>412</v>
      </c>
      <c r="B4663" s="1" t="s">
        <v>6933</v>
      </c>
      <c r="C4663" s="2" t="str">
        <f>IFERROR(__xludf.DUMMYFUNCTION("GoogleTranslate(B4663, ""en"", ""vi"")"),"Bản nhạc mà tôi đang mô tả thể hiện phạm vi cao độ trong [R1A2N3G4E5] [oc0ta1ve2s3] và sử dụng [[K01E12Y23]3 k4ey5], tạo ra âm thanh cộng hưởng và độc đáo. Bản nhạc dài [T1M213] giây và có nhịp điệu sống động tiếp thêm năng lượng cho người nghe. Điều thú "&amp;"vị là bài hát không có bất kỳ nhạc cụ nào, để giọng hát và âm thanh tự nhiên tỏa sáng. Âm nhạc có [ti0me1 s2ig3na4tu5re6 o7f 8[T91I02M13E24_35S46I57G68N79A80T91U02R13E24]3] và được phát ở âm lượng thấp [te0mp1o2], tạo nên bầu không khí yên bình và thiền đ"&amp;"ịnh. Dù nhịp độ êm dịu nhưng âm nhạc lại thấm đẫm [E1M2O3T4I5O6N7], khiến nó trở thành một bản nhạc lôi cuốn và vang dội về mặt cảm xúc.")</f>
        <v>Bản nhạc mà tôi đang mô tả thể hiện phạm vi cao độ trong [R1A2N3G4E5] [oc0ta1ve2s3] và sử dụng [[K01E12Y23]3 k4ey5], tạo ra âm thanh cộng hưởng và độc đáo. Bản nhạc dài [T1M213] giây và có nhịp điệu sống động tiếp thêm năng lượng cho người nghe. Điều thú vị là bài hát không có bất kỳ nhạc cụ nào, để giọng hát và âm thanh tự nhiên tỏa sáng. Âm nhạc có [ti0me1 s2ig3na4tu5re6 o7f 8[T91I02M13E24_35S46I57G68N79A80T91U02R13E24]3] và được phát ở âm lượng thấp [te0mp1o2], tạo nên bầu không khí yên bình và thiền định. Dù nhịp độ êm dịu nhưng âm nhạc lại thấm đẫm [E1M2O3T4I5O6N7], khiến nó trở thành một bản nhạc lôi cuốn và vang dội về mặt cảm xúc.</v>
      </c>
    </row>
    <row r="4664">
      <c r="A4664" s="1" t="s">
        <v>2190</v>
      </c>
      <c r="B4664" s="1" t="s">
        <v>6934</v>
      </c>
      <c r="C4664" s="2" t="str">
        <f>IFERROR(__xludf.DUMMYFUNCTION("GoogleTranslate(B4664, ""en"", ""vi"")"),"Nhịp điệu của bài hát này thoải mái và vừa phải, nhưng điều làm nên sự khác biệt của nó là [ti0me1 s2ig3na4tu5re6] được chọn, không bình thường. [ti0me1 s2ig3na4tu5re6] xác định số nhịp trong một ô nhịp và loại nốt tạo nhịp, và thông thường, hầu hết các b"&amp;"ài hát đều có [ti0me1 s2ig3na4tu5re6] chung như 4/4 hoặc 3/4. Tuy nhiên, trong bài hát này, [ti0me1 s2ig3na4tu5re6] lại khác, góp phần tạo nên âm thanh độc đáo và khác biệt.")</f>
        <v>Nhịp điệu của bài hát này thoải mái và vừa phải, nhưng điều làm nên sự khác biệt của nó là [ti0me1 s2ig3na4tu5re6] được chọn, không bình thường. [ti0me1 s2ig3na4tu5re6] xác định số nhịp trong một ô nhịp và loại nốt tạo nhịp, và thông thường, hầu hết các bài hát đều có [ti0me1 s2ig3na4tu5re6] chung như 4/4 hoặc 3/4. Tuy nhiên, trong bài hát này, [ti0me1 s2ig3na4tu5re6] lại khác, góp phần tạo nên âm thanh độc đáo và khác biệt.</v>
      </c>
    </row>
    <row r="4665">
      <c r="A4665" s="1" t="s">
        <v>6935</v>
      </c>
      <c r="B4665" s="1" t="s">
        <v>6936</v>
      </c>
      <c r="C4665" s="2" t="str">
        <f>IFERROR(__xludf.DUMMYFUNCTION("GoogleTranslate(B4665, ""en"", ""vi"")"),"Trong bản nhạc này, việc sử dụng dải cao độ cụ thể [R1A2N3G4E5] [oc0ta1ve2s3] tạo ra âm thanh gắn kết và thống nhất, được duy trì trong toàn bộ thời gian chạy [T1M213]-giây. Nhịp điệu đặc biệt mạnh mẽ, góp phần tạo nên năng lượng và tác động chung cho bài"&amp;" hát. Ngoài ra, bài hát còn có [ti0me1 s2ig3na4tu5re6 o7f 8[T91I02M13E24_35S46I57G68N79A80T91U02R13E24]3] độc đáo, làm tăng thêm sự khác biệt và độc đáo của nó.")</f>
        <v>Trong bản nhạc này, việc sử dụng dải cao độ cụ thể [R1A2N3G4E5] [oc0ta1ve2s3] tạo ra âm thanh gắn kết và thống nhất, được duy trì trong toàn bộ thời gian chạy [T1M213]-giây. Nhịp điệu đặc biệt mạnh mẽ, góp phần tạo nên năng lượng và tác động chung cho bài hát. Ngoài ra, bài hát còn có [ti0me1 s2ig3na4tu5re6 o7f 8[T91I02M13E24_35S46I57G68N79A80T91U02R13E24]3] độc đáo, làm tăng thêm sự khác biệt và độc đáo của nó.</v>
      </c>
    </row>
    <row r="4666">
      <c r="A4666" s="1" t="s">
        <v>6937</v>
      </c>
      <c r="B4666" s="1" t="s">
        <v>6938</v>
      </c>
      <c r="C4666" s="2" t="str">
        <f>IFERROR(__xludf.DUMMYFUNCTION("GoogleTranslate(B4666, ""en"", ""vi"")"),"[[K01E12Y23]3 k4ey5] trong bản nhạc này mang lại âm thanh mạnh mẽ và đáng nhớ, kèm theo [te0mp1o2] nhanh. Bài hát có [T1I2M3E4_5S6I7G8N9A0T1U2R3E4] là [ti0me1 s2ig3na4tu5re6] và có một bản nhạc giai điệu loại trừ đáng kể âm thanh của [I1N2S3T4R5U6M7E8N9T0"&amp;"]. Đếm [[N01U12M23_34B45A56R67S78]8 b9ar0s1] trong bài hát này có thể là một cách hữu ích để giữ đúng nhịp và đánh giá đầy đủ sáng tác âm nhạc của nó.")</f>
        <v>[[K01E12Y23]3 k4ey5] trong bản nhạc này mang lại âm thanh mạnh mẽ và đáng nhớ, kèm theo [te0mp1o2] nhanh. Bài hát có [T1I2M3E4_5S6I7G8N9A0T1U2R3E4] là [ti0me1 s2ig3na4tu5re6] và có một bản nhạc giai điệu loại trừ đáng kể âm thanh của [I1N2S3T4R5U6M7E8N9T0]. Đếm [[N01U12M23_34B45A56R67S78]8 b9ar0s1] trong bài hát này có thể là một cách hữu ích để giữ đúng nhịp và đánh giá đầy đủ sáng tác âm nhạc của nó.</v>
      </c>
    </row>
    <row r="4667">
      <c r="A4667" s="1" t="s">
        <v>637</v>
      </c>
      <c r="B4667" s="1" t="s">
        <v>6939</v>
      </c>
      <c r="C4667" s="2" t="str">
        <f>IFERROR(__xludf.DUMMYFUNCTION("GoogleTranslate(B4667, ""en"", ""vi"")"),"Nó khiến tim bạn đập nhanh và đôi chân bạn chuyển động. [te0mp1o2] tràn đầy năng lượng và nhịp điệu mạnh mẽ khiến nó trở thành lựa chọn lý tưởng để khiêu vũ hoặc tập thể dục. Với giai điệu hấp dẫn và nhịp điệu sôi động, bài hát có khả năng nâng cao tâm tr"&amp;"ạng và tiếp thêm năng lượng cho bạn, tạo ra trải nghiệm thực sự đắm chìm. Cho dù bạn đang ở trong ô tô, tại một bữa tiệc hay đang tập thể dục, bài hát này chắc chắn sẽ khiến bạn vận động và say mê.")</f>
        <v>Nó khiến tim bạn đập nhanh và đôi chân bạn chuyển động. [te0mp1o2] tràn đầy năng lượng và nhịp điệu mạnh mẽ khiến nó trở thành lựa chọn lý tưởng để khiêu vũ hoặc tập thể dục. Với giai điệu hấp dẫn và nhịp điệu sôi động, bài hát có khả năng nâng cao tâm trạng và tiếp thêm năng lượng cho bạn, tạo ra trải nghiệm thực sự đắm chìm. Cho dù bạn đang ở trong ô tô, tại một bữa tiệc hay đang tập thể dục, bài hát này chắc chắn sẽ khiến bạn vận động và say mê.</v>
      </c>
    </row>
    <row r="4668">
      <c r="A4668" s="1" t="s">
        <v>6940</v>
      </c>
      <c r="B4668" s="1" t="s">
        <v>6941</v>
      </c>
      <c r="C4668" s="2" t="str">
        <f>IFERROR(__xludf.DUMMYFUNCTION("GoogleTranslate(B4668, ""en"", ""vi"")"),"Bản nhạc này sử dụng [[K01E12Y23]3 k4ey5] tạo ra một bầu không khí khác biệt, khi độ dài của bài hát kéo dài [T1M213] giây. Mặc dù bài hát này không nhằm mục đích nhảy theo nhưng nhịp điệu của nó vẫn vừa phải và nhất quán xuyên suốt, thể hiện phong cách ["&amp;"G1E2N3R4E5] không thể nhầm lẫn.")</f>
        <v>Bản nhạc này sử dụng [[K01E12Y23]3 k4ey5] tạo ra một bầu không khí khác biệt, khi độ dài của bài hát kéo dài [T1M213] giây. Mặc dù bài hát này không nhằm mục đích nhảy theo nhưng nhịp điệu của nó vẫn vừa phải và nhất quán xuyên suốt, thể hiện phong cách [G1E2N3R4E5] không thể nhầm lẫn.</v>
      </c>
    </row>
    <row r="4669">
      <c r="A4669" s="1" t="s">
        <v>188</v>
      </c>
      <c r="B4669" s="1" t="s">
        <v>6942</v>
      </c>
      <c r="C4669" s="2" t="str">
        <f>IFERROR(__xludf.DUMMYFUNCTION("GoogleTranslate(B4669, ""en"", ""vi"")"),"Bài hát có phạm vi cao độ trong [R1A2N3G4E5] [oc0ta1ve2s3], được bổ sung bởi hương vị độc đáo mà [[K01E12Y23]3 k4ey5] thêm vào âm nhạc. Kéo dài [T1M213] giây, bài hát duy trì nhịp điệu vừa phải thoải mái trong khi cố tình loại trừ [I1N2S3T4R5U6M7E8N9T0S1]"&amp;". Theo nhịp [T1I2M3E4_5S6I7G8N9A0T1U2R3E4], nhạc được phát ở tốc độ chậm, truyền tải cảm giác [E1M2O3T4I5O6N7] xuyên suốt.")</f>
        <v>Bài hát có phạm vi cao độ trong [R1A2N3G4E5] [oc0ta1ve2s3], được bổ sung bởi hương vị độc đáo mà [[K01E12Y23]3 k4ey5] thêm vào âm nhạc. Kéo dài [T1M213] giây, bài hát duy trì nhịp điệu vừa phải thoải mái trong khi cố tình loại trừ [I1N2S3T4R5U6M7E8N9T0S1]. Theo nhịp [T1I2M3E4_5S6I7G8N9A0T1U2R3E4], nhạc được phát ở tốc độ chậm, truyền tải cảm giác [E1M2O3T4I5O6N7] xuyên suốt.</v>
      </c>
    </row>
    <row r="4670">
      <c r="A4670" s="1" t="s">
        <v>1130</v>
      </c>
      <c r="B4670" s="1" t="s">
        <v>6943</v>
      </c>
      <c r="C4670" s="2" t="str">
        <f>IFERROR(__xludf.DUMMYFUNCTION("GoogleTranslate(B4670, ""en"", ""vi"")"),"Với dải cao độ trải dài [R1A2N3G4E5] [oc0ta1ve2s3], bản nhạc này mang đến trải nghiệm nghe đa dạng và sống động. Việc sử dụng [[K01E12Y23]3 k4ey5] tạo ra một bầu không khí khác biệt, trong khi nhịp điệu êm dịu và [te0mp1o2] chậm rãi góp phần tạo nên bản c"&amp;"hất êm dịu của nó. Kéo dài [T1M213] giây, sáng tác của bài hát này tránh sử dụng [I1N2S3T4R5U6M7E8N9T0S1] và thay vào đó tập trung vào việc thể hiện ví dụ điển hình của phong cách [G1E2N3R4E5]. [ti0me1 s2ig3na4tu5re6 o7f 8[T91I02M13E24_35S46I57G68N79A80T9"&amp;"1U02R13E24]3] của bản nhạc tăng thêm chiều sâu cho bố cục tổng thể của nó.")</f>
        <v>Với dải cao độ trải dài [R1A2N3G4E5] [oc0ta1ve2s3], bản nhạc này mang đến trải nghiệm nghe đa dạng và sống động. Việc sử dụng [[K01E12Y23]3 k4ey5] tạo ra một bầu không khí khác biệt, trong khi nhịp điệu êm dịu và [te0mp1o2] chậm rãi góp phần tạo nên bản chất êm dịu của nó. Kéo dài [T1M213] giây, sáng tác của bài hát này tránh sử dụng [I1N2S3T4R5U6M7E8N9T0S1] và thay vào đó tập trung vào việc thể hiện ví dụ điển hình của phong cách [G1E2N3R4E5]. [ti0me1 s2ig3na4tu5re6 o7f 8[T91I02M13E24_35S46I57G68N79A80T91U02R13E24]3] của bản nhạc tăng thêm chiều sâu cho bố cục tổng thể của nó.</v>
      </c>
    </row>
    <row r="4671">
      <c r="A4671" s="1" t="s">
        <v>6944</v>
      </c>
      <c r="B4671" s="1" t="s">
        <v>6945</v>
      </c>
      <c r="C4671" s="2" t="str">
        <f>IFERROR(__xludf.DUMMYFUNCTION("GoogleTranslate(B4671, ""en"", ""vi"")"),"Âm nhạc trong bài hát này tuân theo nhịp [T1I2M3E4_5S6I7G8N9A0T1U2R3E4] và có thời gian phát là [T1M213] giây. Nhịp điệu vô cùng sôi động nhưng bạn sẽ không nghe thấy bất kỳ [I1N2S3T4R5U6M7E8N9T0S1] nào.")</f>
        <v>Âm nhạc trong bài hát này tuân theo nhịp [T1I2M3E4_5S6I7G8N9A0T1U2R3E4] và có thời gian phát là [T1M213] giây. Nhịp điệu vô cùng sôi động nhưng bạn sẽ không nghe thấy bất kỳ [I1N2S3T4R5U6M7E8N9T0S1] nào.</v>
      </c>
    </row>
    <row r="4672">
      <c r="A4672" s="1" t="s">
        <v>6946</v>
      </c>
      <c r="B4672" s="1" t="s">
        <v>6947</v>
      </c>
      <c r="C4672" s="2" t="str">
        <f>IFERROR(__xludf.DUMMYFUNCTION("GoogleTranslate(B4672, ""en"", ""vi"")"),"Bản nhạc này truyền tải âm thanh độc đáo và vang dội thông qua việc sử dụng [[K01E12Y23]3 k4ey5]. [ti0me1 s2ig3na4tu5re6] được chọn cho bài hát này không phổ biến và cách sắp xếp của bài hát đã bỏ qua việc sử dụng [I1N2S3T4R5U6M7E8N9T0S1]. Mặc dù vậy, bài"&amp;" hát có nhịp nhanh kéo dài [[N01U12M23_34B45A56R67S78]8 b9ar0s1]. Âm nhạc được xác định bởi cảm giác mạnh mẽ về [E1M2O3T4I5O6N7], xuyên suốt tác phẩm và tăng thêm tác động tổng thể của nó.")</f>
        <v>Bản nhạc này truyền tải âm thanh độc đáo và vang dội thông qua việc sử dụng [[K01E12Y23]3 k4ey5]. [ti0me1 s2ig3na4tu5re6] được chọn cho bài hát này không phổ biến và cách sắp xếp của bài hát đã bỏ qua việc sử dụng [I1N2S3T4R5U6M7E8N9T0S1]. Mặc dù vậy, bài hát có nhịp nhanh kéo dài [[N01U12M23_34B45A56R67S78]8 b9ar0s1]. Âm nhạc được xác định bởi cảm giác mạnh mẽ về [E1M2O3T4I5O6N7], xuyên suốt tác phẩm và tăng thêm tác động tổng thể của nó.</v>
      </c>
    </row>
    <row r="4673">
      <c r="A4673" s="1" t="s">
        <v>1916</v>
      </c>
      <c r="B4673" s="1" t="s">
        <v>6948</v>
      </c>
      <c r="C4673" s="2" t="str">
        <f>IFERROR(__xludf.DUMMYFUNCTION("GoogleTranslate(B4673, ""en"", ""vi"")"),"Âm nhạc được mô tả có phạm vi cao độ trong [R1A2N3G4E5] [oc0ta1ve2s3] và được phát theo thước đo [T1I2M3E4_5S6I7G8N9A0T1U2R3E4]. Âm thanh của nó được tạo ra thông qua việc sử dụng [I1N2S3T4R5U6M7E8N9T0S1]. [te0mp1o2] của bản nhạc này có mức độ vừa phải và"&amp;" nhằm truyền tải một cảm xúc cụ thể đến người nghe.")</f>
        <v>Âm nhạc được mô tả có phạm vi cao độ trong [R1A2N3G4E5] [oc0ta1ve2s3] và được phát theo thước đo [T1I2M3E4_5S6I7G8N9A0T1U2R3E4]. Âm thanh của nó được tạo ra thông qua việc sử dụng [I1N2S3T4R5U6M7E8N9T0S1]. [te0mp1o2] của bản nhạc này có mức độ vừa phải và nhằm truyền tải một cảm xúc cụ thể đến người nghe.</v>
      </c>
    </row>
    <row r="4674">
      <c r="A4674" s="1" t="s">
        <v>2740</v>
      </c>
      <c r="B4674" s="1" t="s">
        <v>6949</v>
      </c>
      <c r="C4674" s="2" t="str">
        <f>IFERROR(__xludf.DUMMYFUNCTION("GoogleTranslate(B4674, ""en"", ""vi"")"),"Bản nhạc là một sáng tác thể hiện phạm vi cao độ trải dài [R1A2N3G4E5] [oc0ta1ve2s3] và bao gồm [[N01U12M23_34B45A56R67S78]8 b9ar0s1]. Bài hát có tổng thời lượng [T1M213] giây và trở nên sống động thông qua việc sử dụng nhiều nhạc cụ khác nhau, mang lại c"&amp;"ho âm nhạc âm thanh đặc biệt.")</f>
        <v>Bản nhạc là một sáng tác thể hiện phạm vi cao độ trải dài [R1A2N3G4E5] [oc0ta1ve2s3] và bao gồm [[N01U12M23_34B45A56R67S78]8 b9ar0s1]. Bài hát có tổng thời lượng [T1M213] giây và trở nên sống động thông qua việc sử dụng nhiều nhạc cụ khác nhau, mang lại cho âm nhạc âm thanh đặc biệt.</v>
      </c>
    </row>
    <row r="4675">
      <c r="A4675" s="1" t="s">
        <v>6950</v>
      </c>
      <c r="B4675" s="1" t="s">
        <v>6951</v>
      </c>
      <c r="C4675" s="2" t="str">
        <f>IFERROR(__xludf.DUMMYFUNCTION("GoogleTranslate(B4675, ""en"", ""vi"")"),"Bản nhạc này sử dụng [[K01E12Y23]3 k4ey5] tạo ra bảng màu âm thanh phong phú và sống động, trong khi thời lượng phát [T1M213] giây của bài hát mang lại trải nghiệm nghe trọn vẹn và đắm chìm. Nhịp điệu trong bố cục đầy hứng khởi này tạo thêm một lớp phấn k"&amp;"hích và âm thanh của nó đạt được nhờ việc sử dụng khéo léo [I1N2S3T4R5U6M7E8N9T0S1]. Với nhịp [T1I2M3E4_5S6I7G8N9A0T1U2R3E4], bài hát chuyển động nhanh chóng, thu hút sự chú ý của người nghe. Âm thanh của nó bị ảnh hưởng nặng nề bởi phong cách [G1E2N3R4E5"&amp;"], trải dài khoảng [[N01U12M23_34B45A56R67S78]8 b9ar0s1], thể hiện sự linh hoạt và sáng tạo của người nghệ sĩ.")</f>
        <v>Bản nhạc này sử dụng [[K01E12Y23]3 k4ey5] tạo ra bảng màu âm thanh phong phú và sống động, trong khi thời lượng phát [T1M213] giây của bài hát mang lại trải nghiệm nghe trọn vẹn và đắm chìm. Nhịp điệu trong bố cục đầy hứng khởi này tạo thêm một lớp phấn khích và âm thanh của nó đạt được nhờ việc sử dụng khéo léo [I1N2S3T4R5U6M7E8N9T0S1]. Với nhịp [T1I2M3E4_5S6I7G8N9A0T1U2R3E4], bài hát chuyển động nhanh chóng, thu hút sự chú ý của người nghe. Âm thanh của nó bị ảnh hưởng nặng nề bởi phong cách [G1E2N3R4E5], trải dài khoảng [[N01U12M23_34B45A56R67S78]8 b9ar0s1], thể hiện sự linh hoạt và sáng tạo của người nghệ sĩ.</v>
      </c>
    </row>
    <row r="4676">
      <c r="A4676" s="1" t="s">
        <v>2143</v>
      </c>
      <c r="B4676" s="1" t="s">
        <v>6952</v>
      </c>
      <c r="C4676" s="2" t="str">
        <f>IFERROR(__xludf.DUMMYFUNCTION("GoogleTranslate(B4676, ""en"", ""vi"")"),"Âm nhạc được sáng tác trong [[K01E12Y23]3 k4ey5] với phạm vi cao độ giới hạn là [R1A2N3G4E5] [oc0ta1ve2s3]. Phạm vi hạn chế này cho phép nhấn mạnh hơn vào các sắc thái của giai điệu và cách diễn đạt. Bài hát có thời lượng [T1M213] giây, nhịp không quá nha"&amp;"nh cũng không quá chậm. Tổng cộng, bài hát bao gồm [[N01U12M23_34B45A56R67S78]8 b9ar0s1].")</f>
        <v>Âm nhạc được sáng tác trong [[K01E12Y23]3 k4ey5] với phạm vi cao độ giới hạn là [R1A2N3G4E5] [oc0ta1ve2s3]. Phạm vi hạn chế này cho phép nhấn mạnh hơn vào các sắc thái của giai điệu và cách diễn đạt. Bài hát có thời lượng [T1M213] giây, nhịp không quá nhanh cũng không quá chậm. Tổng cộng, bài hát bao gồm [[N01U12M23_34B45A56R67S78]8 b9ar0s1].</v>
      </c>
    </row>
    <row r="4677">
      <c r="A4677" s="1" t="s">
        <v>5548</v>
      </c>
      <c r="B4677" s="1" t="s">
        <v>6953</v>
      </c>
      <c r="C4677" s="2" t="str">
        <f>IFERROR(__xludf.DUMMYFUNCTION("GoogleTranslate(B4677, ""en"", ""vi"")"),"[[K01E12Y23]3 k4ey5] trong bản nhạc này mang đến âm thanh mạnh mẽ và đáng nhớ, được bổ sung bởi nhịp điệu yên tĩnh của bài hát. Điều thú vị là [I1N2S3T4R5U6M7E8N9T0S1] không có trong bố cục này, điều này càng làm tăng thêm nét độc đáo của nó. Âm nhạc có b"&amp;"ản chất là [E1M2O3T4I5O6N7] và bao gồm [[N01U12M23_34B45A56R67S78]8 b9ar0s1], khiến nó trở thành một bản nhạc có cấu trúc tốt, vừa khuấy động cảm xúc vừa hấp dẫn về mặt âm nhạc.")</f>
        <v>[[K01E12Y23]3 k4ey5] trong bản nhạc này mang đến âm thanh mạnh mẽ và đáng nhớ, được bổ sung bởi nhịp điệu yên tĩnh của bài hát. Điều thú vị là [I1N2S3T4R5U6M7E8N9T0S1] không có trong bố cục này, điều này càng làm tăng thêm nét độc đáo của nó. Âm nhạc có bản chất là [E1M2O3T4I5O6N7] và bao gồm [[N01U12M23_34B45A56R67S78]8 b9ar0s1], khiến nó trở thành một bản nhạc có cấu trúc tốt, vừa khuấy động cảm xúc vừa hấp dẫn về mặt âm nhạc.</v>
      </c>
    </row>
    <row r="4678">
      <c r="A4678" s="1" t="s">
        <v>108</v>
      </c>
      <c r="B4678" s="1" t="s">
        <v>6954</v>
      </c>
      <c r="C4678" s="2" t="str">
        <f>IFERROR(__xludf.DUMMYFUNCTION("GoogleTranslate(B4678, ""en"", ""vi"")"),"Phạm vi cao độ của bản nhạc này là [R1A2N3G4E5] [oc0ta1ve2s3] mang đến trải nghiệm nghe độc ​​đáo và đáng nhớ, trong khi [[K01E12Y23]3 k4ey5] thêm hương vị độc đáo cho bài hát này. Với chiều dài [T1M213] giây, bài hát quyến rũ thông qua nhịp điệu rõ rệt c"&amp;"ủa nó, sự vắng mặt đáng chú ý của [I1N2S3T4R5U6M7E8N9T0S1] và không thông thường [TI0ME1 S2IG3NA4 2R13E24] 3]. Được chơi nhanh, bản nhạc này thể hiện [E1M2O3T4I5O6N7] một cách thực sự đặc biệt.")</f>
        <v>Phạm vi cao độ của bản nhạc này là [R1A2N3G4E5] [oc0ta1ve2s3] mang đến trải nghiệm nghe độc ​​đáo và đáng nhớ, trong khi [[K01E12Y23]3 k4ey5] thêm hương vị độc đáo cho bài hát này. Với chiều dài [T1M213] giây, bài hát quyến rũ thông qua nhịp điệu rõ rệt của nó, sự vắng mặt đáng chú ý của [I1N2S3T4R5U6M7E8N9T0S1] và không thông thường [TI0ME1 S2IG3NA4 2R13E24] 3]. Được chơi nhanh, bản nhạc này thể hiện [E1M2O3T4I5O6N7] một cách thực sự đặc biệt.</v>
      </c>
    </row>
    <row r="4679">
      <c r="A4679" s="1" t="s">
        <v>92</v>
      </c>
      <c r="B4679" s="1" t="s">
        <v>6955</v>
      </c>
      <c r="C4679" s="2" t="str">
        <f>IFERROR(__xludf.DUMMYFUNCTION("GoogleTranslate(B4679, ""en"", ""vi"")"),"Đặc điểm riêng biệt của loại nhạc này được nhấn mạnh bởi dải cao độ, trải dài [R1A2N3G4E5] [oc0ta1ve2s3], giúp tăng thêm chiều sâu cho sự biểu đạt cảm xúc của nó. Ngoài ra, âm nhạc ở [[K01E12Y23]3 k4ey5], mang lại chất lượng cảm xúc độc đáo. Mặc dù bản nh"&amp;"ạc dài [T1M213] giây và có [te0mp1o2] cao, [I1N2S3T4R5U6M7E8N9T0S1] không được đưa vào thiết bị đo đạc. Tuy cao [te0mp1o2] nhưng nhạc lại thuộc [T1I2M3E4_5S6I7G8N9A0T1U2R3E4] và không có nét đặc trưng của thể loại [G1E2N3R4E5]. Nhìn chung, bài hát này là "&amp;"sự kết hợp độc đáo của các yếu tố âm nhạc kết hợp với nhau để tạo nên bầu không khí giàu cảm xúc riêng biệt.")</f>
        <v>Đặc điểm riêng biệt của loại nhạc này được nhấn mạnh bởi dải cao độ, trải dài [R1A2N3G4E5] [oc0ta1ve2s3], giúp tăng thêm chiều sâu cho sự biểu đạt cảm xúc của nó. Ngoài ra, âm nhạc ở [[K01E12Y23]3 k4ey5], mang lại chất lượng cảm xúc độc đáo. Mặc dù bản nhạc dài [T1M213] giây và có [te0mp1o2] cao, [I1N2S3T4R5U6M7E8N9T0S1] không được đưa vào thiết bị đo đạc. Tuy cao [te0mp1o2] nhưng nhạc lại thuộc [T1I2M3E4_5S6I7G8N9A0T1U2R3E4] và không có nét đặc trưng của thể loại [G1E2N3R4E5]. Nhìn chung, bài hát này là sự kết hợp độc đáo của các yếu tố âm nhạc kết hợp với nhau để tạo nên bầu không khí giàu cảm xúc riêng biệt.</v>
      </c>
    </row>
    <row r="4680">
      <c r="A4680" s="1" t="s">
        <v>2141</v>
      </c>
      <c r="B4680" s="1" t="s">
        <v>6956</v>
      </c>
      <c r="C4680" s="2" t="str">
        <f>IFERROR(__xludf.DUMMYFUNCTION("GoogleTranslate(B4680, ""en"", ""vi"")"),"Loại nhạc này mang đến trải nghiệm nghe độc ​​đáo và đáng nhớ với dải cao độ [R1A2N3G4E5] [oc0ta1ve2s3] và sự lựa chọn quyến rũ của [[K01E12Y23]3 k4ey5]. Thời lượng phát của bài hát là [T1M213] giây và có nhịp điệu rất êm ả, bình yên. Cố tình loại trừ [I1"&amp;"N2S3T4R5U6M7E8N9T0S1], âm nhạc có nhịp điệu [T1I2M3E4_5S6I7G8N9A0T1U2R3E4] và di chuyển với tốc độ nhẹ nhàng, tất cả đều góp phần tạo nên khả năng truyền tải [E1M2O3T4I5O6N7]. Nhìn chung, bài hát này mang đến trải nghiệm âm nhạc nhẹ nhàng và khuấy động cả"&amp;"m xúc, kéo dài rất lâu sau khi nốt nhạc cuối cùng biến mất.")</f>
        <v>Loại nhạc này mang đến trải nghiệm nghe độc ​​đáo và đáng nhớ với dải cao độ [R1A2N3G4E5] [oc0ta1ve2s3] và sự lựa chọn quyến rũ của [[K01E12Y23]3 k4ey5]. Thời lượng phát của bài hát là [T1M213] giây và có nhịp điệu rất êm ả, bình yên. Cố tình loại trừ [I1N2S3T4R5U6M7E8N9T0S1], âm nhạc có nhịp điệu [T1I2M3E4_5S6I7G8N9A0T1U2R3E4] và di chuyển với tốc độ nhẹ nhàng, tất cả đều góp phần tạo nên khả năng truyền tải [E1M2O3T4I5O6N7]. Nhìn chung, bài hát này mang đến trải nghiệm âm nhạc nhẹ nhàng và khuấy động cảm xúc, kéo dài rất lâu sau khi nốt nhạc cuối cùng biến mất.</v>
      </c>
    </row>
    <row r="4681">
      <c r="A4681" s="1" t="s">
        <v>5801</v>
      </c>
      <c r="B4681" s="1" t="s">
        <v>6957</v>
      </c>
      <c r="C4681" s="2" t="str">
        <f>IFERROR(__xludf.DUMMYFUNCTION("GoogleTranslate(B4681, ""en"", ""vi"")"),"Bản phối âm nhạc có đặc điểm riêng biệt được nhấn mạnh bởi dải cao độ [R1A2N3G4E5] [oc0ta1ve2s3], tăng thêm chiều sâu cảm xúc cho bản nhạc. Nó được cấu thành trong [[K01E12Y23]3 k4ey5] và có thời lượng là [T1M213] giây. Nhịp điệu vô cùng mạnh mẽ và bài há"&amp;"t đã cố tình bỏ qua việc sử dụng [I1N2S3T4R5U6M7E8N9T0S1]. Ngoài ra, một [ti0me1 s2ig3na4tu5re6 o7f 8[T91I02M13E24_35S46I57G68N79A80T91U02R13E24]3] bất thường được sử dụng, bắt nguồn từ các quy ước của âm nhạc [G1E2N3R4E5]. Cấu trúc của bài hát bao gồm [["&amp;"N01U12M23_34B45A56R67S78]8 b9ar0s1], khiến nó trở thành một phần độc đáo và đáng chú ý trong thể loại này.")</f>
        <v>Bản phối âm nhạc có đặc điểm riêng biệt được nhấn mạnh bởi dải cao độ [R1A2N3G4E5] [oc0ta1ve2s3], tăng thêm chiều sâu cảm xúc cho bản nhạc. Nó được cấu thành trong [[K01E12Y23]3 k4ey5] và có thời lượng là [T1M213] giây. Nhịp điệu vô cùng mạnh mẽ và bài hát đã cố tình bỏ qua việc sử dụng [I1N2S3T4R5U6M7E8N9T0S1]. Ngoài ra, một [ti0me1 s2ig3na4tu5re6 o7f 8[T91I02M13E24_35S46I57G68N79A80T91U02R13E24]3] bất thường được sử dụng, bắt nguồn từ các quy ước của âm nhạc [G1E2N3R4E5]. Cấu trúc của bài hát bao gồm [[N01U12M23_34B45A56R67S78]8 b9ar0s1], khiến nó trở thành một phần độc đáo và đáng chú ý trong thể loại này.</v>
      </c>
    </row>
    <row r="4682">
      <c r="A4682" s="1" t="s">
        <v>1797</v>
      </c>
      <c r="B4682" s="1" t="s">
        <v>6958</v>
      </c>
      <c r="C4682" s="2" t="str">
        <f>IFERROR(__xludf.DUMMYFUNCTION("GoogleTranslate(B4682, ""en"", ""vi"")"),"Loại nhạc này mang đến trải nghiệm nghe đa dạng và sống động với dải cao độ trải dài [R1A2N3G4E5] [oc0ta1ve2s3]. Trải nghiệm hấp dẫn và đáng nhớ là kết quả của việc lựa chọn [[K01E12Y23]3 k4ey5]. Bài hát có thời lượng chạy [T1M213] giây, tiết tấu đều và v"&amp;"ừa phải, có tính năng [I1N2S3T4R5U6M7E8N9T0S1]. Âm nhạc dựa trên [[T01I12M23E34_45S56I67G78N89A90T01U12R23E34]4 t5im6e 7si8gn9at0ur1e2] và có [te0mp1o2] vừa phải. Nó là sự thể hiện cổ điển của âm nhạc [G1E2N3R4E5].")</f>
        <v>Loại nhạc này mang đến trải nghiệm nghe đa dạng và sống động với dải cao độ trải dài [R1A2N3G4E5] [oc0ta1ve2s3]. Trải nghiệm hấp dẫn và đáng nhớ là kết quả của việc lựa chọn [[K01E12Y23]3 k4ey5]. Bài hát có thời lượng chạy [T1M213] giây, tiết tấu đều và vừa phải, có tính năng [I1N2S3T4R5U6M7E8N9T0S1]. Âm nhạc dựa trên [[T01I12M23E34_45S56I67G78N89A90T01U12R23E34]4 t5im6e 7si8gn9at0ur1e2] và có [te0mp1o2] vừa phải. Nó là sự thể hiện cổ điển của âm nhạc [G1E2N3R4E5].</v>
      </c>
    </row>
    <row r="4683">
      <c r="A4683" s="1" t="s">
        <v>3754</v>
      </c>
      <c r="B4683" s="1" t="s">
        <v>6959</v>
      </c>
      <c r="C4683" s="2" t="str">
        <f>IFERROR(__xludf.DUMMYFUNCTION("GoogleTranslate(B4683, ""en"", ""vi"")"),"Bản nhạc sử dụng phạm vi cao độ cụ thể trải dài [R1A2N3G4E5] [oc0ta1ve2s3], tạo ra âm thanh gắn kết và thống nhất xuyên suốt. Điều này được nâng cao hơn nữa bằng cách sử dụng [[K01E12Y23]3 k4ey5], mang đến cho âm nhạc chất lượng cộng hưởng và độc đáo. [te"&amp;"0mp1o2] của bài hát ở mức vừa phải, đảm bảo nhịp độ cân bằng và nhất quán. Cuối cùng, âm nhạc trở nên sống động hơn nhờ việc sử dụng khéo léo [I1N2S3T4R5U6M7E8N9T0S1], giúp tăng thêm chiều sâu và kết cấu cho bố cục tổng thể.")</f>
        <v>Bản nhạc sử dụng phạm vi cao độ cụ thể trải dài [R1A2N3G4E5] [oc0ta1ve2s3], tạo ra âm thanh gắn kết và thống nhất xuyên suốt. Điều này được nâng cao hơn nữa bằng cách sử dụng [[K01E12Y23]3 k4ey5], mang đến cho âm nhạc chất lượng cộng hưởng và độc đáo. [te0mp1o2] của bài hát ở mức vừa phải, đảm bảo nhịp độ cân bằng và nhất quán. Cuối cùng, âm nhạc trở nên sống động hơn nhờ việc sử dụng khéo léo [I1N2S3T4R5U6M7E8N9T0S1], giúp tăng thêm chiều sâu và kết cấu cho bố cục tổng thể.</v>
      </c>
    </row>
    <row r="4684">
      <c r="A4684" s="1" t="s">
        <v>764</v>
      </c>
      <c r="B4684" s="1" t="s">
        <v>6960</v>
      </c>
      <c r="C4684" s="2" t="str">
        <f>IFERROR(__xludf.DUMMYFUNCTION("GoogleTranslate(B4684, ""en"", ""vi"")"),"Âm nhạc đang được phát có nhịp độ nhanh và [[K01E12Y23]3 k4ey5] được sử dụng trong đó tạo ra âm thanh mạnh mẽ và đáng nhớ. Bài hát này cũng có thời lượng [T1M213] giây.")</f>
        <v>Âm nhạc đang được phát có nhịp độ nhanh và [[K01E12Y23]3 k4ey5] được sử dụng trong đó tạo ra âm thanh mạnh mẽ và đáng nhớ. Bài hát này cũng có thời lượng [T1M213] giây.</v>
      </c>
    </row>
    <row r="4685">
      <c r="A4685" s="1" t="s">
        <v>295</v>
      </c>
      <c r="B4685" s="1" t="s">
        <v>6961</v>
      </c>
      <c r="C4685" s="2" t="str">
        <f>IFERROR(__xludf.DUMMYFUNCTION("GoogleTranslate(B4685, ""en"", ""vi"")"),"Sự lựa chọn [[K01E12Y23]3 k4ey5] trong bản nhạc này tạo nên một trải nghiệm lôi cuốn và đáng nhớ. Điều thú vị là bài hát đã cố tình tránh kết hợp [I1N2S3T4R5U6M7E8N9T0S1]. Dù không có những nhạc cụ này nhưng âm nhạc vẫn thu hút được người nghe và tạo được"&amp;" ấn tượng. Quyết định của nghệ sĩ thực hiện một cách tiếp cận độc đáo như vậy sẽ tạo thêm hương vị độc đáo cho tác phẩm và thể hiện tài năng sáng tạo của họ. Nhìn chung, âm nhạc này mang đến một góc nhìn mới mẻ về khả năng thể hiện âm nhạc.")</f>
        <v>Sự lựa chọn [[K01E12Y23]3 k4ey5] trong bản nhạc này tạo nên một trải nghiệm lôi cuốn và đáng nhớ. Điều thú vị là bài hát đã cố tình tránh kết hợp [I1N2S3T4R5U6M7E8N9T0S1]. Dù không có những nhạc cụ này nhưng âm nhạc vẫn thu hút được người nghe và tạo được ấn tượng. Quyết định của nghệ sĩ thực hiện một cách tiếp cận độc đáo như vậy sẽ tạo thêm hương vị độc đáo cho tác phẩm và thể hiện tài năng sáng tạo của họ. Nhìn chung, âm nhạc này mang đến một góc nhìn mới mẻ về khả năng thể hiện âm nhạc.</v>
      </c>
    </row>
    <row r="4686">
      <c r="A4686" s="1" t="s">
        <v>771</v>
      </c>
      <c r="B4686" s="1" t="s">
        <v>6962</v>
      </c>
      <c r="C4686" s="2" t="str">
        <f>IFERROR(__xludf.DUMMYFUNCTION("GoogleTranslate(B4686, ""en"", ""vi"")"),"Bài hát này, bắt nguồn từ các quy ước của âm nhạc [G1E2N3R4E5], truyền tải âm thanh độc đáo và vang dội khi sử dụng [[K01E12Y23]3 k4ey5]. Phạm vi cao độ của nó nằm trong khoảng [R1A2N3G4E5] [oc0ta1ve2s3] và nó phát trong [T1M213] giây. [te0mp1o2] nhẹ nhàn"&amp;"g và yên bình, cùng với vai trò quan trọng của [I1N2S3T4R5U6M7E8N9T0S1], tạo nên trải nghiệm âm nhạc quyến rũ. Lấy bối cảnh là [T1I2M3E4_5S6I7G8N9A0T1U2R3E4], [te0mp1o2] chậm rãi của bài hát này càng làm tăng thêm sức hấp dẫn đầy mê hoặc của nó.")</f>
        <v>Bài hát này, bắt nguồn từ các quy ước của âm nhạc [G1E2N3R4E5], truyền tải âm thanh độc đáo và vang dội khi sử dụng [[K01E12Y23]3 k4ey5]. Phạm vi cao độ của nó nằm trong khoảng [R1A2N3G4E5] [oc0ta1ve2s3] và nó phát trong [T1M213] giây. [te0mp1o2] nhẹ nhàng và yên bình, cùng với vai trò quan trọng của [I1N2S3T4R5U6M7E8N9T0S1], tạo nên trải nghiệm âm nhạc quyến rũ. Lấy bối cảnh là [T1I2M3E4_5S6I7G8N9A0T1U2R3E4], [te0mp1o2] chậm rãi của bài hát này càng làm tăng thêm sức hấp dẫn đầy mê hoặc của nó.</v>
      </c>
    </row>
    <row r="4687">
      <c r="A4687" s="1" t="s">
        <v>2361</v>
      </c>
      <c r="B4687" s="1" t="s">
        <v>6963</v>
      </c>
      <c r="C4687" s="2" t="str">
        <f>IFERROR(__xludf.DUMMYFUNCTION("GoogleTranslate(B4687, ""en"", ""vi"")"),"Bài hát có thời lượng [T1M213] giây, bao gồm [[N01U12M23_34B45A56R67S78]8 b9ar0s1]. Nó có nhịp điệu thư giãn và yên tĩnh, được bổ sung bởi nhịp điệu khác thường [ti0me1 s2ig3na4tu5re6 o7f 8[T91I02M13E24_35S46I57G68N79A80T91U02R13E24]3].")</f>
        <v>Bài hát có thời lượng [T1M213] giây, bao gồm [[N01U12M23_34B45A56R67S78]8 b9ar0s1]. Nó có nhịp điệu thư giãn và yên tĩnh, được bổ sung bởi nhịp điệu khác thường [ti0me1 s2ig3na4tu5re6 o7f 8[T91I02M13E24_35S46I57G68N79A80T91U02R13E24]3].</v>
      </c>
    </row>
    <row r="4688">
      <c r="A4688" s="1" t="s">
        <v>747</v>
      </c>
      <c r="B4688" s="1" t="s">
        <v>6964</v>
      </c>
      <c r="C4688" s="2" t="str">
        <f>IFERROR(__xludf.DUMMYFUNCTION("GoogleTranslate(B4688, ""en"", ""vi"")"),"Bản nhạc sử dụng phạm vi cao độ cụ thể là [R1A2N3G4E5] [oc0ta1ve2s3] để tạo ra âm thanh gắn kết và thống nhất. Ngoài ra, việc sử dụng [[K01E12Y23]3 k4ey5] sẽ tạo thêm hương vị độc đáo cho bài hát [T1M213] giây này, tiến triển qua [[N01U12M23_34B45A56R67S7"&amp;"8]8 b9ar0s1]. Màn trình diễn âm nhạc sử dụng [I1N2S3T4R5U6M7E8N9T0S1] và thước đo của âm nhạc là [T1I2M3E4_5S6I7G8N9A0T1U2R3E4], đồng thời duy trì nhịp điệu nhất quán và vừa phải với [te0mp1o2] chậm. Xuyên suốt bản nhạc, cảm giác mạnh mẽ về [E1M2O3T4I5O6N"&amp;"7] được thể hiện, mang lại trải nghiệm nghe lôi cuốn và giàu cảm xúc.")</f>
        <v>Bản nhạc sử dụng phạm vi cao độ cụ thể là [R1A2N3G4E5] [oc0ta1ve2s3] để tạo ra âm thanh gắn kết và thống nhất. Ngoài ra, việc sử dụng [[K01E12Y23]3 k4ey5] sẽ tạo thêm hương vị độc đáo cho bài hát [T1M213] giây này, tiến triển qua [[N01U12M23_34B45A56R67S78]8 b9ar0s1]. Màn trình diễn âm nhạc sử dụng [I1N2S3T4R5U6M7E8N9T0S1] và thước đo của âm nhạc là [T1I2M3E4_5S6I7G8N9A0T1U2R3E4], đồng thời duy trì nhịp điệu nhất quán và vừa phải với [te0mp1o2] chậm. Xuyên suốt bản nhạc, cảm giác mạnh mẽ về [E1M2O3T4I5O6N7] được thể hiện, mang lại trải nghiệm nghe lôi cuốn và giàu cảm xúc.</v>
      </c>
    </row>
    <row r="4689">
      <c r="A4689" s="1" t="s">
        <v>4269</v>
      </c>
      <c r="B4689" s="1" t="s">
        <v>6965</v>
      </c>
      <c r="C4689" s="2" t="str">
        <f>IFERROR(__xludf.DUMMYFUNCTION("GoogleTranslate(B4689, ""en"", ""vi"")"),"[ti0me1 s2ig3na4tu5re6] của bài hát này đi chệch khỏi chuẩn mực, tạo nên nhịp điệu độc đáo. Việc sử dụng [[K01E12Y23]3 k4ey5] mang lại âm thanh mạnh mẽ và đáng nhớ, thu hút sự chú ý của người nghe. Điều thú vị là, [I1N2S3T4R5U6M7E8N9T0S1] đặc biệt vắng mặ"&amp;"t trong bài hát này, mang lại cảm giác đơn giản cho phép giai điệu tỏa sáng. Nhìn chung, sự kết hợp của các yếu tố âm nhạc này tạo nên trải nghiệm nghe khác biệt và hấp dẫn.")</f>
        <v>[ti0me1 s2ig3na4tu5re6] của bài hát này đi chệch khỏi chuẩn mực, tạo nên nhịp điệu độc đáo. Việc sử dụng [[K01E12Y23]3 k4ey5] mang lại âm thanh mạnh mẽ và đáng nhớ, thu hút sự chú ý của người nghe. Điều thú vị là, [I1N2S3T4R5U6M7E8N9T0S1] đặc biệt vắng mặt trong bài hát này, mang lại cảm giác đơn giản cho phép giai điệu tỏa sáng. Nhìn chung, sự kết hợp của các yếu tố âm nhạc này tạo nên trải nghiệm nghe khác biệt và hấp dẫn.</v>
      </c>
    </row>
    <row r="4690">
      <c r="A4690" s="1" t="s">
        <v>6966</v>
      </c>
      <c r="B4690" s="1" t="s">
        <v>6967</v>
      </c>
      <c r="C4690" s="2" t="str">
        <f>IFERROR(__xludf.DUMMYFUNCTION("GoogleTranslate(B4690, ""en"", ""vi"")"),"Bài hát chuyển động nhẹ nhàng và dựa trên [[T01I12M23E34_45S56I67G78N89A90T01U12R23E34]4 t5im6e 7si8gn9at0ur1e2], đồng thời việc bổ sung [[K01E12Y23]3 k4ey5] tạo nên hương vị độc đáo trong âm nhạc.")</f>
        <v>Bài hát chuyển động nhẹ nhàng và dựa trên [[T01I12M23E34_45S56I67G78N89A90T01U12R23E34]4 t5im6e 7si8gn9at0ur1e2], đồng thời việc bổ sung [[K01E12Y23]3 k4ey5] tạo nên hương vị độc đáo trong âm nhạc.</v>
      </c>
    </row>
    <row r="4691">
      <c r="A4691" s="1" t="s">
        <v>3011</v>
      </c>
      <c r="B4691" s="1" t="s">
        <v>6968</v>
      </c>
      <c r="C4691" s="2" t="str">
        <f>IFERROR(__xludf.DUMMYFUNCTION("GoogleTranslate(B4691, ""en"", ""vi"")"),"Phạm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gian phát là [T1M21"&amp;"3] giây, sáng tác của bài hát này không liên quan đến việc sử dụng [I1N2S3T4R5U6M7E8N9T0S1], duy trì mức [te0mp1o2] vừa phải xuyên suốt.")</f>
        <v>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gian phát là [T1M213] giây, sáng tác của bài hát này không liên quan đến việc sử dụng [I1N2S3T4R5U6M7E8N9T0S1], duy trì mức [te0mp1o2] vừa phải xuyên suốt.</v>
      </c>
    </row>
    <row r="4692">
      <c r="A4692" s="1" t="s">
        <v>6969</v>
      </c>
      <c r="B4692" s="1" t="s">
        <v>6970</v>
      </c>
      <c r="C4692" s="2" t="str">
        <f>IFERROR(__xludf.DUMMYFUNCTION("GoogleTranslate(B4692, ""en"", ""vi"")"),"Bản nhạc giai điệu là thành phần [ke0y1] của bất kỳ tác phẩm âm nhạc nào và sự thành công của nó thường phụ thuộc vào nhạc cụ được sử dụng. Trong trường hợp của bản nhạc cụ thể này, việc sử dụng [I1N2S3T4R5U6M7E8N9T0] đóng một vai trò quan trọng trong việ"&amp;"c xác định âm thanh và cảm nhận tổng thể của bản nhạc. Nếu không có nhạc cụ này, giai điệu sẽ thiếu chất lượng đặc trưng và có thể không có tác động hay đáng nhớ. Việc sử dụng thành thạo nhạc cụ này trong bản giai điệu là minh chứng cho trình độ chuyên mô"&amp;"n và sự chú ý đến từng chi tiết của người soạn nhạc trong việc tạo ra một tác phẩm âm nhạc gắn kết và hấp dẫn.")</f>
        <v>Bản nhạc giai điệu là thành phần [ke0y1] của bất kỳ tác phẩm âm nhạc nào và sự thành công của nó thường phụ thuộc vào nhạc cụ được sử dụng. Trong trường hợp của bản nhạc cụ thể này, việc sử dụng [I1N2S3T4R5U6M7E8N9T0] đóng một vai trò quan trọng trong việc xác định âm thanh và cảm nhận tổng thể của bản nhạc. Nếu không có nhạc cụ này, giai điệu sẽ thiếu chất lượng đặc trưng và có thể không có tác động hay đáng nhớ. Việc sử dụng thành thạo nhạc cụ này trong bản giai điệu là minh chứng cho trình độ chuyên môn và sự chú ý đến từng chi tiết của người soạn nhạc trong việc tạo ra một tác phẩm âm nhạc gắn kết và hấp dẫn.</v>
      </c>
    </row>
    <row r="4693">
      <c r="A4693" s="1" t="s">
        <v>188</v>
      </c>
      <c r="B4693" s="1" t="s">
        <v>6971</v>
      </c>
      <c r="C4693" s="2" t="str">
        <f>IFERROR(__xludf.DUMMYFUNCTION("GoogleTranslate(B4693, ""en"", ""vi"")"),"Việc sử dụng dải cao độ cụ thể của [R1A2N3G4E5] [oc0ta1ve2s3] tạo ra âm thanh gắn kết và thống nhất xuyên suốt bản nhạc được sáng tác trong [[K01E12Y23]3 k4ey5], phát trong [T1M213] giây. Nhịp điệu của bài hát này vừa phải và nhất quán, không có [I1N2S3T4"&amp;"R5U6M7E8N9T0S1]. Nó tuân theo đồng hồ đo [T1I2M3E4_5S6I7G8N9A0T1U2R3E4] trong khi chạy chậm, xác định âm nhạc bằng [E1M2O3T4I5O6N7].")</f>
        <v>Việc sử dụng dải cao độ cụ thể của [R1A2N3G4E5] [oc0ta1ve2s3] tạo ra âm thanh gắn kết và thống nhất xuyên suốt bản nhạc được sáng tác trong [[K01E12Y23]3 k4ey5], phát trong [T1M213] giây. Nhịp điệu của bài hát này vừa phải và nhất quán, không có [I1N2S3T4R5U6M7E8N9T0S1]. Nó tuân theo đồng hồ đo [T1I2M3E4_5S6I7G8N9A0T1U2R3E4] trong khi chạy chậm, xác định âm nhạc bằng [E1M2O3T4I5O6N7].</v>
      </c>
    </row>
    <row r="4694">
      <c r="A4694" s="1" t="s">
        <v>572</v>
      </c>
      <c r="B4694" s="1" t="s">
        <v>6972</v>
      </c>
      <c r="C4694" s="2" t="str">
        <f>IFERROR(__xludf.DUMMYFUNCTION("GoogleTranslate(B4694, ""en"", ""vi"")"),"Bài hát chuyển động vừa phải và mang lại trải nghiệm nghe đa dạng, năng động với dải cao độ trải dài [R1A2N3G4E5] [oc0ta1ve2s3]. Ngoài ra, âm nhạc nằm trong [[K01E12Y23]3 k4ey5], mang lại chất lượng cảm xúc đặc biệt.")</f>
        <v>Bài hát chuyển động vừa phải và mang lại trải nghiệm nghe đa dạng, năng động với dải cao độ trải dài [R1A2N3G4E5] [oc0ta1ve2s3]. Ngoài ra, âm nhạc nằm trong [[K01E12Y23]3 k4ey5], mang lại chất lượng cảm xúc đặc biệt.</v>
      </c>
    </row>
    <row r="4695">
      <c r="A4695" s="1" t="s">
        <v>6973</v>
      </c>
      <c r="B4695" s="1" t="s">
        <v>6974</v>
      </c>
      <c r="C4695" s="2" t="str">
        <f>IFERROR(__xludf.DUMMYFUNCTION("GoogleTranslate(B4695, ""en"", ""vi"")"),"Âm nhạc được đề cập được sáng tác trong [[K01E12Y23]3 k4ey5] và kéo dài trong [T1M213] giây. Nó có tính năng [te0mp1o2] rất lạc quan và sử dụng [I1N2S3T4R5U6M7E8N9T0S1] rất quan trọng. Điều thú vị là bài hát cũng giới thiệu một [ti0me1 s2ig3na4tu5re6] khô"&amp;"ng thường thấy, cụ thể là [T1I2M3E4_5S6I7G8N9A0T1U2R3E4]. Mặc dù có tính năng độc đáo này nhưng âm nhạc được phát ở tốc độ vừa phải. Nó không tuân theo các tiêu chuẩn thông thường của thể loại [G1E2N3R4E5] và bao gồm [[N01U12M23_34B45A56R67S78]8 b9ar0s1].")</f>
        <v>Âm nhạc được đề cập được sáng tác trong [[K01E12Y23]3 k4ey5] và kéo dài trong [T1M213] giây. Nó có tính năng [te0mp1o2] rất lạc quan và sử dụng [I1N2S3T4R5U6M7E8N9T0S1] rất quan trọng. Điều thú vị là bài hát cũng giới thiệu một [ti0me1 s2ig3na4tu5re6] không thường thấy, cụ thể là [T1I2M3E4_5S6I7G8N9A0T1U2R3E4]. Mặc dù có tính năng độc đáo này nhưng âm nhạc được phát ở tốc độ vừa phải. Nó không tuân theo các tiêu chuẩn thông thường của thể loại [G1E2N3R4E5] và bao gồm [[N01U12M23_34B45A56R67S78]8 b9ar0s1].</v>
      </c>
    </row>
    <row r="4696">
      <c r="A4696" s="1" t="s">
        <v>6975</v>
      </c>
      <c r="B4696" s="1" t="s">
        <v>6976</v>
      </c>
      <c r="C4696" s="2" t="str">
        <f>IFERROR(__xludf.DUMMYFUNCTION("GoogleTranslate(B4696, ""en"", ""vi"")"),"Âm nhạc trong bài hát này với dải cao độ nhỏ gọn [R1A2N3G4E5] [oc0ta1ve2s3], tạo nên một màn trình diễn tập trung và có tác động mạnh mẽ. Nó chứa đầy [E1M2O3T4I5O6N7] và có nhịp điệu rất thiền định, nhưng đáng chú ý là thiếu bất kỳ [I1N2S3T4R5U6M7E8N9T0S1"&amp;"] nào. Nhìn chung, sự kết hợp giữa dải cao độ hẹp và sự vắng mặt của nhạc cụ sẽ tạo ra trải nghiệm nghe độc ​​đáo và mạnh mẽ, có thể cộng hưởng sâu sắc với cảm xúc của người nghe.")</f>
        <v>Âm nhạc trong bài hát này với dải cao độ nhỏ gọn [R1A2N3G4E5] [oc0ta1ve2s3], tạo nên một màn trình diễn tập trung và có tác động mạnh mẽ. Nó chứa đầy [E1M2O3T4I5O6N7] và có nhịp điệu rất thiền định, nhưng đáng chú ý là thiếu bất kỳ [I1N2S3T4R5U6M7E8N9T0S1] nào. Nhìn chung, sự kết hợp giữa dải cao độ hẹp và sự vắng mặt của nhạc cụ sẽ tạo ra trải nghiệm nghe độc ​​đáo và mạnh mẽ, có thể cộng hưởng sâu sắc với cảm xúc của người nghe.</v>
      </c>
    </row>
    <row r="4697">
      <c r="A4697" s="1" t="s">
        <v>110</v>
      </c>
      <c r="B4697" s="1" t="s">
        <v>6977</v>
      </c>
      <c r="C4697" s="2" t="str">
        <f>IFERROR(__xludf.DUMMYFUNCTION("GoogleTranslate(B4697, ""en"", ""vi"")"),"Phạm vi cao độ của [R1A2N3G4E5] [oc0ta1ve2s3] trong âm nhạc đáng chú ý vì đã thêm nét riêng biệt và nhấn mạnh chiều sâu cảm xúc của nó. Bằng cách mở rộng phạm vi nốt rộng hơn, điều này cho phép giai điệu và hòa âm linh hoạt hơn, tạo ra âm thanh sống động "&amp;"và biểu cảm hơn. Ngoài ra, phạm vi mở rộng mang đến cơ hội cho ca sĩ và nghệ sĩ chơi nhạc cụ thể hiện kỹ năng của họ và thêm sắc thái cho màn trình diễn của họ, nâng cao hơn nữa tác động tổng thể của âm nhạc. Vì vậy, dải cao độ của [R1A2N3G4E5] [oc0ta1ve2"&amp;"s3] là yếu tố quan trọng trong việc tạo ra âm nhạc vừa mạnh mẽ vừa giàu sức gợi.")</f>
        <v>Phạm vi cao độ của [R1A2N3G4E5] [oc0ta1ve2s3] trong âm nhạc đáng chú ý vì đã thêm nét riêng biệt và nhấn mạnh chiều sâu cảm xúc của nó. Bằng cách mở rộng phạm vi nốt rộng hơn, điều này cho phép giai điệu và hòa âm linh hoạt hơn, tạo ra âm thanh sống động và biểu cảm hơn. Ngoài ra, phạm vi mở rộng mang đến cơ hội cho ca sĩ và nghệ sĩ chơi nhạc cụ thể hiện kỹ năng của họ và thêm sắc thái cho màn trình diễn của họ, nâng cao hơn nữa tác động tổng thể của âm nhạc. Vì vậy, dải cao độ của [R1A2N3G4E5] [oc0ta1ve2s3] là yếu tố quan trọng trong việc tạo ra âm nhạc vừa mạnh mẽ vừa giàu sức gợi.</v>
      </c>
    </row>
    <row r="4698">
      <c r="A4698" s="1" t="s">
        <v>650</v>
      </c>
      <c r="B4698" s="1" t="s">
        <v>6978</v>
      </c>
      <c r="C4698" s="2" t="str">
        <f>IFERROR(__xludf.DUMMYFUNCTION("GoogleTranslate(B4698, ""en"", ""vi"")"),"Nhịp điệu của bài hát này vừa phải, không quá nhanh cũng không quá chậm. Nó được đặt thành [ti0me1 s2ig3na4tu5re6 o7f 8[T91I02M13E24_35S46I57G68N79A80T91U02R13E24]3], góp phần tạo nên [te0mp1o2] và cảm giác âm nhạc tổng thể được cân bằng tốt. Âm nhạc có t"&amp;"hể dễ dàng nhảy hoặc hát theo nhờ nhịp điệu được lựa chọn cẩn thận và [ti0me1 s2ig3na4tu5re6]. Cho dù bạn là người yêu thích dòng nhạc sôi động hay êm dịu thì [te0mp1o2] của bài hát này đều mang lại sự cân bằng dễ chịu mà nhiều người nghe có thể đánh giá "&amp;"cao.")</f>
        <v>Nhịp điệu của bài hát này vừa phải, không quá nhanh cũng không quá chậm. Nó được đặt thành [ti0me1 s2ig3na4tu5re6 o7f 8[T91I02M13E24_35S46I57G68N79A80T91U02R13E24]3], góp phần tạo nên [te0mp1o2] và cảm giác âm nhạc tổng thể được cân bằng tốt. Âm nhạc có thể dễ dàng nhảy hoặc hát theo nhờ nhịp điệu được lựa chọn cẩn thận và [ti0me1 s2ig3na4tu5re6]. Cho dù bạn là người yêu thích dòng nhạc sôi động hay êm dịu thì [te0mp1o2] của bài hát này đều mang lại sự cân bằng dễ chịu mà nhiều người nghe có thể đánh giá cao.</v>
      </c>
    </row>
    <row r="4699">
      <c r="A4699" s="1" t="s">
        <v>6979</v>
      </c>
      <c r="B4699" s="1" t="s">
        <v>6980</v>
      </c>
      <c r="C4699" s="2" t="str">
        <f>IFERROR(__xludf.DUMMYFUNCTION("GoogleTranslate(B4699, ""en"", ""vi"")"),"Bài hát theo phong cách [G1E2N3R4E5] có âm thanh mạnh mẽ và đáng nhớ nhờ sử dụng nổi bật [[K01E12Y23]3 k4ey5]. Nó có nhịp điệu đều đặn, vừa phải và nhịp độ nhàn nhã, với tổng thời lượng là [T1M213] giây. Điều thú vị là sáng tác của bài hát không liên quan"&amp;" đến việc sử dụng [I1N2S3T4R5U6M7E8N9T0S1]. Xuyên suốt bản nhạc, người nghe sẽ gặp [[N01U12M23_34B45A56R67S78]8 b9ar0s1] giúp cấu trúc âm nhạc và góp phần tạo nên tác động tổng thể của nó.")</f>
        <v>Bài hát theo phong cách [G1E2N3R4E5] có âm thanh mạnh mẽ và đáng nhớ nhờ sử dụng nổi bật [[K01E12Y23]3 k4ey5]. Nó có nhịp điệu đều đặn, vừa phải và nhịp độ nhàn nhã, với tổng thời lượng là [T1M213] giây. Điều thú vị là sáng tác của bài hát không liên quan đến việc sử dụng [I1N2S3T4R5U6M7E8N9T0S1]. Xuyên suốt bản nhạc, người nghe sẽ gặp [[N01U12M23_34B45A56R67S78]8 b9ar0s1] giúp cấu trúc âm nhạc và góp phần tạo nên tác động tổng thể của nó.</v>
      </c>
    </row>
    <row r="4700">
      <c r="A4700" s="1" t="s">
        <v>2139</v>
      </c>
      <c r="B4700" s="1" t="s">
        <v>6981</v>
      </c>
      <c r="C4700" s="2" t="str">
        <f>IFERROR(__xludf.DUMMYFUNCTION("GoogleTranslate(B4700, ""en"", ""vi"")"),"Dải cao độ của [R1A2N3G4E5] [oc0ta1ve2s3] tạo thêm nét đặc biệt cho âm nhạc, nhấn mạnh chiều sâu cảm xúc của nó, đồng thời việc sử dụng [[K01E12Y23]3 k4ey5] truyền tải âm thanh vang và độc đáo. Bài hát này có thời lượng [T1M213] giây và có nhịp điệu [te0m"&amp;"p1o2] rất lạc quan. Buổi biểu diễn âm nhạc sử dụng [I1N2S3T4R5U6M7E8N9T0S1] và tuân theo [ti0me1 s2ig3na4tu5re6 o7f 8[T91I02M13E24_35S46I57G68N79A80T91U02R13E24]3]. Với [te0mp1o2] vừa phải, dòng nhạc này không bám rễ chắc chắn vào truyền thống của thể loạ"&amp;"i [G1E2N3R4E5].")</f>
        <v>Dải cao độ của [R1A2N3G4E5] [oc0ta1ve2s3] tạo thêm nét đặc biệt cho âm nhạc, nhấn mạnh chiều sâu cảm xúc của nó, đồng thời việc sử dụng [[K01E12Y23]3 k4ey5] truyền tải âm thanh vang và độc đáo. Bài hát này có thời lượng [T1M213] giây và có nhịp điệu [te0mp1o2] rất lạc quan. Buổi biểu diễn âm nhạc sử dụng [I1N2S3T4R5U6M7E8N9T0S1] và tuân theo [ti0me1 s2ig3na4tu5re6 o7f 8[T91I02M13E24_35S46I57G68N79A80T91U02R13E24]3]. Với [te0mp1o2] vừa phải, dòng nhạc này không bám rễ chắc chắn vào truyền thống của thể loại [G1E2N3R4E5].</v>
      </c>
    </row>
    <row r="4701">
      <c r="A4701" s="1" t="s">
        <v>6982</v>
      </c>
      <c r="B4701" s="1" t="s">
        <v>6983</v>
      </c>
      <c r="C4701" s="2" t="str">
        <f>IFERROR(__xludf.DUMMYFUNCTION("GoogleTranslate(B4701, ""en"", ""vi"")"),"Đoạn nhạc sử dụng phạm vi cao độ cụ thể là [R1A2N3G4E5] [oc0ta1ve2s3], tạo ra âm thanh gắn kết và thống nhất. Việc sử dụng [[K01E12Y23]3 k4ey5] mang lại cho âm nhạc chất lượng cộng hưởng và độc đáo. Bài hát dài một giây [T1M213] này có nhịp điệu yên tĩnh "&amp;"và thanh bình và không bao gồm bất kỳ [I1N2S3T4R5U6M7E8N9T0S1] nào. Hơn nữa, nó không tuân theo một [ti0me1 s2ig3na4tu5re6] chung, vì nó tuân theo [T1I2M3E4_5S6I7G8N9A0T1U2R3E4]. Nhịp độ chậm [te0mp1o2] của nó khiến nó không phù hợp để khiêu vũ. Bài hát n"&amp;"ày thuộc thể loại nhạc [G1E2N3R4E5].")</f>
        <v>Đoạn nhạc sử dụng phạm vi cao độ cụ thể là [R1A2N3G4E5] [oc0ta1ve2s3], tạo ra âm thanh gắn kết và thống nhất. Việc sử dụng [[K01E12Y23]3 k4ey5] mang lại cho âm nhạc chất lượng cộng hưởng và độc đáo. Bài hát dài một giây [T1M213] này có nhịp điệu yên tĩnh và thanh bình và không bao gồm bất kỳ [I1N2S3T4R5U6M7E8N9T0S1] nào. Hơn nữa, nó không tuân theo một [ti0me1 s2ig3na4tu5re6] chung, vì nó tuân theo [T1I2M3E4_5S6I7G8N9A0T1U2R3E4]. Nhịp độ chậm [te0mp1o2] của nó khiến nó không phù hợp để khiêu vũ. Bài hát này thuộc thể loại nhạc [G1E2N3R4E5].</v>
      </c>
    </row>
    <row r="4702">
      <c r="A4702" s="1" t="s">
        <v>6984</v>
      </c>
      <c r="B4702" s="1" t="s">
        <v>6985</v>
      </c>
      <c r="C4702" s="2" t="str">
        <f>IFERROR(__xludf.DUMMYFUNCTION("GoogleTranslate(B4702, ""en"", ""vi"")"),"Bài hát này được phát ở mức trung bình [te0mp1o2] và được đặc trưng bởi một cảm xúc cụ thể. Ngoài ra, nó có nhịp điệu đặc biệt mạnh mẽ và phải có một số nhạc cụ nhất định trong âm nhạc.")</f>
        <v>Bài hát này được phát ở mức trung bình [te0mp1o2] và được đặc trưng bởi một cảm xúc cụ thể. Ngoài ra, nó có nhịp điệu đặc biệt mạnh mẽ và phải có một số nhạc cụ nhất định trong âm nhạc.</v>
      </c>
    </row>
    <row r="4703">
      <c r="A4703" s="1" t="s">
        <v>1739</v>
      </c>
      <c r="B4703" s="1" t="s">
        <v>6986</v>
      </c>
      <c r="C4703" s="2" t="str">
        <f>IFERROR(__xludf.DUMMYFUNCTION("GoogleTranslate(B4703, ""en"", ""vi"")"),"Bản nhạc này truyền tải âm thanh độc đáo và cộng hưởng nhờ sử dụng [[K01E12Y23]3 k4ey5] và phạm vi cao độ trong [R1A2N3G4E5] [oc0ta1ve2s3]. Bài hát có thời gian phát là [T1M213] giây và có nhịp điệu cực kỳ sôi động. Việc sử dụng [I1N2S3T4R5U6M7E8N9T0S1] r"&amp;"ất quan trọng đối với âm nhạc, trong khi [ti0me1 s2ig3na4tu5re6] không phải là quy ước, mà là [T1I2M3E4_5S6I7G8N9A0T1U2R3E4]. Được phát ở mức [te0mp1o2] vừa phải, bản nhạc này không hoàn toàn nằm trong quy ước của âm thanh [G1E2N3R4E5].")</f>
        <v>Bản nhạc này truyền tải âm thanh độc đáo và cộng hưởng nhờ sử dụng [[K01E12Y23]3 k4ey5] và phạm vi cao độ trong [R1A2N3G4E5] [oc0ta1ve2s3]. Bài hát có thời gian phát là [T1M213] giây và có nhịp điệu cực kỳ sôi động. Việc sử dụng [I1N2S3T4R5U6M7E8N9T0S1] rất quan trọng đối với âm nhạc, trong khi [ti0me1 s2ig3na4tu5re6] không phải là quy ước, mà là [T1I2M3E4_5S6I7G8N9A0T1U2R3E4]. Được phát ở mức [te0mp1o2] vừa phải, bản nhạc này không hoàn toàn nằm trong quy ước của âm thanh [G1E2N3R4E5].</v>
      </c>
    </row>
    <row r="4704">
      <c r="A4704" s="1" t="s">
        <v>506</v>
      </c>
      <c r="B4704" s="1" t="s">
        <v>6987</v>
      </c>
      <c r="C4704" s="2" t="str">
        <f>IFERROR(__xludf.DUMMYFUNCTION("GoogleTranslate(B4704, ""en"", ""vi"")"),"[ti0me1 s2ig3na4tu5re6] được chọn cho bài hát này không phổ biến và có [[N01U12M23_34B45A56R67S78]8 b9ar0s1] xuyên suốt bài hát. Độ dài của bài hát này là [T1M213] giây và không có [I1N2S3T4R5U6M7E8N9T0S1].")</f>
        <v>[ti0me1 s2ig3na4tu5re6] được chọn cho bài hát này không phổ biến và có [[N01U12M23_34B45A56R67S78]8 b9ar0s1] xuyên suốt bài hát. Độ dài của bài hát này là [T1M213] giây và không có [I1N2S3T4R5U6M7E8N9T0S1].</v>
      </c>
    </row>
    <row r="4705">
      <c r="A4705" s="1" t="s">
        <v>6988</v>
      </c>
      <c r="B4705" s="1" t="s">
        <v>6989</v>
      </c>
      <c r="C4705" s="2" t="str">
        <f>IFERROR(__xludf.DUMMYFUNCTION("GoogleTranslate(B4705, ""en"", ""vi"")"),"Trong bản nhạc giai điệu, [I1N2S3T4R5U6M7E8N9T0] chiếm vị trí trung tâm, với dải cao độ cụ thể là [R1A2N3G4E5] [oc0ta1ve2s3] tạo ra âm thanh gắn kết và thống nhất xuyên suốt bản nhạc có nhịp độ chậm. Bản nhạc này có độ dài [T1M213] giây.")</f>
        <v>Trong bản nhạc giai điệu, [I1N2S3T4R5U6M7E8N9T0] chiếm vị trí trung tâm, với dải cao độ cụ thể là [R1A2N3G4E5] [oc0ta1ve2s3] tạo ra âm thanh gắn kết và thống nhất xuyên suốt bản nhạc có nhịp độ chậm. Bản nhạc này có độ dài [T1M213] giây.</v>
      </c>
    </row>
    <row r="4706">
      <c r="A4706" s="1" t="s">
        <v>6990</v>
      </c>
      <c r="B4706" s="1" t="s">
        <v>6991</v>
      </c>
      <c r="C4706" s="2" t="str">
        <f>IFERROR(__xludf.DUMMYFUNCTION("GoogleTranslate(B4706, ""en"", ""vi"")"),"Bài hát có nhịp độ chậm này mang đến trải nghiệm nghe đa dạng và năng động với dải cao độ trải dài [R1A2N3G4E5] [oc0ta1ve2s3] và [te0mp1o2] vừa phải, thú vị. Điều thú vị là bạn sẽ không tìm thấy bất kỳ [I1N2S3T4R5U6M7E8N9T0S1] nào trong bố cục này, mang l"&amp;"ại trải nghiệm thính giác độc đáo và có lẽ còn đắm chìm hơn.")</f>
        <v>Bài hát có nhịp độ chậm này mang đến trải nghiệm nghe đa dạng và năng động với dải cao độ trải dài [R1A2N3G4E5] [oc0ta1ve2s3] và [te0mp1o2] vừa phải, thú vị. Điều thú vị là bạn sẽ không tìm thấy bất kỳ [I1N2S3T4R5U6M7E8N9T0S1] nào trong bố cục này, mang lại trải nghiệm thính giác độc đáo và có lẽ còn đắm chìm hơn.</v>
      </c>
    </row>
    <row r="4707">
      <c r="A4707" s="1" t="s">
        <v>6330</v>
      </c>
      <c r="B4707" s="1" t="s">
        <v>6992</v>
      </c>
      <c r="C4707" s="2" t="str">
        <f>IFERROR(__xludf.DUMMYFUNCTION("GoogleTranslate(B4707, ""en"", ""vi"")"),"Bài hát [T1M213] giây với dải cao độ nhỏ gọn [R1A2N3G4E5] [oc0ta1ve2s3] tạo ra màn trình diễn âm nhạc tập trung và có sức ảnh hưởng được phát ở tốc độ nhanh [te0mp1o2] trong [[K01E12Y23]3 k4ey5], mang đến cảm giác mạnh mẽ và đáng nhớ âm thanh. Âm nhạc đượ"&amp;"c thể hiện bằng [E1M2O3T4I5O6N7], bao gồm [[N01U12M23_34B45A56R67S78]8 b9ar0s1] thu hút sự chú ý của người nghe từ đầu đến cuối.")</f>
        <v>Bài hát [T1M213] giây với dải cao độ nhỏ gọn [R1A2N3G4E5] [oc0ta1ve2s3] tạo ra màn trình diễn âm nhạc tập trung và có sức ảnh hưởng được phát ở tốc độ nhanh [te0mp1o2] trong [[K01E12Y23]3 k4ey5], mang đến cảm giác mạnh mẽ và đáng nhớ âm thanh. Âm nhạc được thể hiện bằng [E1M2O3T4I5O6N7], bao gồm [[N01U12M23_34B45A56R67S78]8 b9ar0s1] thu hút sự chú ý của người nghe từ đầu đến cuối.</v>
      </c>
    </row>
    <row r="4708">
      <c r="A4708" s="1" t="s">
        <v>2932</v>
      </c>
      <c r="B4708" s="1" t="s">
        <v>6993</v>
      </c>
      <c r="C4708" s="2" t="str">
        <f>IFERROR(__xludf.DUMMYFUNCTION("GoogleTranslate(B4708, ""en"", ""vi"")"),"Việc sử dụng [[K01E12Y23]3 k4ey5] trong âm nhạc tạo ra một bảng màu âm thanh phong phú và sống động, trong khi [[T01I12M23E34_45S56I67G78N89A90T01U12R23E34]4 t5im6e 7si8gn9at0ur1e2] độc đáo của nó tạo thêm cảm giác đặc biệt. Sự sắp xếp có chủ ý loại trừ v"&amp;"iệc sử dụng [I1N2S3T4R5U6M7E8N9T0S1], góp phần tạo nên tính chất độc đáo và khác biệt của âm nhạc. Với chất lượng [E1M2O3T4I5O6N7], âm nhạc trải rộng khắp [[N01U12M23_34B45A56R67S78]8 b9ar0s1], thu hút người nghe bằng phạm vi biểu cảm của nó.")</f>
        <v>Việc sử dụng [[K01E12Y23]3 k4ey5] trong âm nhạc tạo ra một bảng màu âm thanh phong phú và sống động, trong khi [[T01I12M23E34_45S56I67G78N89A90T01U12R23E34]4 t5im6e 7si8gn9at0ur1e2] độc đáo của nó tạo thêm cảm giác đặc biệt. Sự sắp xếp có chủ ý loại trừ việc sử dụng [I1N2S3T4R5U6M7E8N9T0S1], góp phần tạo nên tính chất độc đáo và khác biệt của âm nhạc. Với chất lượng [E1M2O3T4I5O6N7], âm nhạc trải rộng khắp [[N01U12M23_34B45A56R67S78]8 b9ar0s1], thu hút người nghe bằng phạm vi biểu cảm của nó.</v>
      </c>
    </row>
    <row r="4709">
      <c r="A4709" s="1" t="s">
        <v>6994</v>
      </c>
      <c r="B4709" s="1" t="s">
        <v>6995</v>
      </c>
      <c r="C4709" s="2" t="str">
        <f>IFERROR(__xludf.DUMMYFUNCTION("GoogleTranslate(B4709, ""en"", ""vi"")"),"Loại nhạc này mang lại trải nghiệm nghe độc ​​đáo và đáng nhớ với dải cao độ [R1A2N3G4E5] [oc0ta1ve2s3]. [[K01E12Y23]3 k4ey5] mang đến âm thanh mạnh mẽ và đáng nhớ, trong khi độ dài của bản nhạc kéo dài [T1M213] giây. Nó tuân theo đồng hồ đo [T1I2M3E4_5S6"&amp;"I7G8N9A0T1U2R3E4] và sự sắp xếp của nó có chủ ý bỏ qua việc sử dụng [I1N2S3T4R5U6M7E8N9T0S1]. Bài hát duy trì nhịp điệu vừa phải xuyên suốt.")</f>
        <v>Loại nhạc này mang lại trải nghiệm nghe độc ​​đáo và đáng nhớ với dải cao độ [R1A2N3G4E5] [oc0ta1ve2s3]. [[K01E12Y23]3 k4ey5] mang đến âm thanh mạnh mẽ và đáng nhớ, trong khi độ dài của bản nhạc kéo dài [T1M213] giây. Nó tuân theo đồng hồ đo [T1I2M3E4_5S6I7G8N9A0T1U2R3E4] và sự sắp xếp của nó có chủ ý bỏ qua việc sử dụng [I1N2S3T4R5U6M7E8N9T0S1]. Bài hát duy trì nhịp điệu vừa phải xuyên suốt.</v>
      </c>
    </row>
    <row r="4710">
      <c r="A4710" s="1" t="s">
        <v>897</v>
      </c>
      <c r="B4710" s="1" t="s">
        <v>6996</v>
      </c>
      <c r="C4710" s="2" t="str">
        <f>IFERROR(__xludf.DUMMYFUNCTION("GoogleTranslate(B4710, ""en"", ""vi"")"),"Phạm vi cao độ nhỏ gọn của [R1A2N3G4E5] [oc0ta1ve2s3] mang lại hiệu suất âm nhạc tập trung và có tác động mạnh mẽ, trong khi việc sử dụng [[K01E12Y23]3 k4ey5] của âm nhạc tạo ra một bảng âm thanh phong phú và sống động. Với thời lượng [T1M213] giây, bài h"&amp;"át này chinh phục người nghe bằng nhịp điệu tràn đầy sinh lực. Buổi biểu diễn âm nhạc sử dụng [I1N2S3T4R5U6M7E8N9T0S1] và có đồng hồ đo [T1I2M3E4_5S6I7G8N9A0T1U2R3E4], tất cả đều được chơi ở tốc độ nhàn nhã. Không đại diện cho âm thanh [G1E2N3R4E5] thông "&amp;"thường, bản nhạc này nổi bật ở tính độc đáo của nó.")</f>
        <v>Phạm vi cao độ nhỏ gọn của [R1A2N3G4E5] [oc0ta1ve2s3] mang lại hiệu suất âm nhạc tập trung và có tác động mạnh mẽ, trong khi việc sử dụng [[K01E12Y23]3 k4ey5] của âm nhạc tạo ra một bảng âm thanh phong phú và sống động. Với thời lượng [T1M213] giây, bài hát này chinh phục người nghe bằng nhịp điệu tràn đầy sinh lực. Buổi biểu diễn âm nhạc sử dụng [I1N2S3T4R5U6M7E8N9T0S1] và có đồng hồ đo [T1I2M3E4_5S6I7G8N9A0T1U2R3E4], tất cả đều được chơi ở tốc độ nhàn nhã. Không đại diện cho âm thanh [G1E2N3R4E5] thông thường, bản nhạc này nổi bật ở tính độc đáo của nó.</v>
      </c>
    </row>
    <row r="4711">
      <c r="A4711" s="1" t="s">
        <v>6691</v>
      </c>
      <c r="B4711" s="1" t="s">
        <v>6997</v>
      </c>
      <c r="C4711" s="2" t="str">
        <f>IFERROR(__xludf.DUMMYFUNCTION("GoogleTranslate(B4711, ""en"", ""vi"")"),"Nhạc của bài hát này có đồng hồ đo [T1I2M3E4_5S6I7G8N9A0T1U2R3E4] và có [te0mp1o2] ở dải giữa. Điều thú vị là bạn sẽ không nghe thấy bất kỳ [I1N2S3T4R5U6M7E8N9T0S1] nào trong bài hát, tạo ra âm thanh độc đáo và có lẽ là bất ngờ.")</f>
        <v>Nhạc của bài hát này có đồng hồ đo [T1I2M3E4_5S6I7G8N9A0T1U2R3E4] và có [te0mp1o2] ở dải giữa. Điều thú vị là bạn sẽ không nghe thấy bất kỳ [I1N2S3T4R5U6M7E8N9T0S1] nào trong bài hát, tạo ra âm thanh độc đáo và có lẽ là bất ngờ.</v>
      </c>
    </row>
    <row r="4712">
      <c r="A4712" s="1" t="s">
        <v>6998</v>
      </c>
      <c r="B4712" s="1" t="s">
        <v>6999</v>
      </c>
      <c r="C4712" s="2" t="str">
        <f>IFERROR(__xludf.DUMMYFUNCTION("GoogleTranslate(B4712, ""en"", ""vi"")"),"Bài hát này có âm lượng thấp [te0mp1o2] và không bao gồm [I1N2S3T4R5U6M7E8N9T0S1] trong phần nhạc cụ của nó.")</f>
        <v>Bài hát này có âm lượng thấp [te0mp1o2] và không bao gồm [I1N2S3T4R5U6M7E8N9T0S1] trong phần nhạc cụ của nó.</v>
      </c>
    </row>
    <row r="4713">
      <c r="A4713" s="1" t="s">
        <v>7000</v>
      </c>
      <c r="B4713" s="1" t="s">
        <v>7001</v>
      </c>
      <c r="C4713" s="2" t="str">
        <f>IFERROR(__xludf.DUMMYFUNCTION("GoogleTranslate(B4713, ""en"", ""vi"")"),"Phạm vi cao độ giới hạn của âm nhạc là [R1A2N3G4E5] [oc0ta1ve2s3] đại diện cho âm thanh [G1E2N3R4E5] điển hình và cho phép nhấn mạnh hơn vào các sắc thái của giai điệu và phân nhịp. Ngoài ra, bài hát di chuyển với tốc độ nhanh, càng góp phần tạo nên phong"&amp;" cách riêng biệt của âm nhạc.")</f>
        <v>Phạm vi cao độ giới hạn của âm nhạc là [R1A2N3G4E5] [oc0ta1ve2s3] đại diện cho âm thanh [G1E2N3R4E5] điển hình và cho phép nhấn mạnh hơn vào các sắc thái của giai điệu và phân nhịp. Ngoài ra, bài hát di chuyển với tốc độ nhanh, càng góp phần tạo nên phong cách riêng biệt của âm nhạc.</v>
      </c>
    </row>
    <row r="4714">
      <c r="A4714" s="1" t="s">
        <v>7002</v>
      </c>
      <c r="B4714" s="1" t="s">
        <v>7003</v>
      </c>
      <c r="C4714" s="2" t="str">
        <f>IFERROR(__xludf.DUMMYFUNCTION("GoogleTranslate(B4714, ""en"", ""vi"")"),"Bản nhạc thể hiện phạm vi cao độ trong [R1A2N3G4E5] [oc0ta1ve2s3] và chắc chắn sẽ khiến mọi người đứng dậy và nhảy múa với nhịp điệu rất nhẹ nhàng và mượt mà của nó. [ti0me1 s2ig3na4tu5re6] của âm nhạc là [T1I2M3E4_5S6I7G8N9A0T1U2R3E4] và được phát ở tốc "&amp;"độ nhàn nhã, bắt nguồn từ các quy ước của âm nhạc [G1E2N3R4E5]. Bài hát này bao gồm khoảng [[N01U12M23_34B45A56R67S78]8 b9ar0s1].")</f>
        <v>Bản nhạc thể hiện phạm vi cao độ trong [R1A2N3G4E5] [oc0ta1ve2s3] và chắc chắn sẽ khiến mọi người đứng dậy và nhảy múa với nhịp điệu rất nhẹ nhàng và mượt mà của nó. [ti0me1 s2ig3na4tu5re6] của âm nhạc là [T1I2M3E4_5S6I7G8N9A0T1U2R3E4] và được phát ở tốc độ nhàn nhã, bắt nguồn từ các quy ước của âm nhạc [G1E2N3R4E5]. Bài hát này bao gồm khoảng [[N01U12M23_34B45A56R67S78]8 b9ar0s1].</v>
      </c>
    </row>
    <row r="4715">
      <c r="A4715" s="1" t="s">
        <v>3710</v>
      </c>
      <c r="B4715" s="1" t="s">
        <v>7004</v>
      </c>
      <c r="C4715" s="2" t="str">
        <f>IFERROR(__xludf.DUMMYFUNCTION("GoogleTranslate(B4715, ""en"", ""vi"")"),"Dải cao độ của [R1A2N3G4E5] [oc0ta1ve2s3] tạo thêm nét đặc biệt cho âm nhạc, nhấn mạnh chiều sâu cảm xúc của nó, đồng thời việc sử dụng [[K01E12Y23]3 k4ey5] truyền tải âm thanh vang và độc đáo. Bài hát [T1M213]-thứ hai này có nhịp điệu hài hòa, không bao "&amp;"gồm [I1N2S3T4R5U6M7E8N9T0S1] và thể hiện một [ti0me1 s2ig3na4tu5re6 o7f 8[T91I02M13E24_35S46I57G68N79A80T91U02R13E24]3 độc đáo. Với nhịp độ nhanh [te0mp1o2] và phong cách thách thức những đặc điểm điển hình của thể loại [G1E2N3R4E5], bài hát này mang đến "&amp;"trải nghiệm âm nhạc quyến rũ.")</f>
        <v>Dải cao độ của [R1A2N3G4E5] [oc0ta1ve2s3] tạo thêm nét đặc biệt cho âm nhạc, nhấn mạnh chiều sâu cảm xúc của nó, đồng thời việc sử dụng [[K01E12Y23]3 k4ey5] truyền tải âm thanh vang và độc đáo. Bài hát [T1M213]-thứ hai này có nhịp điệu hài hòa, không bao gồm [I1N2S3T4R5U6M7E8N9T0S1] và thể hiện một [ti0me1 s2ig3na4tu5re6 o7f 8[T91I02M13E24_35S46I57G68N79A80T91U02R13E24]3 độc đáo. Với nhịp độ nhanh [te0mp1o2] và phong cách thách thức những đặc điểm điển hình của thể loại [G1E2N3R4E5], bài hát này mang đến trải nghiệm âm nhạc quyến rũ.</v>
      </c>
    </row>
    <row r="4716">
      <c r="A4716" s="1" t="s">
        <v>1104</v>
      </c>
      <c r="B4716" s="1" t="s">
        <v>7005</v>
      </c>
      <c r="C4716" s="2" t="str">
        <f>IFERROR(__xludf.DUMMYFUNCTION("GoogleTranslate(B4716, ""en"", ""vi"")"),"Ca khúc này là một sáng tác âm nhạc truyền tải [E1M2O3T4I5O6N7]. Nó kéo dài [[N01U12M23_34B45A56R67S78]8 b9ar0s1] và tồn tại trong [T1M213] giây. Điều thú vị là bài hát này được sáng tác mà không sử dụng [I1N2S3T4R5U6M7E8N9T0S1]. Âm nhạc tự đứng vững, thể"&amp;" hiện cảm xúc dự định mà không cần bất kỳ nhạc cụ đệm nào. Dù thông qua giai điệu, hòa âm hay nhịp điệu, tác phẩm này đều thể hiện sức mạnh của âm nhạc trong việc khơi gợi cảm xúc và kết nối với người nghe.")</f>
        <v>Ca khúc này là một sáng tác âm nhạc truyền tải [E1M2O3T4I5O6N7]. Nó kéo dài [[N01U12M23_34B45A56R67S78]8 b9ar0s1] và tồn tại trong [T1M213] giây. Điều thú vị là bài hát này được sáng tác mà không sử dụng [I1N2S3T4R5U6M7E8N9T0S1]. Âm nhạc tự đứng vững, thể hiện cảm xúc dự định mà không cần bất kỳ nhạc cụ đệm nào. Dù thông qua giai điệu, hòa âm hay nhịp điệu, tác phẩm này đều thể hiện sức mạnh của âm nhạc trong việc khơi gợi cảm xúc và kết nối với người nghe.</v>
      </c>
    </row>
    <row r="4717">
      <c r="A4717" s="1" t="s">
        <v>7006</v>
      </c>
      <c r="B4717" s="1" t="s">
        <v>7007</v>
      </c>
      <c r="C4717" s="2" t="str">
        <f>IFERROR(__xludf.DUMMYFUNCTION("GoogleTranslate(B4717, ""en"", ""vi"")"),"Dải cao độ của [R1A2N3G4E5] [oc0ta1ve2s3] tạo thêm nét đặc biệt cho âm nhạc, nhấn mạnh chiều sâu cảm xúc của nó, trong khi việc sử dụng [[K01E12Y23]3 k4ey5] tạo ra một bảng âm thanh phong phú và sống động. Bài hát này cũng sử dụng [T1I2M3E4_5S6I7G8N9A0T1U"&amp;"2R3E4] không phổ biến, góp phần tạo nên cấu trúc nhịp điệu độc đáo của nó. Đáng ngạc nhiên là bạn sẽ không nghe thấy bất kỳ [I1N2S3T4R5U6M7E8N9T0S1] nào trong bố cục này vì âm thanh của nó chìm trong các quy ước của phong cách [G1E2N3R4E5].")</f>
        <v>Dải cao độ của [R1A2N3G4E5] [oc0ta1ve2s3] tạo thêm nét đặc biệt cho âm nhạc, nhấn mạnh chiều sâu cảm xúc của nó, trong khi việc sử dụng [[K01E12Y23]3 k4ey5] tạo ra một bảng âm thanh phong phú và sống động. Bài hát này cũng sử dụng [T1I2M3E4_5S6I7G8N9A0T1U2R3E4] không phổ biến, góp phần tạo nên cấu trúc nhịp điệu độc đáo của nó. Đáng ngạc nhiên là bạn sẽ không nghe thấy bất kỳ [I1N2S3T4R5U6M7E8N9T0S1] nào trong bố cục này vì âm thanh của nó chìm trong các quy ước của phong cách [G1E2N3R4E5].</v>
      </c>
    </row>
    <row r="4718">
      <c r="A4718" s="1" t="s">
        <v>7008</v>
      </c>
      <c r="B4718" s="1" t="s">
        <v>7009</v>
      </c>
      <c r="C4718" s="2" t="str">
        <f>IFERROR(__xludf.DUMMYFUNCTION("GoogleTranslate(B4718, ""en"", ""vi"")"),"Phạm vi cao độ giới hạn của bản nhạc là [R1A2N3G4E5] [oc0ta1ve2s3] cho phép nhấn mạnh hơn vào các sắc thái của giai điệu và nhịp điệu, trong khi [[K01E12Y23]3 k4ey5] thêm hương vị độc đáo cho bản nhạc này. Nhịp điệu nhẹ nhàng và êm dịu bổ sung cho bầu khô"&amp;"ng khí tổng thể của bài hát, được nâng cao hơn nữa nhờ [[T01I12M23E34_45S56I67G78N89A90T01U12R23E34]4 t5im6e 7si8gn9at0ur1e2]. Với độ dài khoảng [[N01U12M23_34B45A56R67S78]8 b9ar0s1], bố cục này thể hiện những phẩm chất đặc biệt của nó một cách chính xác "&amp;"và cân đối.")</f>
        <v>Phạm vi cao độ giới hạn của bản nhạc là [R1A2N3G4E5] [oc0ta1ve2s3] cho phép nhấn mạnh hơn vào các sắc thái của giai điệu và nhịp điệu, trong khi [[K01E12Y23]3 k4ey5] thêm hương vị độc đáo cho bản nhạc này. Nhịp điệu nhẹ nhàng và êm dịu bổ sung cho bầu không khí tổng thể của bài hát, được nâng cao hơn nữa nhờ [[T01I12M23E34_45S56I67G78N89A90T01U12R23E34]4 t5im6e 7si8gn9at0ur1e2]. Với độ dài khoảng [[N01U12M23_34B45A56R67S78]8 b9ar0s1], bố cục này thể hiện những phẩm chất đặc biệt của nó một cách chính xác và cân đối.</v>
      </c>
    </row>
    <row r="4719">
      <c r="A4719" s="1" t="s">
        <v>513</v>
      </c>
      <c r="B4719" s="1" t="s">
        <v>7010</v>
      </c>
      <c r="C4719" s="2" t="str">
        <f>IFERROR(__xludf.DUMMYFUNCTION("GoogleTranslate(B4719, ""en"", ""vi"")"),"Loại nhạc này mang đến trải nghiệm nghe đa dạng và sống động với dải cao độ trải dài [R1A2N3G4E5] [oc0ta1ve2s3]. Bài hát bao gồm [[N01U12M23_34B45A56R67S78]8 b9ar0s1] và có độ dài [T1M213] giây. Ngoài ra, nó đã chọn không kết hợp [I1N2S3T4R5U6M7E8N9T0S1].")</f>
        <v>Loại nhạc này mang đến trải nghiệm nghe đa dạng và sống động với dải cao độ trải dài [R1A2N3G4E5] [oc0ta1ve2s3]. Bài hát bao gồm [[N01U12M23_34B45A56R67S78]8 b9ar0s1] và có độ dài [T1M213] giây. Ngoài ra, nó đã chọn không kết hợp [I1N2S3T4R5U6M7E8N9T0S1].</v>
      </c>
    </row>
    <row r="4720">
      <c r="A4720" s="1" t="s">
        <v>335</v>
      </c>
      <c r="B4720" s="1" t="s">
        <v>7011</v>
      </c>
      <c r="C4720" s="2" t="str">
        <f>IFERROR(__xludf.DUMMYFUNCTION("GoogleTranslate(B4720, ""en"", ""vi"")"),"Phạm vi cao độ nhỏ gọn của [R1A2N3G4E5] [oc0ta1ve2s3] mang lại màn trình diễn âm nhạc tập trung và có tác động mạnh mẽ, trong khi [[K01E12Y23]3 k4ey5] thêm hương vị độc đáo cho loại nhạc này. Bài hát có độ dài [T1M213] giây, mang nhịp điệu nặng nề và sử d"&amp;"ụng [I1N2S3T4R5U6M7E8N9T0S1] trong phần trình diễn âm nhạc. Với đồng hồ đo [T1I2M3E4_5S6I7G8N9A0T1U2R3E4], âm nhạc duy trì cảm giác [te0mp1o2] thư thái và gợi lên cảm giác [E1M2O3T4I5O6N7].")</f>
        <v>Phạm vi cao độ nhỏ gọn của [R1A2N3G4E5] [oc0ta1ve2s3] mang lại màn trình diễn âm nhạc tập trung và có tác động mạnh mẽ, trong khi [[K01E12Y23]3 k4ey5] thêm hương vị độc đáo cho loại nhạc này. Bài hát có độ dài [T1M213] giây, mang nhịp điệu nặng nề và sử dụng [I1N2S3T4R5U6M7E8N9T0S1] trong phần trình diễn âm nhạc. Với đồng hồ đo [T1I2M3E4_5S6I7G8N9A0T1U2R3E4], âm nhạc duy trì cảm giác [te0mp1o2] thư thái và gợi lên cảm giác [E1M2O3T4I5O6N7].</v>
      </c>
    </row>
    <row r="4721">
      <c r="A4721" s="1" t="s">
        <v>3580</v>
      </c>
      <c r="B4721" s="1" t="s">
        <v>7012</v>
      </c>
      <c r="C4721" s="2" t="str">
        <f>IFERROR(__xludf.DUMMYFUNCTION("GoogleTranslate(B4721, ""en"", ""vi"")"),"Thành phần âm nhạc là sự kết hợp tuyệt vời của nhiều yếu tố khác nhau. Âm nhạc thấm đẫm [E1M2O3T4I5O6N7], giúp tăng thêm chiều sâu và cảm giác cho bản nhạc. Cấu trúc bài hát được tạo thành từ [[N01U12M23_34B45A56R67S78]8 b9ar0s1], tạo nên cấu trúc và dòng"&amp;" chảy nhịp nhàng. [I1N2S3T4R5U6M7E8N9T0S1] được sử dụng trong bản sáng tác góp phần nâng cao trải nghiệm âm nhạc tổng thể, tạo nên sự hài hòa tuyệt đẹp giữa âm thanh và cảm xúc. Cùng với nhau, những yếu tố này tạo nên một bản nhạc lôi cuốn và đáng nhớ.")</f>
        <v>Thành phần âm nhạc là sự kết hợp tuyệt vời của nhiều yếu tố khác nhau. Âm nhạc thấm đẫm [E1M2O3T4I5O6N7], giúp tăng thêm chiều sâu và cảm giác cho bản nhạc. Cấu trúc bài hát được tạo thành từ [[N01U12M23_34B45A56R67S78]8 b9ar0s1], tạo nên cấu trúc và dòng chảy nhịp nhàng. [I1N2S3T4R5U6M7E8N9T0S1] được sử dụng trong bản sáng tác góp phần nâng cao trải nghiệm âm nhạc tổng thể, tạo nên sự hài hòa tuyệt đẹp giữa âm thanh và cảm xúc. Cùng với nhau, những yếu tố này tạo nên một bản nhạc lôi cuốn và đáng nhớ.</v>
      </c>
    </row>
    <row r="4722">
      <c r="A4722" s="1" t="s">
        <v>764</v>
      </c>
      <c r="B4722" s="1" t="s">
        <v>7013</v>
      </c>
      <c r="C4722" s="2" t="str">
        <f>IFERROR(__xludf.DUMMYFUNCTION("GoogleTranslate(B4722, ""en"", ""vi"")"),"Bản nhạc này có [te0mp1o2] nhanh và sử dụng [[K01E12Y23]3 k4ey5] để truyền tải âm thanh độc đáo và vang dội. Bài hát dài [T1M213] giây.")</f>
        <v>Bản nhạc này có [te0mp1o2] nhanh và sử dụng [[K01E12Y23]3 k4ey5] để truyền tải âm thanh độc đáo và vang dội. Bài hát dài [T1M213] giây.</v>
      </c>
    </row>
    <row r="4723">
      <c r="A4723" s="1" t="s">
        <v>7014</v>
      </c>
      <c r="B4723" s="1" t="s">
        <v>7015</v>
      </c>
      <c r="C4723" s="2" t="str">
        <f>IFERROR(__xludf.DUMMYFUNCTION("GoogleTranslate(B4723, ""en"", ""vi"")"),"Việc sử dụng [[K01E12Y23]3 k4ey5] trong bài hát này tạo ra một bầu không khí khác biệt, mặc dù thực tế là nhịp điệu quá chậm để nhảy. Bài hát không bắt nguồn từ truyền thống của phong cách [G1E2N3R4E5] cổ điển và nó bao gồm khoảng [[N01U12M23_34B45A56R67S"&amp;"78]8 b9ar0s1].")</f>
        <v>Việc sử dụng [[K01E12Y23]3 k4ey5] trong bài hát này tạo ra một bầu không khí khác biệt, mặc dù thực tế là nhịp điệu quá chậm để nhảy. Bài hát không bắt nguồn từ truyền thống của phong cách [G1E2N3R4E5] cổ điển và nó bao gồm khoảng [[N01U12M23_34B45A56R67S78]8 b9ar0s1].</v>
      </c>
    </row>
    <row r="4724">
      <c r="A4724" s="1" t="s">
        <v>7016</v>
      </c>
      <c r="B4724" s="1" t="s">
        <v>7017</v>
      </c>
      <c r="C4724" s="2" t="str">
        <f>IFERROR(__xludf.DUMMYFUNCTION("GoogleTranslate(B4724, ""en"", ""vi"")"),"Dải cao độ của [R1A2N3G4E5] [oc0ta1ve2s3] tạo thêm nét đặc biệt cho âm nhạc, nhấn mạnh chiều sâu cảm xúc của nó, trong khi việc sử dụng [[K01E12Y23]3 k4ey5] tạo ra một bảng âm thanh phong phú và sống động. Chọn không kết hợp [I1N2S3T4R5U6M7E8N9T0S1], bài "&amp;"hát này được trình diễn với tốc độ nhanh, thể hiện sự thể hiện cổ điển của âm nhạc [G1E2N3R4E5].")</f>
        <v>Dải cao độ của [R1A2N3G4E5] [oc0ta1ve2s3] tạo thêm nét đặc biệt cho âm nhạc, nhấn mạnh chiều sâu cảm xúc của nó, trong khi việc sử dụng [[K01E12Y23]3 k4ey5] tạo ra một bảng âm thanh phong phú và sống động. Chọn không kết hợp [I1N2S3T4R5U6M7E8N9T0S1], bài hát này được trình diễn với tốc độ nhanh, thể hiện sự thể hiện cổ điển của âm nhạc [G1E2N3R4E5].</v>
      </c>
    </row>
    <row r="4725">
      <c r="A4725" s="1" t="s">
        <v>797</v>
      </c>
      <c r="B4725" s="1" t="s">
        <v>7018</v>
      </c>
      <c r="C4725" s="2" t="str">
        <f>IFERROR(__xludf.DUMMYFUNCTION("GoogleTranslate(B4725, ""en"", ""vi"")"),"Trong bài hát này, có khoảng [[N01U12M23_34B45A56R67S78]8 b9ar0s1].")</f>
        <v>Trong bài hát này, có khoảng [[N01U12M23_34B45A56R67S78]8 b9ar0s1].</v>
      </c>
    </row>
    <row r="4726">
      <c r="A4726" s="1" t="s">
        <v>59</v>
      </c>
      <c r="B4726" s="1" t="s">
        <v>7019</v>
      </c>
      <c r="C4726" s="2" t="str">
        <f>IFERROR(__xludf.DUMMYFUNCTION("GoogleTranslate(B4726, ""en"", ""vi"")"),"Bản nhạc là một sáng tác độc đáo thể hiện phạm vi cao độ trong [R1A2N3G4E5] [oc0ta1ve2s3]. Việc sử dụng [[K01E12Y23]3 k4ey5] sẽ tạo thêm hương vị đặc biệt cho âm nhạc. Nó phát trong [T1M213] giây và nhịp điệu không quá nhanh cũng không quá chậm. Điều thú "&amp;"vị là [I1N2S3T4R5U6M7E8N9T0S1] vắng mặt đáng kể trong bài hát này. Hơn nữa, [ti0me1 s2ig3na4tu5re6] của quân cờ độc đáo này là [T1I2M3E4_5S6I7G8N9A0T1U2R3E4]. Âm nhạc được phát chậm rãi, mang lại trải nghiệm cảm xúc sâu sắc. Trên thực tế, âm nhạc được đặc"&amp;" trưng bởi [E1M2O3T4I5O6N7], khiến nó trở thành một tác phẩm thực sự đáng chú ý.")</f>
        <v>Bản nhạc là một sáng tác độc đáo thể hiện phạm vi cao độ trong [R1A2N3G4E5] [oc0ta1ve2s3]. Việc sử dụng [[K01E12Y23]3 k4ey5] sẽ tạo thêm hương vị đặc biệt cho âm nhạc. Nó phát trong [T1M213] giây và nhịp điệu không quá nhanh cũng không quá chậm. Điều thú vị là [I1N2S3T4R5U6M7E8N9T0S1] vắng mặt đáng kể trong bài hát này. Hơn nữa, [ti0me1 s2ig3na4tu5re6] của quân cờ độc đáo này là [T1I2M3E4_5S6I7G8N9A0T1U2R3E4]. Âm nhạc được phát chậm rãi, mang lại trải nghiệm cảm xúc sâu sắc. Trên thực tế, âm nhạc được đặc trưng bởi [E1M2O3T4I5O6N7], khiến nó trở thành một tác phẩm thực sự đáng chú ý.</v>
      </c>
    </row>
    <row r="4727">
      <c r="A4727" s="1" t="s">
        <v>1204</v>
      </c>
      <c r="B4727" s="1" t="s">
        <v>7020</v>
      </c>
      <c r="C4727" s="2" t="str">
        <f>IFERROR(__xludf.DUMMYFUNCTION("GoogleTranslate(B4727, ""en"", ""vi"")"),"[te0mp1o2] trong bài hát này rất thoải mái và [ke0y1] mang đến cho âm nhạc một chất cảm xúc đặc biệt. Sự kết hợp của hai yếu tố tạo nên một bầu không khí độc đáo, có thể gợi lên nhiều cung bậc cảm xúc cho người nghe. Nhịp độ thoải mái của âm nhạc có thể g"&amp;"iúp tạo cảm giác bình tĩnh hoặc nội tâm, trong khi việc lựa chọn [ke0y1] có thể nâng cao cảm giác vui, buồn hoặc khao khát. Nhìn chung, sự tương tác giữa [te0mp1o2] và [ke0y1] trong bài hát này góp phần tạo nên tác động tổng thể và sự cộng hưởng cảm xúc c"&amp;"ủa nó.")</f>
        <v>[te0mp1o2] trong bài hát này rất thoải mái và [ke0y1] mang đến cho âm nhạc một chất cảm xúc đặc biệt. Sự kết hợp của hai yếu tố tạo nên một bầu không khí độc đáo, có thể gợi lên nhiều cung bậc cảm xúc cho người nghe. Nhịp độ thoải mái của âm nhạc có thể giúp tạo cảm giác bình tĩnh hoặc nội tâm, trong khi việc lựa chọn [ke0y1] có thể nâng cao cảm giác vui, buồn hoặc khao khát. Nhìn chung, sự tương tác giữa [te0mp1o2] và [ke0y1] trong bài hát này góp phần tạo nên tác động tổng thể và sự cộng hưởng cảm xúc của nó.</v>
      </c>
    </row>
    <row r="4728">
      <c r="A4728" s="1" t="s">
        <v>21</v>
      </c>
      <c r="B4728" s="1" t="s">
        <v>7021</v>
      </c>
      <c r="C4728" s="2" t="str">
        <f>IFERROR(__xludf.DUMMYFUNCTION("GoogleTranslate(B4728, ""en"", ""vi"")"),"Loại nhạc này có đặc điểm là phạm vi cao độ giới hạn là [R1A2N3G4E5] [oc0ta1ve2s3], cho phép nhấn mạnh hơn vào các sắc thái của giai điệu và nhịp điệu. Việc sử dụng [[K01E12Y23]3 k4ey5] tạo ra bảng âm thanh phong phú và sống động, được tăng cường bằng các"&amp;"h bổ sung [I1N2S3T4R5U6M7E8N9T0S1]. Nhạc ở [T1I2M3E4_5S6I7G8N9A0T1U2R3E4], với âm lượng trung bình [te0mp1o2] và nhịp không quá nhanh cũng không quá chậm. Khoảng thời gian [T1M213]-giây của nó cung cấp đủ thời gian để người nghe đắm mình hoàn toàn vào nhữ"&amp;"ng cảm xúc được truyền tải, vốn có bản chất là [E1M2O3T4I5O6N7]. Nhìn chung, tác phẩm âm nhạc là một tác phẩm nghệ thuật được trau chuốt kỹ lưỡng, thể hiện vẻ đẹp và sức mạnh của âm nhạc.")</f>
        <v>Loại nhạc này có đặc điểm là phạm vi cao độ giới hạn là [R1A2N3G4E5] [oc0ta1ve2s3], cho phép nhấn mạnh hơn vào các sắc thái của giai điệu và nhịp điệu. Việc sử dụng [[K01E12Y23]3 k4ey5] tạo ra bảng âm thanh phong phú và sống động, được tăng cường bằng cách bổ sung [I1N2S3T4R5U6M7E8N9T0S1]. Nhạc ở [T1I2M3E4_5S6I7G8N9A0T1U2R3E4], với âm lượng trung bình [te0mp1o2] và nhịp không quá nhanh cũng không quá chậm. Khoảng thời gian [T1M213]-giây của nó cung cấp đủ thời gian để người nghe đắm mình hoàn toàn vào những cảm xúc được truyền tải, vốn có bản chất là [E1M2O3T4I5O6N7]. Nhìn chung, tác phẩm âm nhạc là một tác phẩm nghệ thuật được trau chuốt kỹ lưỡng, thể hiện vẻ đẹp và sức mạnh của âm nhạc.</v>
      </c>
    </row>
    <row r="4729">
      <c r="A4729" s="1" t="s">
        <v>3234</v>
      </c>
      <c r="B4729" s="1" t="s">
        <v>7022</v>
      </c>
      <c r="C4729" s="2" t="str">
        <f>IFERROR(__xludf.DUMMYFUNCTION("GoogleTranslate(B4729, ""en"", ""vi"")"),"Với phạm vi cao độ trải dài [R1A2N3G4E5] [oc0ta1ve2s3], bài hát [G1E2N3R4E5] này mang đến trải nghiệm nghe đa dạng và sống động, thể hiện bản chất của thể loại này. [[K01E12Y23]3 k4ey5] của nó mang đến cho âm nhạc một chất lượng cảm xúc đặc biệt được nâng"&amp;" cao nhờ nhịp điệu tràn đầy năng lượng và [te0mp1o2] vừa phải. Đáng chú ý là sự vắng mặt của [I1N2S3T4R5U6M7E8N9T0S1], tạo ra cảnh quan âm thanh độc đáo. Ngoài ra, [ti0me1 s2ig3na4tu5re6] của bài hát đi chệch khỏi quy chuẩn, được đánh dấu bằng [T1I2M3E4_5"&amp;"S6I7G8N9A0T1U2R3E4]. Với độ dài [T1M213] giây, bài hát này là một ví dụ nổi bật của thể loại này.")</f>
        <v>Với phạm vi cao độ trải dài [R1A2N3G4E5] [oc0ta1ve2s3], bài hát [G1E2N3R4E5] này mang đến trải nghiệm nghe đa dạng và sống động, thể hiện bản chất của thể loại này. [[K01E12Y23]3 k4ey5] của nó mang đến cho âm nhạc một chất lượng cảm xúc đặc biệt được nâng cao nhờ nhịp điệu tràn đầy năng lượng và [te0mp1o2] vừa phải. Đáng chú ý là sự vắng mặt của [I1N2S3T4R5U6M7E8N9T0S1], tạo ra cảnh quan âm thanh độc đáo. Ngoài ra, [ti0me1 s2ig3na4tu5re6] của bài hát đi chệch khỏi quy chuẩn, được đánh dấu bằng [T1I2M3E4_5S6I7G8N9A0T1U2R3E4]. Với độ dài [T1M213] giây, bài hát này là một ví dụ nổi bật của thể loại này.</v>
      </c>
    </row>
    <row r="4730">
      <c r="A4730" s="1" t="s">
        <v>3929</v>
      </c>
      <c r="B4730" s="1" t="s">
        <v>7023</v>
      </c>
      <c r="C4730" s="2" t="str">
        <f>IFERROR(__xludf.DUMMYFUNCTION("GoogleTranslate(B4730, ""en"", ""vi"")"),"Âm nhạc là ví dụ điển hình cho phong cách [G1E2N3R4E5] và [ti0me1 s2ig3na4tu5re6] của bài hát này không được sử dụng phổ biến. [ti0me1 s2ig3na4tu5re6] độc đáo này tạo thêm hương vị riêng biệt cho âm nhạc, khiến nó trở nên khác biệt so với các bài hát khác"&amp;" cùng thể loại. Mặc dù [ti0me1 s2ig3na4tu5re6] độc đáo, bài hát vẫn là sự lựa chọn phổ biến của những người hâm mộ phong cách [G1E2N3R4E5], thể hiện tính linh hoạt và sáng tạo của các nhạc sĩ đã tạo ra nó.")</f>
        <v>Âm nhạc là ví dụ điển hình cho phong cách [G1E2N3R4E5] và [ti0me1 s2ig3na4tu5re6] của bài hát này không được sử dụng phổ biến. [ti0me1 s2ig3na4tu5re6] độc đáo này tạo thêm hương vị riêng biệt cho âm nhạc, khiến nó trở nên khác biệt so với các bài hát khác cùng thể loại. Mặc dù [ti0me1 s2ig3na4tu5re6] độc đáo, bài hát vẫn là sự lựa chọn phổ biến của những người hâm mộ phong cách [G1E2N3R4E5], thể hiện tính linh hoạt và sáng tạo của các nhạc sĩ đã tạo ra nó.</v>
      </c>
    </row>
    <row r="4731">
      <c r="A4731" s="1" t="s">
        <v>7024</v>
      </c>
      <c r="B4731" s="1" t="s">
        <v>7025</v>
      </c>
      <c r="C4731" s="2" t="str">
        <f>IFERROR(__xludf.DUMMYFUNCTION("GoogleTranslate(B4731, ""en"", ""vi"")"),"Dải cao độ của [R1A2N3G4E5] [oc0ta1ve2s3] trong bản nhạc này bổ sung thêm nét đặc biệt nhằm nhấn mạnh chiều sâu cảm xúc của nó. Được phát ở mức trung bình [te0mp1o2], bài hát này có thời gian chạy là [T1M213] giây và nhịp điệu đều đặn và vừa phải, góp phầ"&amp;"n tạo nên âm thanh độc đáo hơn nữa.")</f>
        <v>Dải cao độ của [R1A2N3G4E5] [oc0ta1ve2s3] trong bản nhạc này bổ sung thêm nét đặc biệt nhằm nhấn mạnh chiều sâu cảm xúc của nó. Được phát ở mức trung bình [te0mp1o2], bài hát này có thời gian chạy là [T1M213] giây và nhịp điệu đều đặn và vừa phải, góp phần tạo nên âm thanh độc đáo hơn nữa.</v>
      </c>
    </row>
    <row r="4732">
      <c r="A4732" s="1" t="s">
        <v>324</v>
      </c>
      <c r="B4732" s="1" t="s">
        <v>7026</v>
      </c>
      <c r="C4732" s="2" t="str">
        <f>IFERROR(__xludf.DUMMYFUNCTION("GoogleTranslate(B4732, ""en"", ""vi"")"),"Bản nhạc này không phải là sự thể hiện điển hình của âm thanh [G1E2N3R4E5] cổ điển vì phạm vi cao độ của nó nằm trong [R1A2N3G4E5] [oc0ta1ve2s3] và bài hát không có [I1N2S3T4R5U6M7E8N9T0S1]. Mặc dù không tuân theo các quy ước truyền thống của thể loại này"&amp;", sáng tác độc đáo này vẫn nổi bật với cách tiếp cận độc đáo và không có nhạc cụ quen thuộc.")</f>
        <v>Bản nhạc này không phải là sự thể hiện điển hình của âm thanh [G1E2N3R4E5] cổ điển vì phạm vi cao độ của nó nằm trong [R1A2N3G4E5] [oc0ta1ve2s3] và bài hát không có [I1N2S3T4R5U6M7E8N9T0S1]. Mặc dù không tuân theo các quy ước truyền thống của thể loại này, sáng tác độc đáo này vẫn nổi bật với cách tiếp cận độc đáo và không có nhạc cụ quen thuộc.</v>
      </c>
    </row>
    <row r="4733">
      <c r="A4733" s="1" t="s">
        <v>217</v>
      </c>
      <c r="B4733" s="1" t="s">
        <v>7027</v>
      </c>
      <c r="C4733" s="2" t="str">
        <f>IFERROR(__xludf.DUMMYFUNCTION("GoogleTranslate(B4733, ""en"", ""vi"")"),"[[K01E12Y23]3 k4ey5] là thành phần quan trọng trong việc truyền tải âm thanh độc đáo và vang dội của dòng nhạc này. Bằng cách sử dụng [key0y1] cụ thể này, âm nhạc có thể đạt được giai điệu và bầu không khí riêng biệt khiến nó khác biệt so với các sáng tác"&amp;" khác. Việc sử dụng [[K01E12Y23]3 k4ey5] cho phép truyền tải nhiều cảm xúc và biểu cảm khác nhau qua âm nhạc, tạo ra trải nghiệm nghe mạnh mẽ và đáng nhớ cho khán giả. Nhìn chung, sự kết hợp của [[K01E12Y23]3 k4ey5] là một yếu tố thiết yếu trong việc định"&amp;" hình bản sắc và tác động của tác phẩm âm nhạc này.")</f>
        <v>[[K01E12Y23]3 k4ey5] là thành phần quan trọng trong việc truyền tải âm thanh độc đáo và vang dội của dòng nhạc này. Bằng cách sử dụng [key0y1] cụ thể này, âm nhạc có thể đạt được giai điệu và bầu không khí riêng biệt khiến nó khác biệt so với các sáng tác khác. Việc sử dụng [[K01E12Y23]3 k4ey5] cho phép truyền tải nhiều cảm xúc và biểu cảm khác nhau qua âm nhạc, tạo ra trải nghiệm nghe mạnh mẽ và đáng nhớ cho khán giả. Nhìn chung, sự kết hợp của [[K01E12Y23]3 k4ey5] là một yếu tố thiết yếu trong việc định hình bản sắc và tác động của tác phẩm âm nhạc này.</v>
      </c>
    </row>
    <row r="4734">
      <c r="A4734" s="1" t="s">
        <v>217</v>
      </c>
      <c r="B4734" s="1" t="s">
        <v>7028</v>
      </c>
      <c r="C4734" s="2" t="str">
        <f>IFERROR(__xludf.DUMMYFUNCTION("GoogleTranslate(B4734, ""en"", ""vi"")"),"Trong âm nhạc, việc lựa chọn [ke0y1] có thể có tác động đáng kể đến tâm trạng và bầu không khí chung. Khi một bản nhạc được sáng tác bằng [ke0y1] cụ thể, nó có thể tạo ra cảm giác riêng biệt chỉ có ở [ke0y1] đó. Ví dụ: việc sử dụng [[K01E12Y23]3 k4ey5] tr"&amp;"ong bố cục có thể tạo ra bầu không khí cụ thể khác với các [ke0y1] khác. Điều này là do mỗi [ke0y1] có tập hợp hòa âm, hợp âm và mẫu giai điệu riêng góp phần tạo nên đặc điểm tổng thể của nó. Do đó, việc sử dụng [[K01E12Y23]3 k4ey5] trong bản nhạc này sẽ "&amp;"tạo ra một bầu không khí cụ thể cần thiết cho bố cục tổng thể của nó.")</f>
        <v>Trong âm nhạc, việc lựa chọn [ke0y1] có thể có tác động đáng kể đến tâm trạng và bầu không khí chung. Khi một bản nhạc được sáng tác bằng [ke0y1] cụ thể, nó có thể tạo ra cảm giác riêng biệt chỉ có ở [ke0y1] đó. Ví dụ: việc sử dụng [[K01E12Y23]3 k4ey5] trong bố cục có thể tạo ra bầu không khí cụ thể khác với các [ke0y1] khác. Điều này là do mỗi [ke0y1] có tập hợp hòa âm, hợp âm và mẫu giai điệu riêng góp phần tạo nên đặc điểm tổng thể của nó. Do đó, việc sử dụng [[K01E12Y23]3 k4ey5] trong bản nhạc này sẽ tạo ra một bầu không khí cụ thể cần thiết cho bố cục tổng thể của nó.</v>
      </c>
    </row>
    <row r="4735">
      <c r="A4735" s="1" t="s">
        <v>5875</v>
      </c>
      <c r="B4735" s="1" t="s">
        <v>7029</v>
      </c>
      <c r="C4735" s="2" t="str">
        <f>IFERROR(__xludf.DUMMYFUNCTION("GoogleTranslate(B4735, ""en"", ""vi"")"),"Dải cao độ của [R1A2N3G4E5] [oc0ta1ve2s3] tạo thêm nét đặc biệt cho âm nhạc, nhấn mạnh chiều sâu cảm xúc của nó, trong khi việc sử dụng [[K01E12Y23]3 k4ey5] truyền tải âm thanh độc đáo và vang dội. Bài hát này dài [T1M213] giây với nhịp điệu nhẹ nhàng, kh"&amp;"ông bao gồm [I1N2S3T4R5U6M7E8N9T0S1]. Nhạc ở [T1I2M3E4_5S6I7G8N9A0T1U2R3E4] và có [te0mp1o2] vừa phải. Thuộc thể loại nhạc [G1E2N3R4E5], bài hát gồm [[N01U12M23_34B45A56R67S78]8 b9ar0s1].")</f>
        <v>Dải cao độ của [R1A2N3G4E5] [oc0ta1ve2s3] tạo thêm nét đặc biệt cho âm nhạc, nhấn mạnh chiều sâu cảm xúc của nó, trong khi việc sử dụng [[K01E12Y23]3 k4ey5] truyền tải âm thanh độc đáo và vang dội. Bài hát này dài [T1M213] giây với nhịp điệu nhẹ nhàng, không bao gồm [I1N2S3T4R5U6M7E8N9T0S1]. Nhạc ở [T1I2M3E4_5S6I7G8N9A0T1U2R3E4] và có [te0mp1o2] vừa phải. Thuộc thể loại nhạc [G1E2N3R4E5], bài hát gồm [[N01U12M23_34B45A56R67S78]8 b9ar0s1].</v>
      </c>
    </row>
    <row r="4736">
      <c r="A4736" s="1" t="s">
        <v>637</v>
      </c>
      <c r="B4736" s="1" t="s">
        <v>7030</v>
      </c>
      <c r="C4736" s="2" t="str">
        <f>IFERROR(__xludf.DUMMYFUNCTION("GoogleTranslate(B4736, ""en"", ""vi"")"),"Nhịp điệu của bài hát di chuyển với tốc độ rất nhanh, với [te0mp1o2] nhanh chóng giúp tiếp thêm sinh lực cho âm nhạc và giúp nó tiến về phía trước. Dù tiết tấu nhanh nhưng giai điệu và hòa âm của bài hát vẫn mạch lạc và có cấu trúc, tạo cảm giác khẩn trươ"&amp;"ng, phấn khích, thu hút sự chú ý của người nghe. [te0mp1o2] góp phần tạo nên tâm trạng và năng lượng tổng thể của bài hát và là yếu tố [ke0y1] trong bố cục của âm nhạc. Nhìn chung, [te0mp1o2] nhanh của bài hát này mang lại chất lượng sống động giúp nâng c"&amp;"ao trải nghiệm âm nhạc tổng thể.")</f>
        <v>Nhịp điệu của bài hát di chuyển với tốc độ rất nhanh, với [te0mp1o2] nhanh chóng giúp tiếp thêm sinh lực cho âm nhạc và giúp nó tiến về phía trước. Dù tiết tấu nhanh nhưng giai điệu và hòa âm của bài hát vẫn mạch lạc và có cấu trúc, tạo cảm giác khẩn trương, phấn khích, thu hút sự chú ý của người nghe. [te0mp1o2] góp phần tạo nên tâm trạng và năng lượng tổng thể của bài hát và là yếu tố [ke0y1] trong bố cục của âm nhạc. Nhìn chung, [te0mp1o2] nhanh của bài hát này mang lại chất lượng sống động giúp nâng cao trải nghiệm âm nhạc tổng thể.</v>
      </c>
    </row>
    <row r="4737">
      <c r="A4737" s="1" t="s">
        <v>367</v>
      </c>
      <c r="B4737" s="1" t="s">
        <v>7031</v>
      </c>
      <c r="C4737" s="2" t="str">
        <f>IFERROR(__xludf.DUMMYFUNCTION("GoogleTranslate(B4737, ""en"", ""vi"")"),"Việc sử dụng các nhạc cụ trong biểu diễn âm nhạc được nâng cao nhờ việc bổ sung [ke0y1], giúp tăng thêm hương vị độc đáo cho âm nhạc.")</f>
        <v>Việc sử dụng các nhạc cụ trong biểu diễn âm nhạc được nâng cao nhờ việc bổ sung [ke0y1], giúp tăng thêm hương vị độc đáo cho âm nhạc.</v>
      </c>
    </row>
    <row r="4738">
      <c r="A4738" s="1" t="s">
        <v>3622</v>
      </c>
      <c r="B4738" s="1" t="s">
        <v>7032</v>
      </c>
      <c r="C4738" s="2" t="str">
        <f>IFERROR(__xludf.DUMMYFUNCTION("GoogleTranslate(B4738, ""en"", ""vi"")"),"Bản nhạc sử dụng phạm vi cao độ cụ thể trải dài [R1A2N3G4E5] [oc0ta1ve2s3] để tạo ra âm thanh gắn kết và thống nhất, được bổ sung bởi bầu không khí riêng biệt được tạo ra thông qua việc sử dụng [[K01E12Y23]3 k4ey5]. Với thời lượng [T1M213] giây, nhịp điệu"&amp;" hấp dẫn của bản nhạc càng làm tăng thêm tác động tổng thể của nó. Đáng chú ý, bài hát đã cố tình bỏ qua phần lồng ghép [I1N2S3T4R5U6M7E8N9T0S1]. Đặt thành [[T01I12M23E34_45S56I67G78N89A90T01U12R23E34]4 t5im6e 7si8gn9at0ur1e2] và [te0mp1o2] vừa phải, âm n"&amp;"hạc gợi lên âm thanh cổ điển của [G1E2N3R4E5], trải dài [[N01U12M23_34B45A56R Tổng cộng là 67S78]8 b9ar0s1].")</f>
        <v>Bản nhạc sử dụng phạm vi cao độ cụ thể trải dài [R1A2N3G4E5] [oc0ta1ve2s3] để tạo ra âm thanh gắn kết và thống nhất, được bổ sung bởi bầu không khí riêng biệt được tạo ra thông qua việc sử dụng [[K01E12Y23]3 k4ey5]. Với thời lượng [T1M213] giây, nhịp điệu hấp dẫn của bản nhạc càng làm tăng thêm tác động tổng thể của nó. Đáng chú ý, bài hát đã cố tình bỏ qua phần lồng ghép [I1N2S3T4R5U6M7E8N9T0S1]. Đặt thành [[T01I12M23E34_45S56I67G78N89A90T01U12R23E34]4 t5im6e 7si8gn9at0ur1e2] và [te0mp1o2] vừa phải, âm nhạc gợi lên âm thanh cổ điển của [G1E2N3R4E5], trải dài [[N01U12M23_34B45A56R Tổng cộng là 67S78]8 b9ar0s1].</v>
      </c>
    </row>
    <row r="4739">
      <c r="A4739" s="1" t="s">
        <v>523</v>
      </c>
      <c r="B4739" s="1" t="s">
        <v>7033</v>
      </c>
      <c r="C4739" s="2" t="str">
        <f>IFERROR(__xludf.DUMMYFUNCTION("GoogleTranslate(B4739, ""en"", ""vi"")"),"[ke0y1] của bài hát dài một giây [T1M213] này mang đến cho nó một chất lượng cảm xúc đặc biệt.")</f>
        <v>[ke0y1] của bài hát dài một giây [T1M213] này mang đến cho nó một chất lượng cảm xúc đặc biệt.</v>
      </c>
    </row>
    <row r="4740">
      <c r="A4740" s="1" t="s">
        <v>1199</v>
      </c>
      <c r="B4740" s="1" t="s">
        <v>7034</v>
      </c>
      <c r="C4740" s="2" t="str">
        <f>IFERROR(__xludf.DUMMYFUNCTION("GoogleTranslate(B4740, ""en"", ""vi"")"),"Bản nhạc sử dụng dải cao độ cụ thể là [R1A2N3G4E5] [oc0ta1ve2s3] để tạo ra âm thanh gắn kết và thống nhất được bổ sung bởi hương vị độc đáo do [[K01E12Y23]3 k4ey5 mang lại. Nhịp điệu cực kỳ kích thích và việc sử dụng [I1N2S3T4R5U6M7E8N9T0S1] sẽ bổ sung th"&amp;"êm vào bản nhạc được chơi ở mức cao [te0mp1o2]. Hơn nữa, bài hát sử dụng đoạn [ti0me1 s2ig3na4tu5re6 o7f 8[T91I02M13E24_35S46I57G68N79A80T91U02R13E24]3] không phổ biến, và mặc dù không phải là sự thể hiện thực sự của thể loại [G1E2N3R4E5] điển hình, nó vẫ"&amp;"n chạy trong [T1M213] giây, để lại ấn tượng lâu dài cho người nghe.")</f>
        <v>Bản nhạc sử dụng dải cao độ cụ thể là [R1A2N3G4E5] [oc0ta1ve2s3] để tạo ra âm thanh gắn kết và thống nhất được bổ sung bởi hương vị độc đáo do [[K01E12Y23]3 k4ey5 mang lại. Nhịp điệu cực kỳ kích thích và việc sử dụng [I1N2S3T4R5U6M7E8N9T0S1] sẽ bổ sung thêm vào bản nhạc được chơi ở mức cao [te0mp1o2]. Hơn nữa, bài hát sử dụng đoạn [ti0me1 s2ig3na4tu5re6 o7f 8[T91I02M13E24_35S46I57G68N79A80T91U02R13E24]3] không phổ biến, và mặc dù không phải là sự thể hiện thực sự của thể loại [G1E2N3R4E5] điển hình, nó vẫn chạy trong [T1M213] giây, để lại ấn tượng lâu dài cho người nghe.</v>
      </c>
    </row>
    <row r="4741">
      <c r="A4741" s="1" t="s">
        <v>5393</v>
      </c>
      <c r="B4741" s="1" t="s">
        <v>7035</v>
      </c>
      <c r="C4741" s="2" t="str">
        <f>IFERROR(__xludf.DUMMYFUNCTION("GoogleTranslate(B4741, ""en"", ""vi"")"),"Phạm vi cao độ nhỏ gọn của [R1A2N3G4E5] [oc0ta1ve2s3] mang lại màn trình diễn âm nhạc tập trung và có tác động mạnh mẽ, được bổ sung bằng cách sử dụng [[K01E12Y23]3 k4ey5], truyền tải âm thanh độc đáo và cộng hưởng. Với thời lượng [T1M213] giây, nhịp điệu"&amp;" vừa phải thoải mái của bài hát này được nâng cao bằng cách thêm [I1N2S3T4R5U6M7E8N9T0S1] vào bản nhạc. Mặc dù [TI0ME1 S2IG3NA4TU5RE6] không phải là tiêu chuẩn, [T1I2M3E4_5S6I7G8N9A0T1U2R3E4] 9AR0S1].")</f>
        <v>Phạm vi cao độ nhỏ gọn của [R1A2N3G4E5] [oc0ta1ve2s3] mang lại màn trình diễn âm nhạc tập trung và có tác động mạnh mẽ, được bổ sung bằng cách sử dụng [[K01E12Y23]3 k4ey5], truyền tải âm thanh độc đáo và cộng hưởng. Với thời lượng [T1M213] giây, nhịp điệu vừa phải thoải mái của bài hát này được nâng cao bằng cách thêm [I1N2S3T4R5U6M7E8N9T0S1] vào bản nhạc. Mặc dù [TI0ME1 S2IG3NA4TU5RE6] không phải là tiêu chuẩn, [T1I2M3E4_5S6I7G8N9A0T1U2R3E4] 9AR0S1].</v>
      </c>
    </row>
    <row r="4742">
      <c r="A4742" s="1" t="s">
        <v>7036</v>
      </c>
      <c r="B4742" s="1" t="s">
        <v>7037</v>
      </c>
      <c r="C4742" s="2" t="str">
        <f>IFERROR(__xludf.DUMMYFUNCTION("GoogleTranslate(B4742, ""en"", ""vi"")"),"Phạm vi cao độ của bản nhạc này nằm trong [R1A2N3G4E5] [oc0ta1ve2s3] và việc sử dụng [[K01E12Y23]3 k4ey5] của nó tạo ra bầu không khí khác biệt. Bài hát phát trong [T1M213] giây và nhịp điệu của nó rất dễ nghe. Cố tình loại trừ [I1N2S3T4R5U6M7E8N9T0S1], â"&amp;"m thanh của bài hát có nhịp độ chậm này bị ảnh hưởng nặng nề bởi thể loại [G1E2N3R4E5], bày tỏ lòng tôn kính đối với [A1R2T3I4S5T6].")</f>
        <v>Phạm vi cao độ của bản nhạc này nằm trong [R1A2N3G4E5] [oc0ta1ve2s3] và việc sử dụng [[K01E12Y23]3 k4ey5] của nó tạo ra bầu không khí khác biệt. Bài hát phát trong [T1M213] giây và nhịp điệu của nó rất dễ nghe. Cố tình loại trừ [I1N2S3T4R5U6M7E8N9T0S1], âm thanh của bài hát có nhịp độ chậm này bị ảnh hưởng nặng nề bởi thể loại [G1E2N3R4E5], bày tỏ lòng tôn kính đối với [A1R2T3I4S5T6].</v>
      </c>
    </row>
    <row r="4743">
      <c r="A4743" s="1" t="s">
        <v>178</v>
      </c>
      <c r="B4743" s="1" t="s">
        <v>7038</v>
      </c>
      <c r="C4743" s="2" t="str">
        <f>IFERROR(__xludf.DUMMYFUNCTION("GoogleTranslate(B4743, ""en"", ""vi"")"),"Với phạm vi cao độ trải dài [R1A2N3G4E5] [oc0ta1ve2s3], bản nhạc này mang đến trải nghiệm nghe đa dạng và sống động, được bổ sung bằng cách sử dụng [[K01E12Y23]3 k4ey5], tạo ra bảng âm thanh phong phú và sống động. Bài hát này có độ dài [T1M213] giây, thể"&amp;" hiện nhịp điệu hài hòa và cố tình loại trừ [I1N2S3T4R5U6M7E8N9T0S1]. Âm nhạc sử dụng [[T01I12M23E34_45S56I67G78N89A90T01U12R23E34]4 t5im6e 7si8gn9at0ur1e2] và duy trì nhịp độ nhanh, thể hiện bản chất thực sự của thể loại [G1E2N3R4E5].")</f>
        <v>Với phạm vi cao độ trải dài [R1A2N3G4E5] [oc0ta1ve2s3], bản nhạc này mang đến trải nghiệm nghe đa dạng và sống động, được bổ sung bằng cách sử dụng [[K01E12Y23]3 k4ey5], tạo ra bảng âm thanh phong phú và sống động. Bài hát này có độ dài [T1M213] giây, thể hiện nhịp điệu hài hòa và cố tình loại trừ [I1N2S3T4R5U6M7E8N9T0S1]. Âm nhạc sử dụng [[T01I12M23E34_45S56I67G78N89A90T01U12R23E34]4 t5im6e 7si8gn9at0ur1e2] và duy trì nhịp độ nhanh, thể hiện bản chất thực sự của thể loại [G1E2N3R4E5].</v>
      </c>
    </row>
    <row r="4744">
      <c r="A4744" s="1" t="s">
        <v>535</v>
      </c>
      <c r="B4744" s="1" t="s">
        <v>7039</v>
      </c>
      <c r="C4744" s="2" t="str">
        <f>IFERROR(__xludf.DUMMYFUNCTION("GoogleTranslate(B4744, ""en"", ""vi"")"),"Bản nhạc thể hiện phạm vi cao độ trong [R1A2N3G4E5] [oc0ta1ve2s3] và sử dụng [[K01E12Y23]3 k4ey5] để tạo ra bảng âm thanh phong phú và sống động. Nó có thời gian phát là [T1M213] giây và có nhịp điệu rất thiền định. Hiệu suất sử dụng [I1N2S3T4R5U6M7E8N9T0"&amp;"S1] và không tuân theo [ti0me1 s2ig3na4tu5re6] chung, thay vào đó chọn [T1I2M3E4_5S6I7G8N9A0T1U2R3E4]. Tuy có phần chậm rãi nhưng phong cách của bài hát lại phá vỡ nét đặc trưng của thể loại [G1E2N3R4E5].")</f>
        <v>Bản nhạc thể hiện phạm vi cao độ trong [R1A2N3G4E5] [oc0ta1ve2s3] và sử dụng [[K01E12Y23]3 k4ey5] để tạo ra bảng âm thanh phong phú và sống động. Nó có thời gian phát là [T1M213] giây và có nhịp điệu rất thiền định. Hiệu suất sử dụng [I1N2S3T4R5U6M7E8N9T0S1] và không tuân theo [ti0me1 s2ig3na4tu5re6] chung, thay vào đó chọn [T1I2M3E4_5S6I7G8N9A0T1U2R3E4]. Tuy có phần chậm rãi nhưng phong cách của bài hát lại phá vỡ nét đặc trưng của thể loại [G1E2N3R4E5].</v>
      </c>
    </row>
    <row r="4745">
      <c r="A4745" s="1" t="s">
        <v>7040</v>
      </c>
      <c r="B4745" s="1" t="s">
        <v>7041</v>
      </c>
      <c r="C4745" s="2" t="str">
        <f>IFERROR(__xludf.DUMMYFUNCTION("GoogleTranslate(B4745, ""en"", ""vi"")"),"Bản nhạc là một bản sáng tác đậm chất [E1M2O3T4I5O6N7] thể hiện phạm vi cao độ trong [R1A2N3G4E5] [oc0ta1ve2s3] và có nhịp điệu vừa phải thoải mái. Bản nhạc có độ dài [T1M213] giây và có mét [T1I2M3E4_5S6I7G8N9A0T1U2R3E4].")</f>
        <v>Bản nhạc là một bản sáng tác đậm chất [E1M2O3T4I5O6N7] thể hiện phạm vi cao độ trong [R1A2N3G4E5] [oc0ta1ve2s3] và có nhịp điệu vừa phải thoải mái. Bản nhạc có độ dài [T1M213] giây và có mét [T1I2M3E4_5S6I7G8N9A0T1U2R3E4].</v>
      </c>
    </row>
    <row r="4746">
      <c r="A4746" s="1" t="s">
        <v>7042</v>
      </c>
      <c r="B4746" s="1" t="s">
        <v>7043</v>
      </c>
      <c r="C4746" s="2" t="str">
        <f>IFERROR(__xludf.DUMMYFUNCTION("GoogleTranslate(B4746, ""en"", ""vi"")"),"Âm nhạc được đặc trưng bởi một cảm xúc cụ thể và đi kèm với các nhạc cụ đóng vai trò quan trọng trong âm thanh tổng thể của nó. Ngoài ra, nhịp điệu của bài hát không quá nhanh hoặc quá chậm, càng làm tăng thêm tâm trạng và giai điệu của bản nhạc.")</f>
        <v>Âm nhạc được đặc trưng bởi một cảm xúc cụ thể và đi kèm với các nhạc cụ đóng vai trò quan trọng trong âm thanh tổng thể của nó. Ngoài ra, nhịp điệu của bài hát không quá nhanh hoặc quá chậm, càng làm tăng thêm tâm trạng và giai điệu của bản nhạc.</v>
      </c>
    </row>
    <row r="4747">
      <c r="A4747" s="1" t="s">
        <v>7044</v>
      </c>
      <c r="B4747" s="1" t="s">
        <v>7045</v>
      </c>
      <c r="C4747" s="2" t="str">
        <f>IFERROR(__xludf.DUMMYFUNCTION("GoogleTranslate(B4747, ""en"", ""vi"")"),"Trong bài hát này, [I1N2S3T4R5U6M7E8N9T0] là nhạc cụ chính được sử dụng để tạo ra giai điệu. Bài hát bao gồm [[N01U12M23_34B45A56R67S78]8 b9ar0s1].")</f>
        <v>Trong bài hát này, [I1N2S3T4R5U6M7E8N9T0] là nhạc cụ chính được sử dụng để tạo ra giai điệu. Bài hát bao gồm [[N01U12M23_34B45A56R67S78]8 b9ar0s1].</v>
      </c>
    </row>
    <row r="4748">
      <c r="A4748" s="1" t="s">
        <v>7046</v>
      </c>
      <c r="B4748" s="1" t="s">
        <v>7047</v>
      </c>
      <c r="C4748" s="2" t="str">
        <f>IFERROR(__xludf.DUMMYFUNCTION("GoogleTranslate(B4748, ""en"", ""vi"")"),"Việc sử dụng dải cao độ cụ thể [R1A2N3G4E5] [oc0ta1ve2s3] tạo ra âm thanh gắn kết và thống nhất xuyên suốt bản nhạc, kéo dài trong [T1M213] giây. [te0mp1o2] của bài hát này vừa phải, có [I1N2S3T4R5U6M7E8N9T0S1] trong nhạc và có [te0mp1o2] vừa phải. Âm nhạ"&amp;"c truyền tải một cách hiệu quả [E1M2O3T4I5O6N7].")</f>
        <v>Việc sử dụng dải cao độ cụ thể [R1A2N3G4E5] [oc0ta1ve2s3] tạo ra âm thanh gắn kết và thống nhất xuyên suốt bản nhạc, kéo dài trong [T1M213] giây. [te0mp1o2] của bài hát này vừa phải, có [I1N2S3T4R5U6M7E8N9T0S1] trong nhạc và có [te0mp1o2] vừa phải. Âm nhạc truyền tải một cách hiệu quả [E1M2O3T4I5O6N7].</v>
      </c>
    </row>
    <row r="4749">
      <c r="A4749" s="1" t="s">
        <v>3827</v>
      </c>
      <c r="B4749" s="1" t="s">
        <v>7048</v>
      </c>
      <c r="C4749" s="2" t="str">
        <f>IFERROR(__xludf.DUMMYFUNCTION("GoogleTranslate(B4749, ""en"", ""vi"")"),"Bài hát có [ti0me1 s2ig3na4tu5re6] độc đáo mang lại cho nó một cấu trúc nhịp điệu độc đáo. Ngoài ra, âm nhạc được phát trong [[K01E12Y23]3 k4ey5], giúp tăng thêm chất lượng cảm xúc đặc biệt cho bản nhạc. Bản chất cảm xúc tổng thể của âm nhạc là [E1M2O3T4I"&amp;"5O6N7] và việc sử dụng [I1N2S3T4R5U6M7E8N9T0S1] là rất quan trọng đối với sáng tác của nó. Cùng với nhau, [ti0me1 s2ig3na4tu5re6], [ke0y1] cảm xúc và cách phối khí cẩn thận tạo nên một trải nghiệm âm nhạc đặc biệt.")</f>
        <v>Bài hát có [ti0me1 s2ig3na4tu5re6] độc đáo mang lại cho nó một cấu trúc nhịp điệu độc đáo. Ngoài ra, âm nhạc được phát trong [[K01E12Y23]3 k4ey5], giúp tăng thêm chất lượng cảm xúc đặc biệt cho bản nhạc. Bản chất cảm xúc tổng thể của âm nhạc là [E1M2O3T4I5O6N7] và việc sử dụng [I1N2S3T4R5U6M7E8N9T0S1] là rất quan trọng đối với sáng tác của nó. Cùng với nhau, [ti0me1 s2ig3na4tu5re6], [ke0y1] cảm xúc và cách phối khí cẩn thận tạo nên một trải nghiệm âm nhạc đặc biệt.</v>
      </c>
    </row>
    <row r="4750">
      <c r="A4750" s="1" t="s">
        <v>7049</v>
      </c>
      <c r="B4750" s="1" t="s">
        <v>7050</v>
      </c>
      <c r="C4750" s="2" t="str">
        <f>IFERROR(__xludf.DUMMYFUNCTION("GoogleTranslate(B4750, ""en"", ""vi"")"),"Bản nhạc này sử dụng [[K01E12Y23]3 k4ey5] tạo ra bảng âm thanh phong phú và sống động với phạm vi cao độ trong [R1A2N3G4E5] [oc0ta1ve2s3]. Nhịp điệu trong bài hát này rất thư giãn và yên tĩnh, nó có [ti0me1 s2ig3na4tu5re6 o7f 8[T91I02M13E24_35S46I57G68N79"&amp;"A80T91U02R13E24]3]. [I1N2S3T4R5U6M7E8N9T0S1] đóng vai trò quan trọng trong âm nhạc, góp phần tạo nên âm thanh tổng thể của nó. Âm nhạc truyền tải [E1M2O3T4I5O6N7] và trải dài khoảng [[N01U12M23_34B45A56R67S78]8 b9ar0s1].")</f>
        <v>Bản nhạc này sử dụng [[K01E12Y23]3 k4ey5] tạo ra bảng âm thanh phong phú và sống động với phạm vi cao độ trong [R1A2N3G4E5] [oc0ta1ve2s3]. Nhịp điệu trong bài hát này rất thư giãn và yên tĩnh, nó có [ti0me1 s2ig3na4tu5re6 o7f 8[T91I02M13E24_35S46I57G68N79A80T91U02R13E24]3]. [I1N2S3T4R5U6M7E8N9T0S1] đóng vai trò quan trọng trong âm nhạc, góp phần tạo nên âm thanh tổng thể của nó. Âm nhạc truyền tải [E1M2O3T4I5O6N7] và trải dài khoảng [[N01U12M23_34B45A56R67S78]8 b9ar0s1].</v>
      </c>
    </row>
    <row r="4751">
      <c r="A4751" s="1" t="s">
        <v>523</v>
      </c>
      <c r="B4751" s="1" t="s">
        <v>7051</v>
      </c>
      <c r="C4751" s="2" t="str">
        <f>IFERROR(__xludf.DUMMYFUNCTION("GoogleTranslate(B4751, ""en"", ""vi"")"),"Sự lựa chọn [[K01E12Y23]3 k4ey5] trong bản nhạc này tạo nên một trải nghiệm lôi cuốn và đáng nhớ. Ngoài ra, bài hát có thời gian chạy là [T1M213] giây.")</f>
        <v>Sự lựa chọn [[K01E12Y23]3 k4ey5] trong bản nhạc này tạo nên một trải nghiệm lôi cuốn và đáng nhớ. Ngoài ra, bài hát có thời gian chạy là [T1M213] giây.</v>
      </c>
    </row>
    <row r="4752">
      <c r="A4752" s="1" t="s">
        <v>1642</v>
      </c>
      <c r="B4752" s="1" t="s">
        <v>7052</v>
      </c>
      <c r="C4752" s="2" t="str">
        <f>IFERROR(__xludf.DUMMYFUNCTION("GoogleTranslate(B4752, ""en"", ""vi"")"),"[ti0me1 s2ig3na4tu5re6] được sử dụng trong bài hát này không bình thường nhưng đó là một ví dụ điển hình về âm thanh [G1E2N3R4E5]. Âm nhạc được làm phong phú thêm bởi [I1N2S3T4R5U6M7E8N9T0S1] và sự kết hợp này tạo ra trải nghiệm nghe độc ​​đáo và hấp dẫn."&amp;" Bất chấp [ti0me1 s2ig3na4tu5re6] độc đáo, âm thanh và phần phối khí tổng thể của bài hát khiến nó trở thành một đại diện xuất sắc cho thể loại này. Cho dù bạn là người hâm mộ [G1E2N3R4E5] hay chỉ đánh giá cao sự sắp xếp âm nhạc phức tạp, bài hát này chắc"&amp;" chắn sẽ thu hút sự chú ý của bạn.")</f>
        <v>[ti0me1 s2ig3na4tu5re6] được sử dụng trong bài hát này không bình thường nhưng đó là một ví dụ điển hình về âm thanh [G1E2N3R4E5]. Âm nhạc được làm phong phú thêm bởi [I1N2S3T4R5U6M7E8N9T0S1] và sự kết hợp này tạo ra trải nghiệm nghe độc ​​đáo và hấp dẫn. Bất chấp [ti0me1 s2ig3na4tu5re6] độc đáo, âm thanh và phần phối khí tổng thể của bài hát khiến nó trở thành một đại diện xuất sắc cho thể loại này. Cho dù bạn là người hâm mộ [G1E2N3R4E5] hay chỉ đánh giá cao sự sắp xếp âm nhạc phức tạp, bài hát này chắc chắn sẽ thu hút sự chú ý của bạn.</v>
      </c>
    </row>
    <row r="4753">
      <c r="A4753" s="1" t="s">
        <v>1204</v>
      </c>
      <c r="B4753" s="1" t="s">
        <v>7053</v>
      </c>
      <c r="C4753" s="2" t="str">
        <f>IFERROR(__xludf.DUMMYFUNCTION("GoogleTranslate(B4753, ""en"", ""vi"")"),"Nhịp điệu trong bài hát này rất êm dịu và nhẹ nhàng, đồng thời [ke0y1] tạo thêm hương vị độc đáo cho âm nhạc. Cùng nhau, họ tạo ra một sự kết hợp đầy mê hoặc có thể đưa người nghe đến một thế giới khác. Việc sử dụng một [key0y1] cụ thể trong âm nhạc có th"&amp;"ể tác động đáng kể đến tâm trạng và cảm xúc chung mà bản nhạc truyền tải. Trong trường hợp này, [ke0y1] được chọn sẽ nâng cao hiệu ứng êm dịu của nhịp và làm cho âm nhạc trở nên thư giãn hơn nữa. Nhìn chung, sự kết hợp giữa nhịp điệu nhẹ nhàng và [ke0y1] "&amp;"độc đáo khiến bài hát này trở thành một trải nghiệm nghe thú vị và đắm chìm.")</f>
        <v>Nhịp điệu trong bài hát này rất êm dịu và nhẹ nhàng, đồng thời [ke0y1] tạo thêm hương vị độc đáo cho âm nhạc. Cùng nhau, họ tạo ra một sự kết hợp đầy mê hoặc có thể đưa người nghe đến một thế giới khác. Việc sử dụng một [key0y1] cụ thể trong âm nhạc có thể tác động đáng kể đến tâm trạng và cảm xúc chung mà bản nhạc truyền tải. Trong trường hợp này, [ke0y1] được chọn sẽ nâng cao hiệu ứng êm dịu của nhịp và làm cho âm nhạc trở nên thư giãn hơn nữa. Nhìn chung, sự kết hợp giữa nhịp điệu nhẹ nhàng và [ke0y1] độc đáo khiến bài hát này trở thành một trải nghiệm nghe thú vị và đắm chìm.</v>
      </c>
    </row>
    <row r="4754">
      <c r="A4754" s="1" t="s">
        <v>7054</v>
      </c>
      <c r="B4754" s="1" t="s">
        <v>7055</v>
      </c>
      <c r="C4754" s="2" t="str">
        <f>IFERROR(__xludf.DUMMYFUNCTION("GoogleTranslate(B4754, ""en"", ""vi"")"),"Bản nhạc là một bản sáng tác có nhịp độ nhanh thể hiện phạm vi cao độ trong [R1A2N3G4E5] [oc0ta1ve2s3]. Việc sử dụng [[K01E12Y23]3 k4ey5] tạo ra một bầu không khí khác biệt được hỗ trợ bởi nhịp điệu nhất quán và vừa phải. [ti0me1 s2ig3na4tu5re6] của âm nh"&amp;"ạc là [T1I2M3E4_5S6I7G8N9A0T1U2R3E4], điều này làm tăng thêm cảm giác chung của bài hát. Âm nhạc mang một cảm xúc [E1M2O3T4I5O6N7] được duy trì xuyên suốt tác phẩm, khiến nó trở thành một tác phẩm nghệ thuật mạnh mẽ và giàu sức gợi.")</f>
        <v>Bản nhạc là một bản sáng tác có nhịp độ nhanh thể hiện phạm vi cao độ trong [R1A2N3G4E5] [oc0ta1ve2s3]. Việc sử dụng [[K01E12Y23]3 k4ey5] tạo ra một bầu không khí khác biệt được hỗ trợ bởi nhịp điệu nhất quán và vừa phải. [ti0me1 s2ig3na4tu5re6] của âm nhạc là [T1I2M3E4_5S6I7G8N9A0T1U2R3E4], điều này làm tăng thêm cảm giác chung của bài hát. Âm nhạc mang một cảm xúc [E1M2O3T4I5O6N7] được duy trì xuyên suốt tác phẩm, khiến nó trở thành một tác phẩm nghệ thuật mạnh mẽ và giàu sức gợi.</v>
      </c>
    </row>
    <row r="4755">
      <c r="A4755" s="1" t="s">
        <v>7056</v>
      </c>
      <c r="B4755" s="1" t="s">
        <v>7057</v>
      </c>
      <c r="C4755" s="2" t="str">
        <f>IFERROR(__xludf.DUMMYFUNCTION("GoogleTranslate(B4755, ""en"", ""vi"")"),"Bài hát kéo dài [T1M213] giây và có nhịp điệu êm dịu, vừa phải, nhưng [ti0me1 s2ig3na4tu5re6] được sử dụng thì không bình thường. [I1N2S3T4R5U6M7E8N9T0S1] nên được đưa vào âm nhạc, âm nhạc này cũng có tốc độ nhanh và mang tính chất [E1M2O3T4I5O6N7].")</f>
        <v>Bài hát kéo dài [T1M213] giây và có nhịp điệu êm dịu, vừa phải, nhưng [ti0me1 s2ig3na4tu5re6] được sử dụng thì không bình thường. [I1N2S3T4R5U6M7E8N9T0S1] nên được đưa vào âm nhạc, âm nhạc này cũng có tốc độ nhanh và mang tính chất [E1M2O3T4I5O6N7].</v>
      </c>
    </row>
    <row r="4756">
      <c r="A4756" s="1" t="s">
        <v>369</v>
      </c>
      <c r="B4756" s="1" t="s">
        <v>7058</v>
      </c>
      <c r="C4756" s="2" t="str">
        <f>IFERROR(__xludf.DUMMYFUNCTION("GoogleTranslate(B4756, ""en"", ""vi"")"),"Bản nhạc thể hiện phạm vi cao độ trong [R1A2N3G4E5] [oc0ta1ve2s3] và [[K01E12Y23]3 k4ey5] mang đến cho bản nhạc này chất lượng cảm xúc đặc biệt. Với thời lượng [T1M213] giây, nhịp điệu của bài hát rất nhẹ nhàng và thư giãn. [I1N2S3T4R5U6M7E8N9T0S1] được s"&amp;"ử dụng trong biểu diễn âm nhạc, trong khi [T1I2M3E4_5S6I7G8N9A0T1U2R3E4] đặt [ti0me1 s2ig3na4tu5re6] của âm nhạc. [te0mp1o2] của bài hát ở mức vừa phải và khác xa với những tiêu chuẩn thông thường của thể loại [G1E2N3R4E5].")</f>
        <v>Bản nhạc thể hiện phạm vi cao độ trong [R1A2N3G4E5] [oc0ta1ve2s3] và [[K01E12Y23]3 k4ey5] mang đến cho bản nhạc này chất lượng cảm xúc đặc biệt. Với thời lượng [T1M213] giây, nhịp điệu của bài hát rất nhẹ nhàng và thư giãn. [I1N2S3T4R5U6M7E8N9T0S1] được sử dụng trong biểu diễn âm nhạc, trong khi [T1I2M3E4_5S6I7G8N9A0T1U2R3E4] đặt [ti0me1 s2ig3na4tu5re6] của âm nhạc. [te0mp1o2] của bài hát ở mức vừa phải và khác xa với những tiêu chuẩn thông thường của thể loại [G1E2N3R4E5].</v>
      </c>
    </row>
    <row r="4757">
      <c r="A4757" s="1" t="s">
        <v>3340</v>
      </c>
      <c r="B4757" s="1" t="s">
        <v>7059</v>
      </c>
      <c r="C4757" s="2" t="str">
        <f>IFERROR(__xludf.DUMMYFUNCTION("GoogleTranslate(B4757, ""en"", ""vi"")"),"Mặc dù nhịp điệu của bài hát này có sức sống mãnh liệt nhưng không có nhạc cụ nào được sử dụng trong đó.")</f>
        <v>Mặc dù nhịp điệu của bài hát này có sức sống mãnh liệt nhưng không có nhạc cụ nào được sử dụng trong đó.</v>
      </c>
    </row>
    <row r="4758">
      <c r="A4758" s="1" t="s">
        <v>446</v>
      </c>
      <c r="B4758" s="1" t="s">
        <v>7060</v>
      </c>
      <c r="C4758" s="2" t="str">
        <f>IFERROR(__xludf.DUMMYFUNCTION("GoogleTranslate(B4758, ""en"", ""vi"")"),"Dải cao độ của [R1A2N3G4E5] [oc0ta1ve2s3] tạo thêm nét đặc biệt cho âm nhạc, nhấn mạnh chiều sâu cảm xúc của nó, trong khi việc sử dụng [[K01E12Y23]3 k4ey5] tạo ra một bảng âm thanh phong phú và sống động. Độ dài của bài hát này là [T1M213] giây, nhịp điệ"&amp;"u rất nhẹ nhàng và thư giãn. [I1N2S3T4R5U6M7E8N9T0S1] được sử dụng trong biểu diễn âm nhạc, được bổ sung bởi [[T01I12M23E34_45S56I67G78N89A90T01U12R23E34]4 t5im6e 7si8gn9at0ur1e2] không điển hình. Được chơi ở nhịp độ nhàn nhã, bản nhạc này là một ví dụ ho"&amp;"àn hảo về âm thanh [G1E2N3R4E5].")</f>
        <v>Dải cao độ của [R1A2N3G4E5] [oc0ta1ve2s3] tạo thêm nét đặc biệt cho âm nhạc, nhấn mạnh chiều sâu cảm xúc của nó, trong khi việc sử dụng [[K01E12Y23]3 k4ey5] tạo ra một bảng âm thanh phong phú và sống động. Độ dài của bài hát này là [T1M213] giây, nhịp điệu rất nhẹ nhàng và thư giãn. [I1N2S3T4R5U6M7E8N9T0S1] được sử dụng trong biểu diễn âm nhạc, được bổ sung bởi [[T01I12M23E34_45S56I67G78N89A90T01U12R23E34]4 t5im6e 7si8gn9at0ur1e2] không điển hình. Được chơi ở nhịp độ nhàn nhã, bản nhạc này là một ví dụ hoàn hảo về âm thanh [G1E2N3R4E5].</v>
      </c>
    </row>
    <row r="4759">
      <c r="A4759" s="1" t="s">
        <v>2699</v>
      </c>
      <c r="B4759" s="1" t="s">
        <v>7061</v>
      </c>
      <c r="C4759" s="2" t="str">
        <f>IFERROR(__xludf.DUMMYFUNCTION("GoogleTranslate(B4759, ""en"", ""vi"")"),"Phạm vi cao độ của bản nhạc này là [R1A2N3G4E5] [oc0ta1ve2s3] mang đến trải nghiệm nghe độc ​​đáo và đáng nhớ khi bài hát phát trong [T1M213] giây mà không có bất kỳ [I1N2S3T4R5U6M7E8N9T0S1 nào]. Nó được trình diễn ở tốc độ vừa phải, mang lại cảm giác [E1"&amp;"M2O3T4I5O6N7] xuyên suốt bản nhạc.")</f>
        <v>Phạm vi cao độ của bản nhạc này là [R1A2N3G4E5] [oc0ta1ve2s3] mang đến trải nghiệm nghe độc ​​đáo và đáng nhớ khi bài hát phát trong [T1M213] giây mà không có bất kỳ [I1N2S3T4R5U6M7E8N9T0S1 nào]. Nó được trình diễn ở tốc độ vừa phải, mang lại cảm giác [E1M2O3T4I5O6N7] xuyên suốt bản nhạc.</v>
      </c>
    </row>
    <row r="4760">
      <c r="A4760" s="1" t="s">
        <v>367</v>
      </c>
      <c r="B4760" s="1" t="s">
        <v>7062</v>
      </c>
      <c r="C4760" s="2" t="str">
        <f>IFERROR(__xludf.DUMMYFUNCTION("GoogleTranslate(B4760, ""en"", ""vi"")"),"Âm nhạc được truyền tải bởi [I1N2S3T4R5U6M7E8N9T0S1] có âm thanh độc đáo và cộng hưởng thông qua việc sử dụng [[K01E12Y23]3 k4ey5].")</f>
        <v>Âm nhạc được truyền tải bởi [I1N2S3T4R5U6M7E8N9T0S1] có âm thanh độc đáo và cộng hưởng thông qua việc sử dụng [[K01E12Y23]3 k4ey5].</v>
      </c>
    </row>
    <row r="4761">
      <c r="A4761" s="1" t="s">
        <v>1276</v>
      </c>
      <c r="B4761" s="1" t="s">
        <v>7063</v>
      </c>
      <c r="C4761" s="2" t="str">
        <f>IFERROR(__xludf.DUMMYFUNCTION("GoogleTranslate(B4761, ""en"", ""vi"")"),"Bản nhạc này là sự thể hiện chính của phong cách [G1E2N3R4E5], được sáng tác trong [[K01E12Y23]3 k4ey5] và chạy trong [T1M213] giây.")</f>
        <v>Bản nhạc này là sự thể hiện chính của phong cách [G1E2N3R4E5], được sáng tác trong [[K01E12Y23]3 k4ey5] và chạy trong [T1M213] giây.</v>
      </c>
    </row>
    <row r="4762">
      <c r="A4762" s="1" t="s">
        <v>4996</v>
      </c>
      <c r="B4762" s="1" t="s">
        <v>7064</v>
      </c>
      <c r="C4762" s="2" t="str">
        <f>IFERROR(__xludf.DUMMYFUNCTION("GoogleTranslate(B4762, ""en"", ""vi"")"),"Âm nhạc được đề cập có phạm vi cao độ giới hạn là [R1A2N3G4E5] [oc0ta1ve2s3], cho phép nhấn mạnh hơn vào các sắc thái của giai điệu và nhịp điệu. Nó được đặc trưng bởi chất lượng cảm xúc đặc biệt, được mô tả tốt nhất là [E1M2O3T4I5O6N7]. Bản thân bài hát "&amp;"có thời lượng [T1M213] giây, trong thời gian đó người nghe có thể đánh giá đầy đủ những đặc điểm độc đáo của phong cách âm nhạc đặc biệt này. Cho dù bạn là người hâm mộ âm nhạc chứa đầy [E1M2O3T4I5O6N7] hay chỉ đơn giản là đánh giá cao tính nghệ thuật kỹ "&amp;"thuật trong việc tạo ra âm nhạc với phạm vi cao độ hạn chế, sáng tác này chắc chắn sẽ thu hút và truyền cảm hứng.")</f>
        <v>Âm nhạc được đề cập có phạm vi cao độ giới hạn là [R1A2N3G4E5] [oc0ta1ve2s3], cho phép nhấn mạnh hơn vào các sắc thái của giai điệu và nhịp điệu. Nó được đặc trưng bởi chất lượng cảm xúc đặc biệt, được mô tả tốt nhất là [E1M2O3T4I5O6N7]. Bản thân bài hát có thời lượng [T1M213] giây, trong thời gian đó người nghe có thể đánh giá đầy đủ những đặc điểm độc đáo của phong cách âm nhạc đặc biệt này. Cho dù bạn là người hâm mộ âm nhạc chứa đầy [E1M2O3T4I5O6N7] hay chỉ đơn giản là đánh giá cao tính nghệ thuật kỹ thuật trong việc tạo ra âm nhạc với phạm vi cao độ hạn chế, sáng tác này chắc chắn sẽ thu hút và truyền cảm hứng.</v>
      </c>
    </row>
    <row r="4763">
      <c r="A4763" s="1" t="s">
        <v>3335</v>
      </c>
      <c r="B4763" s="1" t="s">
        <v>7065</v>
      </c>
      <c r="C4763" s="2" t="str">
        <f>IFERROR(__xludf.DUMMYFUNCTION("GoogleTranslate(B4763, ""en"", ""vi"")"),"Việc lựa chọn [[K01E12Y23]3 k4ey5] trong bài hát dài một giây [T1M213] này mang lại trải nghiệm âm nhạc quyến rũ và đáng nhớ. Phần trình diễn sử dụng [I1N2S3T4R5U6M7E8N9T0S1] và có [te0mp1o2] vừa phải, với [[N01U12M23_34B45A56R67S78]8 b9ar0s1] bao gồm bài"&amp;" hát. Nhìn chung, sự kết hợp của những yếu tố này tạo nên một bản nhạc độc đáo, hấp dẫn, chắc chắn sẽ để lại ấn tượng lâu dài cho người nghe.")</f>
        <v>Việc lựa chọn [[K01E12Y23]3 k4ey5] trong bài hát dài một giây [T1M213] này mang lại trải nghiệm âm nhạc quyến rũ và đáng nhớ. Phần trình diễn sử dụng [I1N2S3T4R5U6M7E8N9T0S1] và có [te0mp1o2] vừa phải, với [[N01U12M23_34B45A56R67S78]8 b9ar0s1] bao gồm bài hát. Nhìn chung, sự kết hợp của những yếu tố này tạo nên một bản nhạc độc đáo, hấp dẫn, chắc chắn sẽ để lại ấn tượng lâu dài cho người nghe.</v>
      </c>
    </row>
    <row r="4764">
      <c r="A4764" s="1" t="s">
        <v>398</v>
      </c>
      <c r="B4764" s="1" t="s">
        <v>7066</v>
      </c>
      <c r="C4764" s="2" t="str">
        <f>IFERROR(__xludf.DUMMYFUNCTION("GoogleTranslate(B4764, ""en"", ""vi"")"),"Bản nhạc này dài [T1M213] giây và đồng hồ đo của nó là [T1I2M3E4_5S6I7G8N9A0T1U2R3E4]. Đồng hồ đo của một bản nhạc đề cập đến mô hình nhịp điệu cơ bản sắp xếp âm nhạc thành các đơn vị thời gian đều đặn. Nói cách khác, đó là số lượng và thời lượng nhịp tro"&amp;"ng mỗi ô nhịp nhạc. Biết nhịp điệu của một bản nhạc là điều quan trọng để hiểu cấu trúc của nó và để có thể chơi hoặc biểu diễn bản nhạc một cách chính xác. Cùng với độ dài của bản nhạc, thước đo của bản nhạc này cung cấp thông tin quan trọng cho bất kỳ a"&amp;"i muốn nghe hoặc chơi bản nhạc này.")</f>
        <v>Bản nhạc này dài [T1M213] giây và đồng hồ đo của nó là [T1I2M3E4_5S6I7G8N9A0T1U2R3E4]. Đồng hồ đo của một bản nhạc đề cập đến mô hình nhịp điệu cơ bản sắp xếp âm nhạc thành các đơn vị thời gian đều đặn. Nói cách khác, đó là số lượng và thời lượng nhịp trong mỗi ô nhịp nhạc. Biết nhịp điệu của một bản nhạc là điều quan trọng để hiểu cấu trúc của nó và để có thể chơi hoặc biểu diễn bản nhạc một cách chính xác. Cùng với độ dài của bản nhạc, thước đo của bản nhạc này cung cấp thông tin quan trọng cho bất kỳ ai muốn nghe hoặc chơi bản nhạc này.</v>
      </c>
    </row>
    <row r="4765">
      <c r="A4765" s="1" t="s">
        <v>7067</v>
      </c>
      <c r="B4765" s="1" t="s">
        <v>7068</v>
      </c>
      <c r="C4765" s="2" t="str">
        <f>IFERROR(__xludf.DUMMYFUNCTION("GoogleTranslate(B4765, ""en"", ""vi"")"),"[ke0y1] được sử dụng trong bản nhạc này tạo thêm hương vị độc đáo cho nó, bổ sung cho [te0mp1o2] thư giãn. Bài hát bao gồm tổng cộng [[N01U12M23_34B45A56R67S78]8 b9ar0s1] và [ti0me1 s2ig3na4tu5re6] của nó rất độc đáo, điều này làm tăng thêm nét đặc biệt c"&amp;"ủa nó.")</f>
        <v>[ke0y1] được sử dụng trong bản nhạc này tạo thêm hương vị độc đáo cho nó, bổ sung cho [te0mp1o2] thư giãn. Bài hát bao gồm tổng cộng [[N01U12M23_34B45A56R67S78]8 b9ar0s1] và [ti0me1 s2ig3na4tu5re6] của nó rất độc đáo, điều này làm tăng thêm nét đặc biệt của nó.</v>
      </c>
    </row>
    <row r="4766">
      <c r="A4766" s="1" t="s">
        <v>7069</v>
      </c>
      <c r="B4766" s="1" t="s">
        <v>7070</v>
      </c>
      <c r="C4766" s="2" t="str">
        <f>IFERROR(__xludf.DUMMYFUNCTION("GoogleTranslate(B4766, ""en"", ""vi"")"),"[ke0y1] của bản nhạc này mang lại cho nó chất lượng cảm xúc đặc biệt, trong khi thời gian phát của nó kéo dài trong [T1M213] giây. Nhịp điệu trong bài hát này vô cùng kích thích nhưng lại không theo khuôn mẫu thông thường [ti0me1 s2ig3na4tu5re6]. Âm nhạc "&amp;"có tốc độ cao và không dễ nhận ra bài hát thuộc bất kỳ thể loại cụ thể nào.")</f>
        <v>[ke0y1] của bản nhạc này mang lại cho nó chất lượng cảm xúc đặc biệt, trong khi thời gian phát của nó kéo dài trong [T1M213] giây. Nhịp điệu trong bài hát này vô cùng kích thích nhưng lại không theo khuôn mẫu thông thường [ti0me1 s2ig3na4tu5re6]. Âm nhạc có tốc độ cao và không dễ nhận ra bài hát thuộc bất kỳ thể loại cụ thể nào.</v>
      </c>
    </row>
    <row r="4767">
      <c r="A4767" s="1" t="s">
        <v>7071</v>
      </c>
      <c r="B4767" s="1" t="s">
        <v>7072</v>
      </c>
      <c r="C4767" s="2" t="str">
        <f>IFERROR(__xludf.DUMMYFUNCTION("GoogleTranslate(B4767, ""en"", ""vi"")"),"Giai điệu trong bài hát này không chủ yếu có âm thanh của [I1N2S3T4R5U6M7E8N9T0]. Tuy nhiên, có khoảng [[N01U12M23_34B45A56R67S78]8 b9ar0s1] trong bài hát, góp phần tạo nên cấu trúc và nhịp điệu tổng thể của bài hát.")</f>
        <v>Giai điệu trong bài hát này không chủ yếu có âm thanh của [I1N2S3T4R5U6M7E8N9T0]. Tuy nhiên, có khoảng [[N01U12M23_34B45A56R67S78]8 b9ar0s1] trong bài hát, góp phần tạo nên cấu trúc và nhịp điệu tổng thể của bài hát.</v>
      </c>
    </row>
    <row r="4768">
      <c r="A4768" s="1" t="s">
        <v>110</v>
      </c>
      <c r="B4768" s="1" t="s">
        <v>7073</v>
      </c>
      <c r="C4768" s="2" t="str">
        <f>IFERROR(__xludf.DUMMYFUNCTION("GoogleTranslate(B4768, ""en"", ""vi"")"),"Phạm vi cao độ của âm nhạc được giới hạn ở [R1A2N3G4E5] [oc0ta1ve2s3], điều này tạo ra cơ hội duy nhất để nhấn mạnh sự tinh tế của giai điệu và phân nhịp. Với ít nốt hơn để chơi, các nhạc sĩ phải tập trung vào độ chính xác và cách diễn đạt của từng nốt ri"&amp;"êng lẻ, làm cho mọi biến thể tinh tế trong giai điệu và cách diễn đạt đều trở nên đáng chú ý và có tác động hơn. Hạn chế này có thể dẫn đến cảm giác gần gũi hơn trong âm nhạc và chiều sâu cảm xúc trong buổi biểu diễn, khi khán giả bị thu hút bởi những sắc"&amp;" thái phức tạp của âm nhạc.")</f>
        <v>Phạm vi cao độ của âm nhạc được giới hạn ở [R1A2N3G4E5] [oc0ta1ve2s3], điều này tạo ra cơ hội duy nhất để nhấn mạnh sự tinh tế của giai điệu và phân nhịp. Với ít nốt hơn để chơi, các nhạc sĩ phải tập trung vào độ chính xác và cách diễn đạt của từng nốt riêng lẻ, làm cho mọi biến thể tinh tế trong giai điệu và cách diễn đạt đều trở nên đáng chú ý và có tác động hơn. Hạn chế này có thể dẫn đến cảm giác gần gũi hơn trong âm nhạc và chiều sâu cảm xúc trong buổi biểu diễn, khi khán giả bị thu hút bởi những sắc thái phức tạp của âm nhạc.</v>
      </c>
    </row>
    <row r="4769">
      <c r="A4769" s="1" t="s">
        <v>7074</v>
      </c>
      <c r="B4769" s="1" t="s">
        <v>7075</v>
      </c>
      <c r="C4769" s="2" t="str">
        <f>IFERROR(__xludf.DUMMYFUNCTION("GoogleTranslate(B4769, ""en"", ""vi"")"),"Âm nhạc có dải cao độ nhỏ gọn [R1A2N3G4E5] [oc0ta1ve2s3] tạo ra màn trình diễn tập trung và có tác động mạnh mẽ, được nâng cao hơn nữa nhờ chất lượng cảm xúc của [[K01E12Y23]3 k4ey5]. Bản nhạc này, được chơi trong thời gian [T1I2M3E4_5S6I7G8N9A0T1U2R3E4],"&amp;" đã cố tình bỏ qua [I1N2S3T4R5U6M7E8N9T0S1] để truyền tải cảm xúc âm nhạc riêng biệt của [E1M2O3T4I5O6N7].")</f>
        <v>Âm nhạc có dải cao độ nhỏ gọn [R1A2N3G4E5] [oc0ta1ve2s3] tạo ra màn trình diễn tập trung và có tác động mạnh mẽ, được nâng cao hơn nữa nhờ chất lượng cảm xúc của [[K01E12Y23]3 k4ey5]. Bản nhạc này, được chơi trong thời gian [T1I2M3E4_5S6I7G8N9A0T1U2R3E4], đã cố tình bỏ qua [I1N2S3T4R5U6M7E8N9T0S1] để truyền tải cảm xúc âm nhạc riêng biệt của [E1M2O3T4I5O6N7].</v>
      </c>
    </row>
    <row r="4770">
      <c r="A4770" s="1" t="s">
        <v>981</v>
      </c>
      <c r="B4770" s="1" t="s">
        <v>7076</v>
      </c>
      <c r="C4770" s="2" t="str">
        <f>IFERROR(__xludf.DUMMYFUNCTION("GoogleTranslate(B4770, ""en"", ""vi"")"),"Loại nhạc này mang lại trải nghiệm nghe độc ​​đáo và đáng nhớ với dải cao độ [R1A2N3G4E5] [oc0ta1ve2s3]. [[K01E12Y23]3 k4ey5] thêm âm thanh mạnh mẽ và đáng nhớ vào bố cục. Bài hát dài [T1M213] giây và có nhịp điệu sôi động. Nó không liên quan đến việc sử "&amp;"dụng [I1N2S3T4R5U6M7E8N9T0S1] trong thành phần của nó. Với [ti0me1 s2ig3na4tu5re6 o7f 8[T91I02M13E24_35S46I57G68N79A80T91U02R13E24]3] và phát ở tốc độ trung bình, âm nhạc gợi lên cảm giác [E1M2O3T4I5O6N7].")</f>
        <v>Loại nhạc này mang lại trải nghiệm nghe độc ​​đáo và đáng nhớ với dải cao độ [R1A2N3G4E5] [oc0ta1ve2s3]. [[K01E12Y23]3 k4ey5] thêm âm thanh mạnh mẽ và đáng nhớ vào bố cục. Bài hát dài [T1M213] giây và có nhịp điệu sôi động. Nó không liên quan đến việc sử dụng [I1N2S3T4R5U6M7E8N9T0S1] trong thành phần của nó. Với [ti0me1 s2ig3na4tu5re6 o7f 8[T91I02M13E24_35S46I57G68N79A80T91U02R13E24]3] và phát ở tốc độ trung bình, âm nhạc gợi lên cảm giác [E1M2O3T4I5O6N7].</v>
      </c>
    </row>
    <row r="4771">
      <c r="A4771" s="1" t="s">
        <v>3659</v>
      </c>
      <c r="B4771" s="1" t="s">
        <v>7077</v>
      </c>
      <c r="C4771" s="2" t="str">
        <f>IFERROR(__xludf.DUMMYFUNCTION("GoogleTranslate(B4771, ""en"", ""vi"")"),"Phạm vi cao độ nhỏ gọn của [R1A2N3G4E5] [oc0ta1ve2s3] mang lại màn trình diễn âm nhạc tập trung và có tác động mạnh mẽ, trong khi [[K01E12Y23]3 k4ey5] thêm hương vị độc đáo cho bài hát này, kéo dài [T1M213] giây. Nhịp điệu ru ngủ đi kèm với sự vắng mặt củ"&amp;"a [I1N2S3T4R5U6M7E8N9T0S1], thể hiện âm thanh tiêu biểu của [G1E2N3R4E5] điển hình. Thể hiện phong cách của [A1R2T3I4S5T6], âm nhạc bao gồm tổng cộng [[N01U12M23_34B45A56R67S78]8 b9ar0s1].")</f>
        <v>Phạm vi cao độ nhỏ gọn của [R1A2N3G4E5] [oc0ta1ve2s3] mang lại màn trình diễn âm nhạc tập trung và có tác động mạnh mẽ, trong khi [[K01E12Y23]3 k4ey5] thêm hương vị độc đáo cho bài hát này, kéo dài [T1M213] giây. Nhịp điệu ru ngủ đi kèm với sự vắng mặt của [I1N2S3T4R5U6M7E8N9T0S1], thể hiện âm thanh tiêu biểu của [G1E2N3R4E5] điển hình. Thể hiện phong cách của [A1R2T3I4S5T6], âm nhạc bao gồm tổng cộng [[N01U12M23_34B45A56R67S78]8 b9ar0s1].</v>
      </c>
    </row>
    <row r="4772">
      <c r="A4772" s="1" t="s">
        <v>263</v>
      </c>
      <c r="B4772" s="1" t="s">
        <v>7078</v>
      </c>
      <c r="C4772" s="2" t="str">
        <f>IFERROR(__xludf.DUMMYFUNCTION("GoogleTranslate(B4772, ""en"", ""vi"")"),"Xuyên suốt bản nhạc, việc sử dụng dải cao độ cụ thể [R1A2N3G4E5] [oc0ta1ve2s3] tạo ra âm thanh gắn kết và thống nhất. Bài hát bao gồm [[N01U12M23_34B45A56R67S78]8 b9ar0s1], duy trì dải cao độ này xuyên suốt. Việc sử dụng dải cao độ nhất quán này góp phần "&amp;"tạo nên sự mạch lạc và thống nhất tổng thể của bản nhạc. Bằng cách sử dụng kỹ thuật này, nhà soạn nhạc đảm bảo rằng người nghe trải nghiệm một bản nhạc liền mạch và có cấu trúc tốt.")</f>
        <v>Xuyên suốt bản nhạc, việc sử dụng dải cao độ cụ thể [R1A2N3G4E5] [oc0ta1ve2s3] tạo ra âm thanh gắn kết và thống nhất. Bài hát bao gồm [[N01U12M23_34B45A56R67S78]8 b9ar0s1], duy trì dải cao độ này xuyên suốt. Việc sử dụng dải cao độ nhất quán này góp phần tạo nên sự mạch lạc và thống nhất tổng thể của bản nhạc. Bằng cách sử dụng kỹ thuật này, nhà soạn nhạc đảm bảo rằng người nghe trải nghiệm một bản nhạc liền mạch và có cấu trúc tốt.</v>
      </c>
    </row>
    <row r="4773">
      <c r="A4773" s="1" t="s">
        <v>2187</v>
      </c>
      <c r="B4773" s="1" t="s">
        <v>7079</v>
      </c>
      <c r="C4773" s="2" t="str">
        <f>IFERROR(__xludf.DUMMYFUNCTION("GoogleTranslate(B4773, ""en"", ""vi"")"),"Bài hát đang được phát ở tốc độ nhanh [te0mp1o2], [[K01E12Y23]3 k4ey5] thêm hương vị độc đáo vào bài hát, bao gồm khoảng [[N01U12M23_34B45A56R67S78]8 b9ar0s1]. Đáng chú ý là [I1N2S3T4R5U6M7E8N9T0S1] không có trong bản nhạc này.")</f>
        <v>Bài hát đang được phát ở tốc độ nhanh [te0mp1o2], [[K01E12Y23]3 k4ey5] thêm hương vị độc đáo vào bài hát, bao gồm khoảng [[N01U12M23_34B45A56R67S78]8 b9ar0s1]. Đáng chú ý là [I1N2S3T4R5U6M7E8N9T0S1] không có trong bản nhạc này.</v>
      </c>
    </row>
    <row r="4774">
      <c r="A4774" s="1" t="s">
        <v>7080</v>
      </c>
      <c r="B4774" s="1" t="s">
        <v>7081</v>
      </c>
      <c r="C4774" s="2" t="str">
        <f>IFERROR(__xludf.DUMMYFUNCTION("GoogleTranslate(B4774, ""en"", ""vi"")"),"[ke0y1] mang đến cho bản nhạc này chất lượng cảm xúc đặc biệt và bản nhạc chạy trong [T1M213] giây. Nhịp điệu trong bài hát này rất êm dịu và âm nhạc có nhịp [T1I2M3E4_5S6I7G8N9A0T1U2R3E4]. Ngoài ra, bài hát này không có [I1N2S3T4R5U6M7E8N9T0S1] và di chu"&amp;"yển với tốc độ chậm, bao trùm [[N01U12M23_34B45A56R67S78]8 b9ar0s1].")</f>
        <v>[ke0y1] mang đến cho bản nhạc này chất lượng cảm xúc đặc biệt và bản nhạc chạy trong [T1M213] giây. Nhịp điệu trong bài hát này rất êm dịu và âm nhạc có nhịp [T1I2M3E4_5S6I7G8N9A0T1U2R3E4]. Ngoài ra, bài hát này không có [I1N2S3T4R5U6M7E8N9T0S1] và di chuyển với tốc độ chậm, bao trùm [[N01U12M23_34B45A56R67S78]8 b9ar0s1].</v>
      </c>
    </row>
    <row r="4775">
      <c r="A4775" s="1" t="s">
        <v>282</v>
      </c>
      <c r="B4775" s="1" t="s">
        <v>7082</v>
      </c>
      <c r="C4775" s="2" t="str">
        <f>IFERROR(__xludf.DUMMYFUNCTION("GoogleTranslate(B4775, ""en"", ""vi"")"),"Bản nhạc mà tôi đang mô tả thể hiện phạm vi cao độ trong [R1A2N3G4E5] [oc0ta1ve2s3] và tạo ra bầu không khí khác biệt bằng cách sử dụng [[K01E12Y23]3 k4ey5]. Nhịp điệu của nó vừa phải, không quá nhanh cũng không quá chậm, trong khi [ti0me1 s2ig3na4tu5re6]"&amp;" được sử dụng là [T1I2M3E4_5S6I7G8N9A0T1U2R3E4], vốn không được sử dụng phổ biến.")</f>
        <v>Bản nhạc mà tôi đang mô tả thể hiện phạm vi cao độ trong [R1A2N3G4E5] [oc0ta1ve2s3] và tạo ra bầu không khí khác biệt bằng cách sử dụng [[K01E12Y23]3 k4ey5]. Nhịp điệu của nó vừa phải, không quá nhanh cũng không quá chậm, trong khi [ti0me1 s2ig3na4tu5re6] được sử dụng là [T1I2M3E4_5S6I7G8N9A0T1U2R3E4], vốn không được sử dụng phổ biến.</v>
      </c>
    </row>
    <row r="4776">
      <c r="A4776" s="1" t="s">
        <v>7083</v>
      </c>
      <c r="B4776" s="1" t="s">
        <v>7084</v>
      </c>
      <c r="C4776" s="2" t="str">
        <f>IFERROR(__xludf.DUMMYFUNCTION("GoogleTranslate(B4776, ""en"", ""vi"")"),"Việc lựa chọn [[K01E12Y23]3 k4ey5] trong bản nhạc này tạo ra trải nghiệm quyến rũ và đáng nhớ, được bổ sung bởi độ dài [T1M213] giây. Nhịp điệu trong bài hát đầy hứng khởi này tuân theo nhịp [T1I2M3E4_5S6I7G8N9A0T1U2R3E4] và chứa đầy [E1M2O3T4I5O6N7], kéo"&amp;" dài [[N01U12M23_34B45A56R67S78]8 b9ar0s1].")</f>
        <v>Việc lựa chọn [[K01E12Y23]3 k4ey5] trong bản nhạc này tạo ra trải nghiệm quyến rũ và đáng nhớ, được bổ sung bởi độ dài [T1M213] giây. Nhịp điệu trong bài hát đầy hứng khởi này tuân theo nhịp [T1I2M3E4_5S6I7G8N9A0T1U2R3E4] và chứa đầy [E1M2O3T4I5O6N7], kéo dài [[N01U12M23_34B45A56R67S78]8 b9ar0s1].</v>
      </c>
    </row>
    <row r="4777">
      <c r="A4777" s="1" t="s">
        <v>7085</v>
      </c>
      <c r="B4777" s="1" t="s">
        <v>7086</v>
      </c>
      <c r="C4777" s="2" t="str">
        <f>IFERROR(__xludf.DUMMYFUNCTION("GoogleTranslate(B4777, ""en"", ""vi"")"),"Với việc sử dụng [[K01E12Y23]3 k4ey5], bản nhạc này truyền tải âm thanh độc đáo và vang dội đồng thời tuân thủ [[T01I12M23E34_45S56I67G78N89A90T01U12R23E34]4 t5im6e 7si8gn9at0ur1e2]. Nó kết hợp [I1N2S3T4R5U6M7E8N9T0S1] để tạo ra một sự sắp xếp quyến rũ. Đ"&amp;"ược chơi ở tốc độ vừa phải, bài hát này bất chấp các quy ước của phong cách [G1E2N3R4E5], bày tỏ lòng tôn kính đối với [A1R2T3I4S5T6]. Bao gồm khoảng [[N01U12M23_34B45A56R67S78]8 b9ar0s1], nó thể hiện một bản sáng tác âm nhạc đầy sáng tạo và hấp dẫn.")</f>
        <v>Với việc sử dụng [[K01E12Y23]3 k4ey5], bản nhạc này truyền tải âm thanh độc đáo và vang dội đồng thời tuân thủ [[T01I12M23E34_45S56I67G78N89A90T01U12R23E34]4 t5im6e 7si8gn9at0ur1e2]. Nó kết hợp [I1N2S3T4R5U6M7E8N9T0S1] để tạo ra một sự sắp xếp quyến rũ. Được chơi ở tốc độ vừa phải, bài hát này bất chấp các quy ước của phong cách [G1E2N3R4E5], bày tỏ lòng tôn kính đối với [A1R2T3I4S5T6]. Bao gồm khoảng [[N01U12M23_34B45A56R67S78]8 b9ar0s1], nó thể hiện một bản sáng tác âm nhạc đầy sáng tạo và hấp dẫn.</v>
      </c>
    </row>
    <row r="4778">
      <c r="A4778" s="1" t="s">
        <v>7087</v>
      </c>
      <c r="B4778" s="1" t="s">
        <v>7088</v>
      </c>
      <c r="C4778" s="2" t="str">
        <f>IFERROR(__xludf.DUMMYFUNCTION("GoogleTranslate(B4778, ""en"", ""vi"")"),"Âm nhạc được đề cập khác với phong cách thông thường của [A1R2T3I4S5T6] vì nó thiếu những đặc điểm điển hình liên quan đến âm nhạc của họ. Bất chấp sự ra đi này, tác phẩm vẫn duy trì [te0mp1o2] vừa phải và trải dài khoảng [[N01U12M23_34B45A56R67S78]8 b9ar"&amp;"0s1]. Một khía cạnh đáng chú ý của sáng tác là vai trò quan trọng của [I1N2S3T4R5U6M7E8N9T0S1], được sử dụng rộng rãi trong suốt bài hát.")</f>
        <v>Âm nhạc được đề cập khác với phong cách thông thường của [A1R2T3I4S5T6] vì nó thiếu những đặc điểm điển hình liên quan đến âm nhạc của họ. Bất chấp sự ra đi này, tác phẩm vẫn duy trì [te0mp1o2] vừa phải và trải dài khoảng [[N01U12M23_34B45A56R67S78]8 b9ar0s1]. Một khía cạnh đáng chú ý của sáng tác là vai trò quan trọng của [I1N2S3T4R5U6M7E8N9T0S1], được sử dụng rộng rãi trong suốt bài hát.</v>
      </c>
    </row>
    <row r="4779">
      <c r="A4779" s="1" t="s">
        <v>3821</v>
      </c>
      <c r="B4779" s="1" t="s">
        <v>7089</v>
      </c>
      <c r="C4779" s="2" t="str">
        <f>IFERROR(__xludf.DUMMYFUNCTION("GoogleTranslate(B4779, ""en"", ""vi"")"),"Phần trình diễn âm nhạc của bài hát này sử dụng nhiều nhạc cụ khác nhau và được trình diễn chậm rãi, làm nổi bật nhịp điệu mạnh mẽ và việc sử dụng [ti0me1 s2ig3na4tu5re6] không phổ biến. [ke0y1] được sử dụng trong bản nhạc này mang lại cho nó chất lượng c"&amp;"ảm xúc đặc biệt, góp phần tạo nên ấn tượng tổng thể cho bản nhạc. Mặc dù [ti0me1 s2ig3na4tu5re6] độc đáo, nhịp điệu của bài hát vẫn cực kỳ mạnh mẽ, nâng cao hơn nữa cường độ cảm xúc và khiến nó trở thành một trải nghiệm âm nhạc độc đáo và quyến rũ.")</f>
        <v>Phần trình diễn âm nhạc của bài hát này sử dụng nhiều nhạc cụ khác nhau và được trình diễn chậm rãi, làm nổi bật nhịp điệu mạnh mẽ và việc sử dụng [ti0me1 s2ig3na4tu5re6] không phổ biến. [ke0y1] được sử dụng trong bản nhạc này mang lại cho nó chất lượng cảm xúc đặc biệt, góp phần tạo nên ấn tượng tổng thể cho bản nhạc. Mặc dù [ti0me1 s2ig3na4tu5re6] độc đáo, nhịp điệu của bài hát vẫn cực kỳ mạnh mẽ, nâng cao hơn nữa cường độ cảm xúc và khiến nó trở thành một trải nghiệm âm nhạc độc đáo và quyến rũ.</v>
      </c>
    </row>
    <row r="4780">
      <c r="A4780" s="1" t="s">
        <v>1152</v>
      </c>
      <c r="B4780" s="1" t="s">
        <v>7090</v>
      </c>
      <c r="C4780" s="2" t="str">
        <f>IFERROR(__xludf.DUMMYFUNCTION("GoogleTranslate(B4780, ""en"", ""vi"")"),"Việc sử dụng [[K01E12Y23]3 k4ey5] trong âm nhạc tạo ra một bầu không khí khác biệt được nâng cao hơn nữa theo thời lượng của bài hát, kéo dài trong [T1M213] giây. Thêm vào sự độc đáo của bài hát là [ti0me1 s2ig3na4tu5re6] không đều, như [T1I2M3E4_5S6I7G8N"&amp;"9A0T1U2R3E4]. Cùng với nhau, những yếu tố này góp phần tạo nên tâm trạng và đặc trưng chung của âm nhạc, khiến nó trở thành một trải nghiệm nghe thực sự đáng nhớ.")</f>
        <v>Việc sử dụng [[K01E12Y23]3 k4ey5] trong âm nhạc tạo ra một bầu không khí khác biệt được nâng cao hơn nữa theo thời lượng của bài hát, kéo dài trong [T1M213] giây. Thêm vào sự độc đáo của bài hát là [ti0me1 s2ig3na4tu5re6] không đều, như [T1I2M3E4_5S6I7G8N9A0T1U2R3E4]. Cùng với nhau, những yếu tố này góp phần tạo nên tâm trạng và đặc trưng chung của âm nhạc, khiến nó trở thành một trải nghiệm nghe thực sự đáng nhớ.</v>
      </c>
    </row>
    <row r="4781">
      <c r="A4781" s="1" t="s">
        <v>3425</v>
      </c>
      <c r="B4781" s="1" t="s">
        <v>7091</v>
      </c>
      <c r="C4781" s="2" t="str">
        <f>IFERROR(__xludf.DUMMYFUNCTION("GoogleTranslate(B4781, ""en"", ""vi"")"),"Bản nhạc này có phạm vi cao độ trong [R1A2N3G4E5] [oc0ta1ve2s3] và được phát trong [[K01E12Y23]3 k4ey5], mang lại âm thanh mạnh mẽ và đáng nhớ. Nhịp điệu của bài hát rất mạnh mẽ nhưng cũng có nhịp độ chậm, với thời lượng [T1M213] giây và nhịp [T1I2M3E4_5S"&amp;"6I7G8N9A0T1U2R3E4]. Điều thú vị là bài hát này không có bất kỳ [I1N2S3T4R5U6M7E8N9T0S1] nào và không thể hiện bản chất của thể loại [G1E2N3R4E5].")</f>
        <v>Bản nhạc này có phạm vi cao độ trong [R1A2N3G4E5] [oc0ta1ve2s3] và được phát trong [[K01E12Y23]3 k4ey5], mang lại âm thanh mạnh mẽ và đáng nhớ. Nhịp điệu của bài hát rất mạnh mẽ nhưng cũng có nhịp độ chậm, với thời lượng [T1M213] giây và nhịp [T1I2M3E4_5S6I7G8N9A0T1U2R3E4]. Điều thú vị là bài hát này không có bất kỳ [I1N2S3T4R5U6M7E8N9T0S1] nào và không thể hiện bản chất của thể loại [G1E2N3R4E5].</v>
      </c>
    </row>
    <row r="4782">
      <c r="A4782" s="1" t="s">
        <v>1140</v>
      </c>
      <c r="B4782" s="1" t="s">
        <v>7092</v>
      </c>
      <c r="C4782" s="2" t="str">
        <f>IFERROR(__xludf.DUMMYFUNCTION("GoogleTranslate(B4782, ""en"", ""vi"")"),"Bản nhạc thể hiện phạm vi cao độ trong [R1A2N3G4E5] [oc0ta1ve2s3] và việc sử dụng [[K01E12Y23]3 k4ey5] của nó tạo ra một bảng âm thanh phong phú và sống động. Với thời lượng [T1M213] giây, ca khúc chinh phục người nghe bằng nhịp điệu tràn đầy năng lượng đ"&amp;"ặc biệt. Âm nhạc được phát ra thông qua sự tương tác điêu luyện của [I1N2S3T4R5U6M7E8N9T0S1]. Hơn nữa, [ti0me1 s2ig3na4tu5re6] của bài hát nằm ngoài tiêu chuẩn, [T1I2M3E4_5S6I7G8N9A0T1U2R3E4], tạo thêm yếu tố hấp dẫn cho bố cục. Khi trình diễn với nhịp độ"&amp;" nhàn nhã, âm nhạc lại thấm đẫm [E1M2O3T4I5O6N7], khơi gợi phản ứng cảm xúc sâu sắc từ khán giả.")</f>
        <v>Bản nhạc thể hiện phạm vi cao độ trong [R1A2N3G4E5] [oc0ta1ve2s3] và việc sử dụng [[K01E12Y23]3 k4ey5] của nó tạo ra một bảng âm thanh phong phú và sống động. Với thời lượng [T1M213] giây, ca khúc chinh phục người nghe bằng nhịp điệu tràn đầy năng lượng đặc biệt. Âm nhạc được phát ra thông qua sự tương tác điêu luyện của [I1N2S3T4R5U6M7E8N9T0S1]. Hơn nữa, [ti0me1 s2ig3na4tu5re6] của bài hát nằm ngoài tiêu chuẩn, [T1I2M3E4_5S6I7G8N9A0T1U2R3E4], tạo thêm yếu tố hấp dẫn cho bố cục. Khi trình diễn với nhịp độ nhàn nhã, âm nhạc lại thấm đẫm [E1M2O3T4I5O6N7], khơi gợi phản ứng cảm xúc sâu sắc từ khán giả.</v>
      </c>
    </row>
    <row r="4783">
      <c r="A4783" s="1" t="s">
        <v>352</v>
      </c>
      <c r="B4783" s="1" t="s">
        <v>7093</v>
      </c>
      <c r="C4783" s="2" t="str">
        <f>IFERROR(__xludf.DUMMYFUNCTION("GoogleTranslate(B4783, ""en"", ""vi"")"),"Việc sử dụng dải cao độ cụ thể [R1A2N3G4E5] [oc0ta1ve2s3] tạo ra âm thanh gắn kết và thống nhất xuyên suốt bản nhạc, trong khi việc sử dụng [[K01E12Y23]3 k4ey5] trong âm nhạc sẽ tạo ra một bầu không khí khác biệt. Với độ dài [T1M213] giây, bài hát duy trì"&amp;" độ [te0mp1o2] vừa phải. Hơn nữa, bài hát này không có bất kỳ [I1N2S3T4R5U6M7E8N9T0S1] nào, nhấn mạnh vào khung cảnh âm thanh độc đáo của nó. Nó tuân theo [[T01I12M23E34_45S56I67G78N89A90T01U12R23E34]4 t5im6e 7si8gn9at0ur1e2], được bổ sung bởi nhịp điệu v"&amp;"ừa phải, góp phần vào bố cục tổng thể. Nhìn chung, âm nhạc gợi lên bản chất [E1M2O3T4I5O6N7].")</f>
        <v>Việc sử dụng dải cao độ cụ thể [R1A2N3G4E5] [oc0ta1ve2s3] tạo ra âm thanh gắn kết và thống nhất xuyên suốt bản nhạc, trong khi việc sử dụng [[K01E12Y23]3 k4ey5] trong âm nhạc sẽ tạo ra một bầu không khí khác biệt. Với độ dài [T1M213] giây, bài hát duy trì độ [te0mp1o2] vừa phải. Hơn nữa, bài hát này không có bất kỳ [I1N2S3T4R5U6M7E8N9T0S1] nào, nhấn mạnh vào khung cảnh âm thanh độc đáo của nó. Nó tuân theo [[T01I12M23E34_45S56I67G78N89A90T01U12R23E34]4 t5im6e 7si8gn9at0ur1e2], được bổ sung bởi nhịp điệu vừa phải, góp phần vào bố cục tổng thể. Nhìn chung, âm nhạc gợi lên bản chất [E1M2O3T4I5O6N7].</v>
      </c>
    </row>
    <row r="4784">
      <c r="A4784" s="1" t="s">
        <v>7094</v>
      </c>
      <c r="B4784" s="1" t="s">
        <v>7095</v>
      </c>
      <c r="C4784" s="2" t="str">
        <f>IFERROR(__xludf.DUMMYFUNCTION("GoogleTranslate(B4784, ""en"", ""vi"")"),"Dải cao độ của [R1A2N3G4E5] [oc0ta1ve2s3] tạo thêm nét đặc biệt cho âm nhạc, nhấn mạnh chiều sâu cảm xúc của nó, trong khi nhịp điệu sống động và [ti0me1 s2ig3na4tu5re6 o7f 8[T91I02M13E24_35S46I57G68N79A80T91U02R13E24]3] độc đáo góp phần tạo nên sức hấp d"&amp;"ẫn tổng thể của nó. Ngoài ra, cách sắp xếp của bài hát này đã cố tình bỏ qua việc sử dụng [I1N2S3T4R5U6M7E8N9T0S1], dẫn đến trải nghiệm âm thanh khác biệt. Được chơi ở tốc độ nhanh và bao gồm khoảng [[N01U12M23_34B45A56R67S78]8 b9ar0s1], bài hát thể hiện "&amp;"bố cục tràn đầy năng lượng và được trau chuốt kỹ lưỡng.")</f>
        <v>Dải cao độ của [R1A2N3G4E5] [oc0ta1ve2s3] tạo thêm nét đặc biệt cho âm nhạc, nhấn mạnh chiều sâu cảm xúc của nó, trong khi nhịp điệu sống động và [ti0me1 s2ig3na4tu5re6 o7f 8[T91I02M13E24_35S46I57G68N79A80T91U02R13E24]3] độc đáo góp phần tạo nên sức hấp dẫn tổng thể của nó. Ngoài ra, cách sắp xếp của bài hát này đã cố tình bỏ qua việc sử dụng [I1N2S3T4R5U6M7E8N9T0S1], dẫn đến trải nghiệm âm thanh khác biệt. Được chơi ở tốc độ nhanh và bao gồm khoảng [[N01U12M23_34B45A56R67S78]8 b9ar0s1], bài hát thể hiện bố cục tràn đầy năng lượng và được trau chuốt kỹ lưỡng.</v>
      </c>
    </row>
    <row r="4785">
      <c r="A4785" s="1" t="s">
        <v>7096</v>
      </c>
      <c r="B4785" s="1" t="s">
        <v>7097</v>
      </c>
      <c r="C4785" s="2" t="str">
        <f>IFERROR(__xludf.DUMMYFUNCTION("GoogleTranslate(B4785, ""en"", ""vi"")"),"Bài hát này có [te0mp1o2] vừa phải và thời gian chạy là [T1M213] giây. Nhịp điệu của nó rất yên tĩnh, nhưng [ti0me1 s2ig3na4tu5re6] không điển hình.")</f>
        <v>Bài hát này có [te0mp1o2] vừa phải và thời gian chạy là [T1M213] giây. Nhịp điệu của nó rất yên tĩnh, nhưng [ti0me1 s2ig3na4tu5re6] không điển hình.</v>
      </c>
    </row>
    <row r="4786">
      <c r="A4786" s="1" t="s">
        <v>956</v>
      </c>
      <c r="B4786" s="1" t="s">
        <v>7098</v>
      </c>
      <c r="C4786" s="2" t="str">
        <f>IFERROR(__xludf.DUMMYFUNCTION("GoogleTranslate(B4786, ""en"", ""vi"")"),"Bản nhạc là một bản sáng tác trong [[K01E12Y23]3 k4ey5] thể hiện phạm vi cao độ trải dài [R1A2N3G4E5] [oc0ta1ve2s3]. Nó có thời gian chơi là [T1M213] giây và có nhịp điệu mạnh mẽ và lôi cuốn. Điều thú vị là thành phần này cố tình loại trừ [I1N2S3T4R5U6M7E"&amp;"8N9T0S1]. [ti0me1 s2ig3na4tu5re6] được chọn cho phần này cũng không phải là phổ biến và âm nhạc được phát với tốc độ nhàn nhã. Mặc dù vậy, âm nhạc vẫn tỏa ra cảm giác mạnh mẽ về [E1M2O3T4I5O6N7].")</f>
        <v>Bản nhạc là một bản sáng tác trong [[K01E12Y23]3 k4ey5] thể hiện phạm vi cao độ trải dài [R1A2N3G4E5] [oc0ta1ve2s3]. Nó có thời gian chơi là [T1M213] giây và có nhịp điệu mạnh mẽ và lôi cuốn. Điều thú vị là thành phần này cố tình loại trừ [I1N2S3T4R5U6M7E8N9T0S1]. [ti0me1 s2ig3na4tu5re6] được chọn cho phần này cũng không phải là phổ biến và âm nhạc được phát với tốc độ nhàn nhã. Mặc dù vậy, âm nhạc vẫn tỏa ra cảm giác mạnh mẽ về [E1M2O3T4I5O6N7].</v>
      </c>
    </row>
    <row r="4787">
      <c r="A4787" s="1" t="s">
        <v>3508</v>
      </c>
      <c r="B4787" s="1" t="s">
        <v>7099</v>
      </c>
      <c r="C4787" s="2" t="str">
        <f>IFERROR(__xludf.DUMMYFUNCTION("GoogleTranslate(B4787, ""en"", ""vi"")"),"Bản nhạc này được sáng tác trong [[K01E12Y23]3 k4ey5] và có thước đo [T1I2M3E4_5S6I7G8N9A0T1U2R3E4]. Tuy nhiên, phong cách của bài hát không phản ánh những nét đặc trưng thông thường của thể loại [G1E2N3R4E5].")</f>
        <v>Bản nhạc này được sáng tác trong [[K01E12Y23]3 k4ey5] và có thước đo [T1I2M3E4_5S6I7G8N9A0T1U2R3E4]. Tuy nhiên, phong cách của bài hát không phản ánh những nét đặc trưng thông thường của thể loại [G1E2N3R4E5].</v>
      </c>
    </row>
    <row r="4788">
      <c r="A4788" s="1" t="s">
        <v>7100</v>
      </c>
      <c r="B4788" s="1" t="s">
        <v>7101</v>
      </c>
      <c r="C4788" s="2" t="str">
        <f>IFERROR(__xludf.DUMMYFUNCTION("GoogleTranslate(B4788, ""en"", ""vi"")"),"Bài hát này đã cố tình loại trừ một số nhạc cụ nhất định, kết hợp với phạm vi cao độ hạn chế là [R1A2N3G4E5] [oc0ta1ve2s3], cho phép nhấn mạnh hơn vào các sắc thái của giai điệu và nhịp điệu. Bài hát di chuyển với tốc độ vừa phải và có độ dài khoảng [[N01"&amp;"U12M23_34B45A56R67S78]8 b9ar0s1].")</f>
        <v>Bài hát này đã cố tình loại trừ một số nhạc cụ nhất định, kết hợp với phạm vi cao độ hạn chế là [R1A2N3G4E5] [oc0ta1ve2s3], cho phép nhấn mạnh hơn vào các sắc thái của giai điệu và nhịp điệu. Bài hát di chuyển với tốc độ vừa phải và có độ dài khoảng [[N01U12M23_34B45A56R67S78]8 b9ar0s1].</v>
      </c>
    </row>
    <row r="4789">
      <c r="A4789" s="1" t="s">
        <v>1027</v>
      </c>
      <c r="B4789" s="1" t="s">
        <v>7102</v>
      </c>
      <c r="C4789" s="2" t="str">
        <f>IFERROR(__xludf.DUMMYFUNCTION("GoogleTranslate(B4789, ""en"", ""vi"")"),"Việc sử dụng [[K01E12Y23]3 k4ey5] trong bản nhạc này tạo ra một bảng âm thanh phong phú và sống động, bổ sung hoàn hảo cho bản chất [E1M2O3T4I5O6N7] của nó. Lựa chọn [ke0y1] không chỉ tăng thêm độ sâu và độ phức tạp cho âm thanh mà còn nâng cao tác động c"&amp;"ảm xúc của âm nhạc, khiến nó trở thành một trải nghiệm thực sự hấp dẫn và hấp dẫn cho người nghe. Cho dù thông qua sự căng thẳng của [mi0no1r2] [ke0y1]s hay chất lượng thăng hoa của [ma0jo1r2] [ke0y1]s, việc sử dụng [ke0y1] trong âm nhạc là một công cụ mạ"&amp;"nh mẽ có thể ảnh hưởng lớn đến nhận thức và phản ứng cảm xúc của người nghe.")</f>
        <v>Việc sử dụng [[K01E12Y23]3 k4ey5] trong bản nhạc này tạo ra một bảng âm thanh phong phú và sống động, bổ sung hoàn hảo cho bản chất [E1M2O3T4I5O6N7] của nó. Lựa chọn [ke0y1] không chỉ tăng thêm độ sâu và độ phức tạp cho âm thanh mà còn nâng cao tác động cảm xúc của âm nhạc, khiến nó trở thành một trải nghiệm thực sự hấp dẫn và hấp dẫn cho người nghe. Cho dù thông qua sự căng thẳng của [mi0no1r2] [ke0y1]s hay chất lượng thăng hoa của [ma0jo1r2] [ke0y1]s, việc sử dụng [ke0y1] trong âm nhạc là một công cụ mạnh mẽ có thể ảnh hưởng lớn đến nhận thức và phản ứng cảm xúc của người nghe.</v>
      </c>
    </row>
    <row r="4790">
      <c r="A4790" s="1" t="s">
        <v>416</v>
      </c>
      <c r="B4790" s="1" t="s">
        <v>7103</v>
      </c>
      <c r="C4790" s="2" t="str">
        <f>IFERROR(__xludf.DUMMYFUNCTION("GoogleTranslate(B4790, ""en"", ""vi"")"),"Bản nhạc thể hiện phạm vi cao độ trong [R1A2N3G4E5] [oc0ta1ve2s3], truyền tải âm thanh độc đáo và cộng hưởng khi sử dụng [[K01E12Y23]3 k4ey5]. Với thời lượng [T1M213] giây, nhịp điệu của bài hát rất sôi động, cố tình loại trừ [I1N2S3T4R5U6M7E8N9T0S1]. Nhị"&amp;"p điệu của bản nhạc là [T1I2M3E4_5S6I7G8N9A0T1U2R3E4], kèm theo [te0mp1o2] nhanh. Nhìn chung, sáng tác giàu cảm xúc này sẽ làm say lòng người nghe.")</f>
        <v>Bản nhạc thể hiện phạm vi cao độ trong [R1A2N3G4E5] [oc0ta1ve2s3], truyền tải âm thanh độc đáo và cộng hưởng khi sử dụng [[K01E12Y23]3 k4ey5]. Với thời lượng [T1M213] giây, nhịp điệu của bài hát rất sôi động, cố tình loại trừ [I1N2S3T4R5U6M7E8N9T0S1]. Nhịp điệu của bản nhạc là [T1I2M3E4_5S6I7G8N9A0T1U2R3E4], kèm theo [te0mp1o2] nhanh. Nhìn chung, sáng tác giàu cảm xúc này sẽ làm say lòng người nghe.</v>
      </c>
    </row>
    <row r="4791">
      <c r="A4791" s="1" t="s">
        <v>7104</v>
      </c>
      <c r="B4791" s="1" t="s">
        <v>7105</v>
      </c>
      <c r="C4791" s="2" t="str">
        <f>IFERROR(__xludf.DUMMYFUNCTION("GoogleTranslate(B4791, ""en"", ""vi"")"),"Trong bản nhạc này, [[K01E12Y23]3 k4ey5] tạo ra âm thanh mạnh mẽ và khó quên, gây ấn tượng mạnh với người nghe. Ngoài ra, [te0mp1o2] của bài hát còn rất êm dịu và yên bình, tạo nên bầu không khí thanh bình và thư giãn. Điều thú vị là bài hát sử dụng [[T01"&amp;"I12M23E34_45S56I67G78N89A90T01U12R23E34]4 t5im6e 7si8gn9at0ur1e2] khác thường, khiến bài hát trở nên khác biệt so với các sáng tác khác và tăng thêm nét độc đáo cho bài hát. Nhìn chung, sự kết hợp giữa [ke0y1] khác biệt, [te0mp1o2] nhẹ nhàng và [ti0me1 s2"&amp;"ig3na4tu5re6] khác biệt khiến bài hát này trở thành một bản nhạc nổi bật trong thế giới âm nhạc.")</f>
        <v>Trong bản nhạc này, [[K01E12Y23]3 k4ey5] tạo ra âm thanh mạnh mẽ và khó quên, gây ấn tượng mạnh với người nghe. Ngoài ra, [te0mp1o2] của bài hát còn rất êm dịu và yên bình, tạo nên bầu không khí thanh bình và thư giãn. Điều thú vị là bài hát sử dụng [[T01I12M23E34_45S56I67G78N89A90T01U12R23E34]4 t5im6e 7si8gn9at0ur1e2] khác thường, khiến bài hát trở nên khác biệt so với các sáng tác khác và tăng thêm nét độc đáo cho bài hát. Nhìn chung, sự kết hợp giữa [ke0y1] khác biệt, [te0mp1o2] nhẹ nhàng và [ti0me1 s2ig3na4tu5re6] khác biệt khiến bài hát này trở thành một bản nhạc nổi bật trong thế giới âm nhạc.</v>
      </c>
    </row>
    <row r="4792">
      <c r="A4792" s="1" t="s">
        <v>1540</v>
      </c>
      <c r="B4792" s="1" t="s">
        <v>7106</v>
      </c>
      <c r="C4792" s="2" t="str">
        <f>IFERROR(__xludf.DUMMYFUNCTION("GoogleTranslate(B4792, ""en"", ""vi"")"),"Bài hát này bao gồm [[N01U12M23_34B45A56R67S78]8 b9ar0s1] và có nhịp điệu nhẹ nhàng, thư giãn.")</f>
        <v>Bài hát này bao gồm [[N01U12M23_34B45A56R67S78]8 b9ar0s1] và có nhịp điệu nhẹ nhàng, thư giãn.</v>
      </c>
    </row>
    <row r="4793">
      <c r="A4793" s="1" t="s">
        <v>1016</v>
      </c>
      <c r="B4793" s="1" t="s">
        <v>7107</v>
      </c>
      <c r="C4793" s="2" t="str">
        <f>IFERROR(__xludf.DUMMYFUNCTION("GoogleTranslate(B4793, ""en"", ""vi"")"),"Bản nhạc này có dải cao độ [R1A2N3G4E5] [oc0ta1ve2s3] và được phát ở [K1E2Y3], mang lại chất lượng cảm xúc đặc biệt. Bản nhạc có thời lượng [T1M213] giây và được phát ở mức [te0mp1o2] vừa phải. [I1N2S3T4R5U6M7E8N9T0S1] đóng một vai trò quan trọng trong âm"&amp;" nhạc, có bộ đếm [T1I2M3E4_5S6I7G8N9A0T1U2R3E4]. Nhịp điệu của bài hát có tiết tấu chậm nhưng lại truyền tải [E1M2O3T4I5O6N7] thông qua giai điệu và hòa âm.")</f>
        <v>Bản nhạc này có dải cao độ [R1A2N3G4E5] [oc0ta1ve2s3] và được phát ở [K1E2Y3], mang lại chất lượng cảm xúc đặc biệt. Bản nhạc có thời lượng [T1M213] giây và được phát ở mức [te0mp1o2] vừa phải. [I1N2S3T4R5U6M7E8N9T0S1] đóng một vai trò quan trọng trong âm nhạc, có bộ đếm [T1I2M3E4_5S6I7G8N9A0T1U2R3E4]. Nhịp điệu của bài hát có tiết tấu chậm nhưng lại truyền tải [E1M2O3T4I5O6N7] thông qua giai điệu và hòa âm.</v>
      </c>
    </row>
    <row r="4794">
      <c r="A4794" s="1" t="s">
        <v>7108</v>
      </c>
      <c r="B4794" s="1" t="s">
        <v>7109</v>
      </c>
      <c r="C4794" s="2" t="str">
        <f>IFERROR(__xludf.DUMMYFUNCTION("GoogleTranslate(B4794, ""en"", ""vi"")"),"Nhạc được phát ở tốc độ chậm [te0mp1o2] và được soạn ở [[K01E12Y23]3 k4ey5]. Nó sử dụng dải cao độ cụ thể là [R1A2N3G4E5] [oc0ta1ve2s3], tạo ra âm thanh gắn kết và thống nhất xuyên suốt bản nhạc. Ngoài ra, cấu trúc bài hát được tạo thành từ [[N01U12M23_34"&amp;"B45A56R67S78]8 b9ar0s1].")</f>
        <v>Nhạc được phát ở tốc độ chậm [te0mp1o2] và được soạn ở [[K01E12Y23]3 k4ey5]. Nó sử dụng dải cao độ cụ thể là [R1A2N3G4E5] [oc0ta1ve2s3], tạo ra âm thanh gắn kết và thống nhất xuyên suốt bản nhạc. Ngoài ra, cấu trúc bài hát được tạo thành từ [[N01U12M23_34B45A56R67S78]8 b9ar0s1].</v>
      </c>
    </row>
    <row r="4795">
      <c r="A4795" s="1" t="s">
        <v>7110</v>
      </c>
      <c r="B4795" s="1" t="s">
        <v>7111</v>
      </c>
      <c r="C4795" s="2" t="str">
        <f>IFERROR(__xludf.DUMMYFUNCTION("GoogleTranslate(B4795, ""en"", ""vi"")"),"Âm nhạc trong bài hát này có một số điểm đặc biệt. Phạm vi cao độ của nó trải dài [R1A2N3G4E5] [oc0ta1ve2s3], điều này làm tăng thêm chiều sâu cảm xúc và đặc tính của nó. Ngoài ra, bài hát nằm trong [ke0y1] của [K1E2Y3], mang lại chất lượng cảm xúc đặc bi"&amp;"ệt. Mặc dù thời gian phát [te0mp1o2] và [T1M213]-giây lạc quan, [ti0me1 s2ig3na4tu5re6] được sử dụng trong bài hát này không phải là điển hình. Thay vào đó, [T1I2M3E4_5S6I7G8N9A0T1U2R3E4] được sử dụng, tăng thêm tính độc đáo cho bố cục. Hơn nữa, nhạc được"&amp;" phát chậm và không đặc trưng của âm thanh [G1E2N3R4E5] cổ điển. Cuối cùng, bài hát bao gồm [[N01U12M23_34B45A56R67S78]8 b9ar0s1], tạo nên một bố cục có cấu trúc tốt và gắn kết.")</f>
        <v>Âm nhạc trong bài hát này có một số điểm đặc biệt. Phạm vi cao độ của nó trải dài [R1A2N3G4E5] [oc0ta1ve2s3], điều này làm tăng thêm chiều sâu cảm xúc và đặc tính của nó. Ngoài ra, bài hát nằm trong [ke0y1] của [K1E2Y3], mang lại chất lượng cảm xúc đặc biệt. Mặc dù thời gian phát [te0mp1o2] và [T1M213]-giây lạc quan, [ti0me1 s2ig3na4tu5re6] được sử dụng trong bài hát này không phải là điển hình. Thay vào đó, [T1I2M3E4_5S6I7G8N9A0T1U2R3E4] được sử dụng, tăng thêm tính độc đáo cho bố cục. Hơn nữa, nhạc được phát chậm và không đặc trưng của âm thanh [G1E2N3R4E5] cổ điển. Cuối cùng, bài hát bao gồm [[N01U12M23_34B45A56R67S78]8 b9ar0s1], tạo nên một bố cục có cấu trúc tốt và gắn kết.</v>
      </c>
    </row>
    <row r="4796">
      <c r="A4796" s="1" t="s">
        <v>708</v>
      </c>
      <c r="B4796" s="1" t="s">
        <v>7112</v>
      </c>
      <c r="C4796" s="2" t="str">
        <f>IFERROR(__xludf.DUMMYFUNCTION("GoogleTranslate(B4796, ""en"", ""vi"")"),"Phạm vi cao độ của [R1A2N3G4E5] [oc0ta1ve2s3] tạo thêm nét đặc biệt cho âm nhạc, nhấn mạnh chiều sâu cảm xúc của nó, trong khi việc sử dụng [[K01E12Y23]3 k4ey5] tạo ra bầu không khí khác biệt. Với thời lượng [T1M213] giây, bài hát này chinh phục người ngh"&amp;"e bằng [te0mp1o2] cân bằng hoàn hảo. Trở nên sống động nhờ việc sử dụng [I1N2S3T4R5U6M7E8N9T0S1], âm nhạc có chất lượng độc đáo. Mặc dù không điển hình [ti0me1 s2ig3na4tu5re6 o7f 8[T91I02M13E24_35S46I57G68N79A80T91U02R13E24]3], bài hát di chuyển với tốc đ"&amp;"ộ nhanh, phóng chiếu [E1M2O3T4I5O6N7] và để lại ấn tượng lâu dài.")</f>
        <v>Phạm vi cao độ của [R1A2N3G4E5] [oc0ta1ve2s3] tạo thêm nét đặc biệt cho âm nhạc, nhấn mạnh chiều sâu cảm xúc của nó, trong khi việc sử dụng [[K01E12Y23]3 k4ey5] tạo ra bầu không khí khác biệt. Với thời lượng [T1M213] giây, bài hát này chinh phục người nghe bằng [te0mp1o2] cân bằng hoàn hảo. Trở nên sống động nhờ việc sử dụng [I1N2S3T4R5U6M7E8N9T0S1], âm nhạc có chất lượng độc đáo. Mặc dù không điển hình [ti0me1 s2ig3na4tu5re6 o7f 8[T91I02M13E24_35S46I57G68N79A80T91U02R13E24]3], bài hát di chuyển với tốc độ nhanh, phóng chiếu [E1M2O3T4I5O6N7] và để lại ấn tượng lâu dài.</v>
      </c>
    </row>
    <row r="4797">
      <c r="A4797" s="1" t="s">
        <v>7113</v>
      </c>
      <c r="B4797" s="1" t="s">
        <v>7114</v>
      </c>
      <c r="C4797" s="2" t="str">
        <f>IFERROR(__xludf.DUMMYFUNCTION("GoogleTranslate(B4797, ""en"", ""vi"")"),"Âm nhạc được đề cập là một ví dụ điển hình của thể loại [G1E2N3R4E5], tiến triển qua [[N01U12M23_34B45A56R67S78]8 b9ar0s1]. Điều tạo thêm hương vị độc đáo cho bản nhạc này là [[K01E12Y23]3 k4ey5] được sử dụng xuyên suốt bài hát.")</f>
        <v>Âm nhạc được đề cập là một ví dụ điển hình của thể loại [G1E2N3R4E5], tiến triển qua [[N01U12M23_34B45A56R67S78]8 b9ar0s1]. Điều tạo thêm hương vị độc đáo cho bản nhạc này là [[K01E12Y23]3 k4ey5] được sử dụng xuyên suốt bài hát.</v>
      </c>
    </row>
    <row r="4798">
      <c r="A4798" s="1" t="s">
        <v>369</v>
      </c>
      <c r="B4798" s="1" t="s">
        <v>7115</v>
      </c>
      <c r="C4798" s="2" t="str">
        <f>IFERROR(__xludf.DUMMYFUNCTION("GoogleTranslate(B4798, ""en"", ""vi"")"),"Phạm vi cao độ của âm nhạc nằm trong [R1A2N3G4E5] [oc0ta1ve2s3] và việc lựa chọn [[K01E12Y23]3 k4ey5] mang lại trải nghiệm quyến rũ và đáng nhớ. Độ dài của bản nhạc là [T1M213] giây và nhịp điệu trong bài hát này rất yên tĩnh. [I1N2S3T4R5U6M7E8N9T0S1] đượ"&amp;"c sử dụng trong biểu diễn âm nhạc, trong khi thước đo của âm nhạc là [T1I2M3E4_5S6I7G8N9A0T1U2R3E4]. Âm nhạc có tốc độ vừa phải này không phải là sự thể hiện thực sự của thể loại [G1E2N3R4E5] điển hình.")</f>
        <v>Phạm vi cao độ của âm nhạc nằm trong [R1A2N3G4E5] [oc0ta1ve2s3] và việc lựa chọn [[K01E12Y23]3 k4ey5] mang lại trải nghiệm quyến rũ và đáng nhớ. Độ dài của bản nhạc là [T1M213] giây và nhịp điệu trong bài hát này rất yên tĩnh. [I1N2S3T4R5U6M7E8N9T0S1] được sử dụng trong biểu diễn âm nhạc, trong khi thước đo của âm nhạc là [T1I2M3E4_5S6I7G8N9A0T1U2R3E4]. Âm nhạc có tốc độ vừa phải này không phải là sự thể hiện thực sự của thể loại [G1E2N3R4E5] điển hình.</v>
      </c>
    </row>
    <row r="4799">
      <c r="A4799" s="1" t="s">
        <v>435</v>
      </c>
      <c r="B4799" s="1" t="s">
        <v>7116</v>
      </c>
      <c r="C4799" s="2" t="str">
        <f>IFERROR(__xludf.DUMMYFUNCTION("GoogleTranslate(B4799, ""en"", ""vi"")"),"Phạm vi cao độ nhỏ gọn của [R1A2N3G4E5] [oc0ta1ve2s3], kết hợp với [ti0me1 s2ig3na4tu5re6 o7f 8[T91I02M13E24_35S46I57G68N79A80T91U02R13E24]3] mang lại hiệu suất âm nhạc tập trung và ấn tượng. Phạm vi giới hạn này cho phép kiểm soát chặt chẽ giai điệu và h"&amp;"òa âm, trong khi [ti0me1 s2ig3na4tu5re6] cung cấp cấu trúc nhịp điệu giúp nâng cao tính mạch lạc tổng thể của bản nhạc. Cùng với nhau, những yếu tố này tạo nên trải nghiệm âm nhạc vừa biểu cảm vừa hấp dẫn, thu hút người nghe và truyền tải cảm xúc cũng như"&amp;" thông điệp dự định của nhà soạn nhạc. Dù được trình diễn trực tiếp hay thu âm, âm nhạc kết hợp những yếu tố này đều có thể có tác động lâu dài đến khán giả.")</f>
        <v>Phạm vi cao độ nhỏ gọn của [R1A2N3G4E5] [oc0ta1ve2s3], kết hợp với [ti0me1 s2ig3na4tu5re6 o7f 8[T91I02M13E24_35S46I57G68N79A80T91U02R13E24]3] mang lại hiệu suất âm nhạc tập trung và ấn tượng. Phạm vi giới hạn này cho phép kiểm soát chặt chẽ giai điệu và hòa âm, trong khi [ti0me1 s2ig3na4tu5re6] cung cấp cấu trúc nhịp điệu giúp nâng cao tính mạch lạc tổng thể của bản nhạc. Cùng với nhau, những yếu tố này tạo nên trải nghiệm âm nhạc vừa biểu cảm vừa hấp dẫn, thu hút người nghe và truyền tải cảm xúc cũng như thông điệp dự định của nhà soạn nhạc. Dù được trình diễn trực tiếp hay thu âm, âm nhạc kết hợp những yếu tố này đều có thể có tác động lâu dài đến khán giả.</v>
      </c>
    </row>
    <row r="4800">
      <c r="A4800" s="1" t="s">
        <v>7117</v>
      </c>
      <c r="B4800" s="1" t="s">
        <v>7118</v>
      </c>
      <c r="C4800" s="2" t="str">
        <f>IFERROR(__xludf.DUMMYFUNCTION("GoogleTranslate(B4800, ""en"", ""vi"")"),"Bài hát này sử dụng [[K01E12Y23]3 k4ey5] để tạo ra bảng âm thanh phong phú và sống động, trong khi thời gian chạy của nó kéo dài trong [T1M213] giây. Nhịp điệu của bài hát vừa phải và nhất quán, đồng thời có đặc điểm [[T01I12M23E34_45S56I67G78N89A90T01U12"&amp;"R23E34]4 t5im6e 7si8gn9at0ur1e2] độc đáo. Màn trình diễn âm nhạc thể hiện việc sử dụng [I1N2S3T4R5U6M7E8N9T0S1] và [te0mp1o2] rất nhanh. Nhìn chung, bài hát bao gồm [[N01U12M23_34B45A56R67S78]8 b9ar0s1] góp phần tạo nên âm thanh và phong cách âm nhạc độc "&amp;"đáo.")</f>
        <v>Bài hát này sử dụng [[K01E12Y23]3 k4ey5] để tạo ra bảng âm thanh phong phú và sống động, trong khi thời gian chạy của nó kéo dài trong [T1M213] giây. Nhịp điệu của bài hát vừa phải và nhất quán, đồng thời có đặc điểm [[T01I12M23E34_45S56I67G78N89A90T01U12R23E34]4 t5im6e 7si8gn9at0ur1e2] độc đáo. Màn trình diễn âm nhạc thể hiện việc sử dụng [I1N2S3T4R5U6M7E8N9T0S1] và [te0mp1o2] rất nhanh. Nhìn chung, bài hát bao gồm [[N01U12M23_34B45A56R67S78]8 b9ar0s1] góp phần tạo nên âm thanh và phong cách âm nhạc độc đáo.</v>
      </c>
    </row>
    <row r="4801">
      <c r="A4801" s="1" t="s">
        <v>273</v>
      </c>
      <c r="B4801" s="1" t="s">
        <v>7119</v>
      </c>
      <c r="C4801" s="2" t="str">
        <f>IFERROR(__xludf.DUMMYFUNCTION("GoogleTranslate(B4801, ""en"", ""vi"")"),"Âm nhạc dựa trên [ti0me1 s2ig3na4tu5re6] cụ thể, xác định số nhịp trong mỗi ô nhịp và loại nốt nhận được một nhịp. Ký hiệu thời gian được biểu thị bằng hai số, số này ở trên số kia, với số trên cùng biểu thị số nhịp trên mỗi ô nhịp và số dưới biểu thị loạ"&amp;"i nốt nhận được một nhịp. Ví dụ: [ti0me1 s2ig3na4tu5re6] là 4/4 nghĩa là có bốn nhịp cho mỗi ô nhịp và một nốt đen nhận được một nhịp. [ti0me1 s2ig3na4tu5re6] là một yếu tố quan trọng trong sáng tác âm nhạc, vì nó giúp thiết lập cảm giác nhịp nhàng và cấu"&amp;" trúc của một bản nhạc.")</f>
        <v>Âm nhạc dựa trên [ti0me1 s2ig3na4tu5re6] cụ thể, xác định số nhịp trong mỗi ô nhịp và loại nốt nhận được một nhịp. Ký hiệu thời gian được biểu thị bằng hai số, số này ở trên số kia, với số trên cùng biểu thị số nhịp trên mỗi ô nhịp và số dưới biểu thị loại nốt nhận được một nhịp. Ví dụ: [ti0me1 s2ig3na4tu5re6] là 4/4 nghĩa là có bốn nhịp cho mỗi ô nhịp và một nốt đen nhận được một nhịp. [ti0me1 s2ig3na4tu5re6] là một yếu tố quan trọng trong sáng tác âm nhạc, vì nó giúp thiết lập cảm giác nhịp nhàng và cấu trúc của một bản nhạc.</v>
      </c>
    </row>
    <row r="4802">
      <c r="A4802" s="1" t="s">
        <v>889</v>
      </c>
      <c r="B4802" s="1" t="s">
        <v>7120</v>
      </c>
      <c r="C4802" s="2" t="str">
        <f>IFERROR(__xludf.DUMMYFUNCTION("GoogleTranslate(B4802, ""en"", ""vi"")"),"Nó không quá nhanh hoặc quá chậm. Nhịp điệu đều đặn và nhất quán xuyên suốt tác phẩm.")</f>
        <v>Nó không quá nhanh hoặc quá chậm. Nhịp điệu đều đặn và nhất quán xuyên suốt tác phẩm.</v>
      </c>
    </row>
    <row r="4803">
      <c r="A4803" s="1" t="s">
        <v>202</v>
      </c>
      <c r="B4803" s="1" t="s">
        <v>7121</v>
      </c>
      <c r="C4803" s="2" t="str">
        <f>IFERROR(__xludf.DUMMYFUNCTION("GoogleTranslate(B4803, ""en"", ""vi"")"),"Việc sử dụng [[K01E12Y23]3 k4ey5] trong bản nhạc này tạo ra một bảng âm thanh phong phú và sống động, thực sự hấp dẫn khi kết hợp với nhịp điệu trong bài hát. Sự tương tác giữa [ke0y1] và nhịp điệu làm tăng thêm chiều sâu và sự phấn khích cho âm thanh tổn"&amp;"g thể, khiến nó trở thành trải nghiệm nghe quyến rũ.")</f>
        <v>Việc sử dụng [[K01E12Y23]3 k4ey5] trong bản nhạc này tạo ra một bảng âm thanh phong phú và sống động, thực sự hấp dẫn khi kết hợp với nhịp điệu trong bài hát. Sự tương tác giữa [ke0y1] và nhịp điệu làm tăng thêm chiều sâu và sự phấn khích cho âm thanh tổng thể, khiến nó trở thành trải nghiệm nghe quyến rũ.</v>
      </c>
    </row>
    <row r="4804">
      <c r="A4804" s="1" t="s">
        <v>7122</v>
      </c>
      <c r="B4804" s="1" t="s">
        <v>7123</v>
      </c>
      <c r="C4804" s="2" t="str">
        <f>IFERROR(__xludf.DUMMYFUNCTION("GoogleTranslate(B4804, ""en"", ""vi"")"),"Bài hát này có [te0mp1o2] nhanh và kéo dài trong [T1M213] giây với [[N01U12M23_34B45A56R67S78]8 b9ar0s1] xuyên suốt. Nhịp điệu của bài hát cân bằng, không quá nhanh cũng không quá chậm và không có [I1N2S3T4R5U6M7E8N9T0S1].")</f>
        <v>Bài hát này có [te0mp1o2] nhanh và kéo dài trong [T1M213] giây với [[N01U12M23_34B45A56R67S78]8 b9ar0s1] xuyên suốt. Nhịp điệu của bài hát cân bằng, không quá nhanh cũng không quá chậm và không có [I1N2S3T4R5U6M7E8N9T0S1].</v>
      </c>
    </row>
    <row r="4805">
      <c r="A4805" s="1" t="s">
        <v>741</v>
      </c>
      <c r="B4805" s="1" t="s">
        <v>7124</v>
      </c>
      <c r="C4805" s="2" t="str">
        <f>IFERROR(__xludf.DUMMYFUNCTION("GoogleTranslate(B4805, ""en"", ""vi"")"),"Giai điệu trong bản nhạc này được thực hiện bởi [I1N2S3T4R5U6M7E8N9T0] và phạm vi cao độ của [R1A2N3G4E5] [oc0ta1ve2s3] tạo thêm nét đặc biệt cho âm nhạc, nhấn mạnh chiều sâu cảm xúc của nó. Ngoài ra, độ dài của bài hát này là [T1M213] giây.")</f>
        <v>Giai điệu trong bản nhạc này được thực hiện bởi [I1N2S3T4R5U6M7E8N9T0] và phạm vi cao độ của [R1A2N3G4E5] [oc0ta1ve2s3] tạo thêm nét đặc biệt cho âm nhạc, nhấn mạnh chiều sâu cảm xúc của nó. Ngoài ra, độ dài của bài hát này là [T1M213] giây.</v>
      </c>
    </row>
    <row r="4806">
      <c r="A4806" s="1" t="s">
        <v>7125</v>
      </c>
      <c r="B4806" s="1" t="s">
        <v>7126</v>
      </c>
      <c r="C4806" s="2" t="str">
        <f>IFERROR(__xludf.DUMMYFUNCTION("GoogleTranslate(B4806, ""en"", ""vi"")"),"Âm nhạc truyền tải [E1M2O3T4I5O6N7] và [[K01E12Y23]3 k4ey5] mang đến cho nó chất lượng cảm xúc đặc biệt. Bài hát này bao gồm [[N01U12M23_34B45A56R67S78]8 b9ar0s1], và nhịp điệu của nó thực sự sống động.")</f>
        <v>Âm nhạc truyền tải [E1M2O3T4I5O6N7] và [[K01E12Y23]3 k4ey5] mang đến cho nó chất lượng cảm xúc đặc biệt. Bài hát này bao gồm [[N01U12M23_34B45A56R67S78]8 b9ar0s1], và nhịp điệu của nó thực sự sống động.</v>
      </c>
    </row>
    <row r="4807">
      <c r="A4807" s="1" t="s">
        <v>7127</v>
      </c>
      <c r="B4807" s="1" t="s">
        <v>7128</v>
      </c>
      <c r="C4807" s="2" t="str">
        <f>IFERROR(__xludf.DUMMYFUNCTION("GoogleTranslate(B4807, ""en"", ""vi"")"),"Bài hát được đề cập khác với phong cách thông thường của [A1R2T3I4S5T6], với âm thanh khá khác biệt so với âm thanh thông thường của họ. Với tốc độ [T1M213] giây, bài hát có nhịp điệu rất thanh thản, giúp phân biệt nó với phần còn lại của đĩa nhạc của ngh"&amp;"ệ sĩ. Bất chấp sự khác biệt so với chuẩn mực này, những phẩm chất độc đáo của bài hát khiến nó trở thành một ca khúc nổi bật mà người hâm mộ của nghệ sĩ chắc chắn sẽ đánh giá cao.")</f>
        <v>Bài hát được đề cập khác với phong cách thông thường của [A1R2T3I4S5T6], với âm thanh khá khác biệt so với âm thanh thông thường của họ. Với tốc độ [T1M213] giây, bài hát có nhịp điệu rất thanh thản, giúp phân biệt nó với phần còn lại của đĩa nhạc của nghệ sĩ. Bất chấp sự khác biệt so với chuẩn mực này, những phẩm chất độc đáo của bài hát khiến nó trở thành một ca khúc nổi bật mà người hâm mộ của nghệ sĩ chắc chắn sẽ đánh giá cao.</v>
      </c>
    </row>
    <row r="4808">
      <c r="A4808" s="1" t="s">
        <v>7129</v>
      </c>
      <c r="B4808" s="1" t="s">
        <v>7130</v>
      </c>
      <c r="C4808" s="2" t="str">
        <f>IFERROR(__xludf.DUMMYFUNCTION("GoogleTranslate(B4808, ""en"", ""vi"")"),"Bài hát này là sự thể hiện chân thực của thể loại [G1E2N3R4E5], được sáng tác trong [[K01E12Y23]3 k4ey5] với nhịp điệu cân bằng và [te0mp1o2] rất lạc quan.")</f>
        <v>Bài hát này là sự thể hiện chân thực của thể loại [G1E2N3R4E5], được sáng tác trong [[K01E12Y23]3 k4ey5] với nhịp điệu cân bằng và [te0mp1o2] rất lạc quan.</v>
      </c>
    </row>
    <row r="4809">
      <c r="A4809" s="1" t="s">
        <v>204</v>
      </c>
      <c r="B4809" s="1" t="s">
        <v>7131</v>
      </c>
      <c r="C4809" s="2" t="str">
        <f>IFERROR(__xludf.DUMMYFUNCTION("GoogleTranslate(B4809, ""en"", ""vi"")"),"Bài hát này chứa khoảng [[N01U12M23_34B45A56R67S78]8 b9ar0s1] và âm nhạc phải có đặc điểm nổi bật là [I1N2S3T4R5U6M7E8N9T0S1]. Cho dù đó là tiếng gảy đàn guitar hay nhịp trống, nhạc cụ được chọn phải đóng một vai trò quan trọng trong âm thanh tổng thể của"&amp;" bài hát. Bằng cách sử dụng hiệu quả các nhạc cụ này, bài hát có thể tạo ra trải nghiệm nghe năng động và hấp dẫn, thu hút khán giả. Vì vậy, cho dù bạn là nhạc sĩ hay chỉ là người hâm mộ âm nhạc tuyệt vời, hãy chú ý đến sự kết hợp độc đáo của [I1N2S3T4R5U"&amp;"6M7E8N9T0S1] trong bài hát này và tận hưởng hành trình âm nhạc mà nó đưa bạn đi.")</f>
        <v>Bài hát này chứa khoảng [[N01U12M23_34B45A56R67S78]8 b9ar0s1] và âm nhạc phải có đặc điểm nổi bật là [I1N2S3T4R5U6M7E8N9T0S1]. Cho dù đó là tiếng gảy đàn guitar hay nhịp trống, nhạc cụ được chọn phải đóng một vai trò quan trọng trong âm thanh tổng thể của bài hát. Bằng cách sử dụng hiệu quả các nhạc cụ này, bài hát có thể tạo ra trải nghiệm nghe năng động và hấp dẫn, thu hút khán giả. Vì vậy, cho dù bạn là nhạc sĩ hay chỉ là người hâm mộ âm nhạc tuyệt vời, hãy chú ý đến sự kết hợp độc đáo của [I1N2S3T4R5U6M7E8N9T0S1] trong bài hát này và tận hưởng hành trình âm nhạc mà nó đưa bạn đi.</v>
      </c>
    </row>
    <row r="4810">
      <c r="A4810" s="1" t="s">
        <v>168</v>
      </c>
      <c r="B4810" s="1" t="s">
        <v>7132</v>
      </c>
      <c r="C4810" s="2" t="str">
        <f>IFERROR(__xludf.DUMMYFUNCTION("GoogleTranslate(B4810, ""en"", ""vi"")"),"Phạm vi cao độ giới hạn của âm nhạc là [R1A2N3G4E5] [oc0ta1ve2s3] cho phép nhấn mạnh hơn vào các sắc thái của giai điệu và nhịp điệu, trong khi [[K01E12Y23]3 k4ey5] mang đến âm thanh mạnh mẽ và đáng nhớ. Với thời lượng chạy [T1M213] giây, [te0mp1o2] của b"&amp;"ài hát được cân bằng cẩn thận���không quá nhanh hoặc quá chậm. Âm thanh riêng biệt của bản nhạc này trở nên sống động nhờ việc sử dụng thành thạo [I1N2S3T4R5U6M7E8N9T0S1] và tuân theo [[T01I12M23E34_45S56I67G78N89A90T01U12R23E34]4 t5im6e 7si8gn9at0ur1e2]."&amp;" Với nhịp điệu nhanh, bài hát này là hình ảnh thu nhỏ của âm thanh tinh túy của [G1E2N3R4E5].")</f>
        <v>Phạm vi cao độ giới hạn của âm nhạc là [R1A2N3G4E5] [oc0ta1ve2s3] cho phép nhấn mạnh hơn vào các sắc thái của giai điệu và nhịp điệu, trong khi [[K01E12Y23]3 k4ey5] mang đến âm thanh mạnh mẽ và đáng nhớ. Với thời lượng chạy [T1M213] giây, [te0mp1o2] của bài hát được cân bằng cẩn thận���không quá nhanh hoặc quá chậm. Âm thanh riêng biệt của bản nhạc này trở nên sống động nhờ việc sử dụng thành thạo [I1N2S3T4R5U6M7E8N9T0S1] và tuân theo [[T01I12M23E34_45S56I67G78N89A90T01U12R23E34]4 t5im6e 7si8gn9at0ur1e2]. Với nhịp điệu nhanh, bài hát này là hình ảnh thu nhỏ của âm thanh tinh túy của [G1E2N3R4E5].</v>
      </c>
    </row>
    <row r="4811">
      <c r="A4811" s="1" t="s">
        <v>7133</v>
      </c>
      <c r="B4811" s="1" t="s">
        <v>7134</v>
      </c>
      <c r="C4811" s="2" t="str">
        <f>IFERROR(__xludf.DUMMYFUNCTION("GoogleTranslate(B4811, ""en"", ""vi"")"),"Phạm vi cao độ giới hạn của âm nhạc là [R1A2N3G4E5] [oc0ta1ve2s3] cho phép nhấn mạnh hơn vào các sắc thái của giai điệu và nhịp điệu, trong khi [[K01E12Y23]3 k4ey5] mang đến âm thanh mạnh mẽ và đáng nhớ. Với thời lượng [T1M213] giây, nhịp điệu nhẹ nhàng v"&amp;"à êm dịu của bài hát tạo nên bầu không khí êm dịu. Đi kèm với [I1N2S3T4R5U6M7E8N9T0S1], [te0mp1o2] nhanh và trình chiếu của [E1M2O3T4I5O6N7] của âm nhạc càng nâng cao đặc tính độc đáo của nó.")</f>
        <v>Phạm vi cao độ giới hạn của âm nhạc là [R1A2N3G4E5] [oc0ta1ve2s3] cho phép nhấn mạnh hơn vào các sắc thái của giai điệu và nhịp điệu, trong khi [[K01E12Y23]3 k4ey5] mang đến âm thanh mạnh mẽ và đáng nhớ. Với thời lượng [T1M213] giây, nhịp điệu nhẹ nhàng và êm dịu của bài hát tạo nên bầu không khí êm dịu. Đi kèm với [I1N2S3T4R5U6M7E8N9T0S1], [te0mp1o2] nhanh và trình chiếu của [E1M2O3T4I5O6N7] của âm nhạc càng nâng cao đặc tính độc đáo của nó.</v>
      </c>
    </row>
    <row r="4812">
      <c r="A4812" s="1" t="s">
        <v>458</v>
      </c>
      <c r="B4812" s="1" t="s">
        <v>7135</v>
      </c>
      <c r="C4812" s="2" t="str">
        <f>IFERROR(__xludf.DUMMYFUNCTION("GoogleTranslate(B4812, ""en"", ""vi"")"),"Bài hát này được phát với tốc độ nhanh và có thời gian phát là [T1M213] giây.")</f>
        <v>Bài hát này được phát với tốc độ nhanh và có thời gian phát là [T1M213] giây.</v>
      </c>
    </row>
    <row r="4813">
      <c r="A4813" s="1" t="s">
        <v>156</v>
      </c>
      <c r="B4813" s="1" t="s">
        <v>7136</v>
      </c>
      <c r="C4813" s="2" t="str">
        <f>IFERROR(__xludf.DUMMYFUNCTION("GoogleTranslate(B4813, ""en"", ""vi"")"),"Bài hát này có thời lượng [T1M213] giây và không tuân theo truyền thống của phong cách [G1E2N3R4E5].")</f>
        <v>Bài hát này có thời lượng [T1M213] giây và không tuân theo truyền thống của phong cách [G1E2N3R4E5].</v>
      </c>
    </row>
    <row r="4814">
      <c r="A4814" s="1" t="s">
        <v>1251</v>
      </c>
      <c r="B4814" s="1" t="s">
        <v>7137</v>
      </c>
      <c r="C4814" s="2" t="str">
        <f>IFERROR(__xludf.DUMMYFUNCTION("GoogleTranslate(B4814, ""en"", ""vi"")"),"Dải cao độ của âm nhạc [R1A2N3G4E5] [oc0ta1ve2s3] mang đến trải nghiệm nghe độc ​​đáo và đáng nhớ, trong khi việc sử dụng [[K01E12Y23]3 k4ey5] tạo ra một bảng âm thanh phong phú và sống động. Bài hát chạy trong [T1M213] giây và có nhịp điệu rất yên bình, "&amp;"tuy nhiên nhịp điệu lại nhanh, [[T01I12M23E34_45S56I67G78N89A90T01U12R23E34]4 t5im6e 7si8gn9at0ur1e2] và thêm vào [I1N2S3T4R5U6M7E8N9T0S1] sự phức tạp của sáng tác âm nhạc. Âm nhạc cũng tràn ngập [E1M2O3T4I5O6N7], khiến người nghe có trải nghiệm đắm chìm "&amp;"và quyến rũ.")</f>
        <v>Dải cao độ của âm nhạc [R1A2N3G4E5] [oc0ta1ve2s3] mang đến trải nghiệm nghe độc ​​đáo và đáng nhớ, trong khi việc sử dụng [[K01E12Y23]3 k4ey5] tạo ra một bảng âm thanh phong phú và sống động. Bài hát chạy trong [T1M213] giây và có nhịp điệu rất yên bình, tuy nhiên nhịp điệu lại nhanh, [[T01I12M23E34_45S56I67G78N89A90T01U12R23E34]4 t5im6e 7si8gn9at0ur1e2] và thêm vào [I1N2S3T4R5U6M7E8N9T0S1] sự phức tạp của sáng tác âm nhạc. Âm nhạc cũng tràn ngập [E1M2O3T4I5O6N7], khiến người nghe có trải nghiệm đắm chìm và quyến rũ.</v>
      </c>
    </row>
    <row r="4815">
      <c r="A4815" s="1" t="s">
        <v>7138</v>
      </c>
      <c r="B4815" s="1" t="s">
        <v>7139</v>
      </c>
      <c r="C4815" s="2" t="str">
        <f>IFERROR(__xludf.DUMMYFUNCTION("GoogleTranslate(B4815, ""en"", ""vi"")"),"Phạm vi cao độ của âm nhạc nằm trong [R1A2N3G4E5] [oc0ta1ve2s3] và được soạn trong [[K01E12Y23]3 k4ey5]. Bản nhạc có thời lượng [T1M213] giây với [te0mp1o2] vừa phải. [ti0me1 s2ig3na4tu5re6], [T1I2M3E4_5S6I7G8N9A0T1U2R3E4] của nó không được sử dụng phổ bi"&amp;"ến và bản nhạc này không phải là sự thể hiện điển hình của âm thanh [G1E2N3R4E5] cổ điển. Bài hát bao gồm [[N01U12M23_34B45A56R67S78]8 b9ar0s1].")</f>
        <v>Phạm vi cao độ của âm nhạc nằm trong [R1A2N3G4E5] [oc0ta1ve2s3] và được soạn trong [[K01E12Y23]3 k4ey5]. Bản nhạc có thời lượng [T1M213] giây với [te0mp1o2] vừa phải. [ti0me1 s2ig3na4tu5re6], [T1I2M3E4_5S6I7G8N9A0T1U2R3E4] của nó không được sử dụng phổ biến và bản nhạc này không phải là sự thể hiện điển hình của âm thanh [G1E2N3R4E5] cổ điển. Bài hát bao gồm [[N01U12M23_34B45A56R67S78]8 b9ar0s1].</v>
      </c>
    </row>
    <row r="4816">
      <c r="A4816" s="1" t="s">
        <v>7140</v>
      </c>
      <c r="B4816" s="1" t="s">
        <v>7141</v>
      </c>
      <c r="C4816" s="2" t="str">
        <f>IFERROR(__xludf.DUMMYFUNCTION("GoogleTranslate(B4816, ""en"", ""vi"")"),"Trải nghiệm quyến rũ và đáng nhớ của dòng nhạc này là kết quả của việc nó lựa chọn [[K01E12Y23]3 k4ey5]. Bài hát có thời lượng [T1M213] giây và sử dụng [[T01I12M23E34_45S56I67G78N89A90T01U12R23E34]4 t5im6e 7si8gn9at0ur1e2]. Mặc dù không có [I1N2S3T4R5U6M7"&amp;"E8N9T0S1] nhưng bản nhạc này không đi theo khuôn mẫu điển hình của thể loại [G1E2N3R4E5]. Nó trải dài xung quanh [[N01U12M23_34B45A56R67S78]8 b9ar0s1], khiến nó trở thành một bản nhạc độc đáo và hấp dẫn.")</f>
        <v>Trải nghiệm quyến rũ và đáng nhớ của dòng nhạc này là kết quả của việc nó lựa chọn [[K01E12Y23]3 k4ey5]. Bài hát có thời lượng [T1M213] giây và sử dụng [[T01I12M23E34_45S56I67G78N89A90T01U12R23E34]4 t5im6e 7si8gn9at0ur1e2]. Mặc dù không có [I1N2S3T4R5U6M7E8N9T0S1] nhưng bản nhạc này không đi theo khuôn mẫu điển hình của thể loại [G1E2N3R4E5]. Nó trải dài xung quanh [[N01U12M23_34B45A56R67S78]8 b9ar0s1], khiến nó trở thành một bản nhạc độc đáo và hấp dẫn.</v>
      </c>
    </row>
    <row r="4817">
      <c r="A4817" s="1" t="s">
        <v>7142</v>
      </c>
      <c r="B4817" s="1" t="s">
        <v>7143</v>
      </c>
      <c r="C4817" s="2" t="str">
        <f>IFERROR(__xludf.DUMMYFUNCTION("GoogleTranslate(B4817, ""en"", ""vi"")"),"Sự lựa chọn [[K01E12Y23]3 k4ey5] trong bản nhạc này tạo nên một trải nghiệm lôi cuốn và đáng nhớ, kèm theo đó là nhịp điệu đều đặn và vừa phải. Kéo dài [T1M213] giây, bố cục của bài hát khác với các [ti0me1 s2ig3na4tu5re6] thông thường, bổ sung thêm yếu t"&amp;"ố hấp dẫn. Việc sử dụng khéo léo [I1N2S3T4R5U6M7E8N9T0S1] đóng một vai trò quan trọng trong sự sắp xếp âm nhạc tổng thể, trong khi phong cách của bài hát phản ánh truyền thống âm nhạc [G1E2N3R4E5].")</f>
        <v>Sự lựa chọn [[K01E12Y23]3 k4ey5] trong bản nhạc này tạo nên một trải nghiệm lôi cuốn và đáng nhớ, kèm theo đó là nhịp điệu đều đặn và vừa phải. Kéo dài [T1M213] giây, bố cục của bài hát khác với các [ti0me1 s2ig3na4tu5re6] thông thường, bổ sung thêm yếu tố hấp dẫn. Việc sử dụng khéo léo [I1N2S3T4R5U6M7E8N9T0S1] đóng một vai trò quan trọng trong sự sắp xếp âm nhạc tổng thể, trong khi phong cách của bài hát phản ánh truyền thống âm nhạc [G1E2N3R4E5].</v>
      </c>
    </row>
    <row r="4818">
      <c r="A4818" s="1" t="s">
        <v>110</v>
      </c>
      <c r="B4818" s="1" t="s">
        <v>7144</v>
      </c>
      <c r="C4818" s="2" t="str">
        <f>IFERROR(__xludf.DUMMYFUNCTION("GoogleTranslate(B4818, ""en"", ""vi"")"),"Phạm vi cao độ của âm nhạc được giới hạn ở [R1A2N3G4E5] [oc0ta1ve2s3], cho phép tập trung nhiều hơn vào sự tinh tế của giai điệu và phân nhịp. Với ít nốt hơn, người biểu diễn có thể chú ý hơn đến sắc thái của từng nốt riêng lẻ, tạo ra màn trình diễn biểu "&amp;"cảm và tinh tế hơn. Việc nhấn mạnh vào giai điệu và cách diễn đạt cũng có thể giúp truyền tải cảm xúc và ý nghĩa đằng sau âm nhạc một cách hiệu quả hơn, cho phép người nghe trải nghiệm đầy đủ và đánh giá cao thông điệp dự định của bản nhạc. Nhìn chung, ph"&amp;"ạm vi cao độ hạn chế có thể là một công cụ mạnh mẽ để tạo ra âm nhạc có sức ảnh hưởng và cảm động.")</f>
        <v>Phạm vi cao độ của âm nhạc được giới hạn ở [R1A2N3G4E5] [oc0ta1ve2s3], cho phép tập trung nhiều hơn vào sự tinh tế của giai điệu và phân nhịp. Với ít nốt hơn, người biểu diễn có thể chú ý hơn đến sắc thái của từng nốt riêng lẻ, tạo ra màn trình diễn biểu cảm và tinh tế hơn. Việc nhấn mạnh vào giai điệu và cách diễn đạt cũng có thể giúp truyền tải cảm xúc và ý nghĩa đằng sau âm nhạc một cách hiệu quả hơn, cho phép người nghe trải nghiệm đầy đủ và đánh giá cao thông điệp dự định của bản nhạc. Nhìn chung, phạm vi cao độ hạn chế có thể là một công cụ mạnh mẽ để tạo ra âm nhạc có sức ảnh hưởng và cảm động.</v>
      </c>
    </row>
    <row r="4819">
      <c r="A4819" s="1" t="s">
        <v>7145</v>
      </c>
      <c r="B4819" s="1" t="s">
        <v>7146</v>
      </c>
      <c r="C4819" s="2" t="str">
        <f>IFERROR(__xludf.DUMMYFUNCTION("GoogleTranslate(B4819, ""en"", ""vi"")"),"[[K01E12Y23]3 k4ey5] mang đến cho bài hát dài một giây [T1M213] này một chất lượng cảm xúc đặc biệt, với [te0mp1o2] vừa phải và không có [I1N2S3T4R5U6M7E8N9T0S1]. [ti0me1 s2ig3na4tu5re6] của nó không bình thường và được phát ở mức trung bình [te0mp1o2], g"&amp;"ợi lên cảm giác [E1M2O3T4I5O6N7]. Âm nhạc bao gồm [[N01U12M23_34B45A56R67S78]8 b9ar0s1].")</f>
        <v>[[K01E12Y23]3 k4ey5] mang đến cho bài hát dài một giây [T1M213] này một chất lượng cảm xúc đặc biệt, với [te0mp1o2] vừa phải và không có [I1N2S3T4R5U6M7E8N9T0S1]. [ti0me1 s2ig3na4tu5re6] của nó không bình thường và được phát ở mức trung bình [te0mp1o2], gợi lên cảm giác [E1M2O3T4I5O6N7]. Âm nhạc bao gồm [[N01U12M23_34B45A56R67S78]8 b9ar0s1].</v>
      </c>
    </row>
    <row r="4820">
      <c r="A4820" s="1" t="s">
        <v>586</v>
      </c>
      <c r="B4820" s="1" t="s">
        <v>7147</v>
      </c>
      <c r="C4820" s="2" t="str">
        <f>IFERROR(__xludf.DUMMYFUNCTION("GoogleTranslate(B4820,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gian phát là [T1M213] gi"&amp;"ây, bài hát mang đến nhịp điệu mạnh mẽ và cố ý chọn không kết hợp [I1N2S3T4R5U6M7E8N9T0S1]. Ngoài ra, nó còn có [ti0me1 s2ig3na4tu5re6] không thường được tìm thấy, cụ thể là [T1I2M3E4_5S6I7G8N9A0T1U2R3E4]. [te0mp1o2] của bài hát vừa phải, gợi lên cảm giác"&amp;" [E1M2O3T4I5O6N7] xuyên suốt bản nhạc.")</f>
        <v>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gian phát là [T1M213] giây, bài hát mang đến nhịp điệu mạnh mẽ và cố ý chọn không kết hợp [I1N2S3T4R5U6M7E8N9T0S1]. Ngoài ra, nó còn có [ti0me1 s2ig3na4tu5re6] không thường được tìm thấy, cụ thể là [T1I2M3E4_5S6I7G8N9A0T1U2R3E4]. [te0mp1o2] của bài hát vừa phải, gợi lên cảm giác [E1M2O3T4I5O6N7] xuyên suốt bản nhạc.</v>
      </c>
    </row>
    <row r="4821">
      <c r="A4821" s="1" t="s">
        <v>371</v>
      </c>
      <c r="B4821" s="1" t="s">
        <v>7148</v>
      </c>
      <c r="C4821" s="2" t="str">
        <f>IFERROR(__xludf.DUMMYFUNCTION("GoogleTranslate(B4821, ""en"", ""vi"")"),"Bài hát này có thời gian chạy là [T1M213] giây và [ti0me1 s2ig3na4tu5re6] của nó nằm ngoài tiêu chuẩn. Mặc dù có [ti0me1 s2ig3na4tu5re6] độc đáo, bài hát vẫn duy trì được dòng chảy gắn kết, thể hiện kỹ năng của các nhà soạn nhạc. Việc sử dụng [ti0me1 s2ig"&amp;"3na4tu5re6] khác thường có thể tạo ra trải nghiệm nghe độc ​​đáo và tăng thêm độ phức tạp cho âm nhạc. Mặc dù có thể phải mất một thời gian để làm quen, nhưng những sai lệch so với chuẩn mực như vậy cuối cùng có thể nâng cao sự thích thú của bài hát.")</f>
        <v>Bài hát này có thời gian chạy là [T1M213] giây và [ti0me1 s2ig3na4tu5re6] của nó nằm ngoài tiêu chuẩn. Mặc dù có [ti0me1 s2ig3na4tu5re6] độc đáo, bài hát vẫn duy trì được dòng chảy gắn kết, thể hiện kỹ năng của các nhà soạn nhạc. Việc sử dụng [ti0me1 s2ig3na4tu5re6] khác thường có thể tạo ra trải nghiệm nghe độc ​​đáo và tăng thêm độ phức tạp cho âm nhạc. Mặc dù có thể phải mất một thời gian để làm quen, nhưng những sai lệch so với chuẩn mực như vậy cuối cùng có thể nâng cao sự thích thú của bài hát.</v>
      </c>
    </row>
    <row r="4822">
      <c r="A4822" s="1" t="s">
        <v>7149</v>
      </c>
      <c r="B4822" s="1" t="s">
        <v>7150</v>
      </c>
      <c r="C4822" s="2" t="str">
        <f>IFERROR(__xludf.DUMMYFUNCTION("GoogleTranslate(B4822, ""en"", ""vi"")"),"Đoạn nhạc thể hiện phạm vi cao độ trong [R1A2N3G4E5] [oc0ta1ve2s3] và có độ dài [T1M213] giây. Nhịp điệu trong bài hát này rất êm dịu, có nhịp điệu độc đáo [ti0me1 s2ig3na4tu5re6 o7f 8[T91I02M13E24_35S46I57G68N79A80T91U02R13E24]3]. Âm nhạc được phát ra âm"&amp;" thanh thông qua [I1N2S3T4R5U6M7E8N9T0S1] và chuyển động chậm rãi.")</f>
        <v>Đoạn nhạc thể hiện phạm vi cao độ trong [R1A2N3G4E5] [oc0ta1ve2s3] và có độ dài [T1M213] giây. Nhịp điệu trong bài hát này rất êm dịu, có nhịp điệu độc đáo [ti0me1 s2ig3na4tu5re6 o7f 8[T91I02M13E24_35S46I57G68N79A80T91U02R13E24]3]. Âm nhạc được phát ra âm thanh thông qua [I1N2S3T4R5U6M7E8N9T0S1] và chuyển động chậm rãi.</v>
      </c>
    </row>
    <row r="4823">
      <c r="A4823" s="1" t="s">
        <v>519</v>
      </c>
      <c r="B4823" s="1" t="s">
        <v>7151</v>
      </c>
      <c r="C4823" s="2" t="str">
        <f>IFERROR(__xludf.DUMMYFUNCTION("GoogleTranslate(B4823, ""en"", ""vi"")"),"Đường đua này chạy trong [T1M213] giây và có đồng hồ đo [T1I2M3E4_5S6I7G8N9A0T1U2R3E4]. Phạm vi cao độ của nó nằm trong [R1A2N3G4E5] [oc0ta1ve2s3].")</f>
        <v>Đường đua này chạy trong [T1M213] giây và có đồng hồ đo [T1I2M3E4_5S6I7G8N9A0T1U2R3E4]. Phạm vi cao độ của nó nằm trong [R1A2N3G4E5] [oc0ta1ve2s3].</v>
      </c>
    </row>
    <row r="4824">
      <c r="A4824" s="1" t="s">
        <v>1243</v>
      </c>
      <c r="B4824" s="1" t="s">
        <v>7152</v>
      </c>
      <c r="C4824" s="2" t="str">
        <f>IFERROR(__xludf.DUMMYFUNCTION("GoogleTranslate(B4824, ""en"", ""vi"")"),"Dải cao độ của [R1A2N3G4E5] [oc0ta1ve2s3] tạo thêm nét đặc biệt cho âm nhạc, nhấn mạnh chiều sâu cảm xúc của nó. Với việc sử dụng [[K01E12Y23]3 k4ey5], bản nhạc này truyền tải âm thanh độc đáo và vang dội. Bài hát này có thời lượng chạy [T1M213] giây và c"&amp;"ó nhịp điệu yên tĩnh. Không có [I1N2S3T4R5U6M7E8N9T0S1] trong bài hát này và nó dựa trên [[T01I12M23E34_45S56I67G78N89A90T01U12R23E34]4 t5im6e 7si8gn9at0ur1e2]. Bài hát di chuyển với tốc độ nhanh và không gợi đến âm thanh [G1E2N3R4E5] cổ điển.")</f>
        <v>Dải cao độ của [R1A2N3G4E5] [oc0ta1ve2s3] tạo thêm nét đặc biệt cho âm nhạc, nhấn mạnh chiều sâu cảm xúc của nó. Với việc sử dụng [[K01E12Y23]3 k4ey5], bản nhạc này truyền tải âm thanh độc đáo và vang dội. Bài hát này có thời lượng chạy [T1M213] giây và có nhịp điệu yên tĩnh. Không có [I1N2S3T4R5U6M7E8N9T0S1] trong bài hát này và nó dựa trên [[T01I12M23E34_45S56I67G78N89A90T01U12R23E34]4 t5im6e 7si8gn9at0ur1e2]. Bài hát di chuyển với tốc độ nhanh và không gợi đến âm thanh [G1E2N3R4E5] cổ điển.</v>
      </c>
    </row>
    <row r="4825">
      <c r="A4825" s="1" t="s">
        <v>889</v>
      </c>
      <c r="B4825" s="1" t="s">
        <v>7153</v>
      </c>
      <c r="C4825" s="2" t="str">
        <f>IFERROR(__xludf.DUMMYFUNCTION("GoogleTranslate(B4825, ""en"", ""vi"")"),"Nó không quá chậm và cũng không quá nhanh mà rơi vào giữa chừng. [te0mp1o2] đóng một vai trò quan trọng trong việc xác định đặc điểm và cảm nhận tổng thể của một bản nhạc. Dải trung [te0mp1o2] thường có thể mang lại cảm giác ổn định và cân bằng, đồng thời"&amp;" vẫn mang lại hiệu suất biểu cảm và sống động. Tùy thuộc vào thể loại hoặc phong cách âm nhạc cụ thể, [te0mp1o2] có thể được người biểu diễn hoặc nhà soạn nhạc biến đổi hoặc diễn giải. Tuy nhiên, hiểu rõ về [te0mp1o2] mong muốn là điều cần thiết để tạo ra"&amp;" một tác phẩm âm nhạc gắn kết và hiệu quả.")</f>
        <v>Nó không quá chậm và cũng không quá nhanh mà rơi vào giữa chừng. [te0mp1o2] đóng một vai trò quan trọng trong việc xác định đặc điểm và cảm nhận tổng thể của một bản nhạc. Dải trung [te0mp1o2] thường có thể mang lại cảm giác ổn định và cân bằng, đồng thời vẫn mang lại hiệu suất biểu cảm và sống động. Tùy thuộc vào thể loại hoặc phong cách âm nhạc cụ thể, [te0mp1o2] có thể được người biểu diễn hoặc nhà soạn nhạc biến đổi hoặc diễn giải. Tuy nhiên, hiểu rõ về [te0mp1o2] mong muốn là điều cần thiết để tạo ra một tác phẩm âm nhạc gắn kết và hiệu quả.</v>
      </c>
    </row>
    <row r="4826">
      <c r="A4826" s="1" t="s">
        <v>7154</v>
      </c>
      <c r="B4826" s="1" t="s">
        <v>7155</v>
      </c>
      <c r="C4826" s="2" t="str">
        <f>IFERROR(__xludf.DUMMYFUNCTION("GoogleTranslate(B4826, ""en"", ""vi"")"),"Âm thanh đặc trưng của bản giai điệu được tạo bởi [I1N2S3T4R5U6M7E8N9T0], trong khi nhịp của bài hát thay đổi theo nhịp độ. Nhịp điệu có lúc nhanh, có lúc lại vừa phải, dễ theo. Mặc dù [te0mp1o2] khác nhau nhưng giai điệu và beat phối hợp với nhau để tạo "&amp;"ra trải nghiệm âm nhạc gắn kết và thú vị.")</f>
        <v>Âm thanh đặc trưng của bản giai điệu được tạo bởi [I1N2S3T4R5U6M7E8N9T0], trong khi nhịp của bài hát thay đổi theo nhịp độ. Nhịp điệu có lúc nhanh, có lúc lại vừa phải, dễ theo. Mặc dù [te0mp1o2] khác nhau nhưng giai điệu và beat phối hợp với nhau để tạo ra trải nghiệm âm nhạc gắn kết và thú vị.</v>
      </c>
    </row>
    <row r="4827">
      <c r="A4827" s="1" t="s">
        <v>7156</v>
      </c>
      <c r="B4827" s="1" t="s">
        <v>7157</v>
      </c>
      <c r="C4827" s="2" t="str">
        <f>IFERROR(__xludf.DUMMYFUNCTION("GoogleTranslate(B4827, ""en"", ""vi"")"),"Bài hát theo phong cách [G1E2N3R4E5] thể hiện đặc điểm của nó với nhịp điệu mượt mà và thư giãn, trong khi chất lượng cảm xúc đặc biệt của âm nhạc được nhấn mạnh bằng cách sử dụng [ke0y1]. Ngoài ra, bài hát còn dựa trên [[T01I12M23E34_45S56I67G78N89A90T01"&amp;"U12R23E34]4 t5im6e 7si8gn9at0ur1e2], góp phần tạo nên cấu trúc âm nhạc độc đáo của nó.")</f>
        <v>Bài hát theo phong cách [G1E2N3R4E5] thể hiện đặc điểm của nó với nhịp điệu mượt mà và thư giãn, trong khi chất lượng cảm xúc đặc biệt của âm nhạc được nhấn mạnh bằng cách sử dụng [ke0y1]. Ngoài ra, bài hát còn dựa trên [[T01I12M23E34_45S56I67G78N89A90T01U12R23E34]4 t5im6e 7si8gn9at0ur1e2], góp phần tạo nên cấu trúc âm nhạc độc đáo của nó.</v>
      </c>
    </row>
    <row r="4828">
      <c r="A4828" s="1" t="s">
        <v>4607</v>
      </c>
      <c r="B4828" s="1" t="s">
        <v>7158</v>
      </c>
      <c r="C4828" s="2" t="str">
        <f>IFERROR(__xludf.DUMMYFUNCTION("GoogleTranslate(B4828, ""en"", ""vi"")"),"Phạm vi cao độ của bản nhạc này là [R1A2N3G4E5] [oc0ta1ve2s3] mang đến trải nghiệm nghe độc ​​đáo và đáng nhớ, đồng thời việc sử dụng [[K01E12Y23]3 k4ey5] truyền tải âm thanh độc đáo và cộng hưởng. [te0mp1o2] của bài hát vừa phải, còn [ti0me1 s2ig3na4tu5r"&amp;"e6] của nhạc là [T1I2M3E4_5S6I7G8N9A0T1U2R3E4]. Công dụng quan trọng của [I1N2S3T4R5U6M7E8N9T0S1] góp phần vào thành phần tổng thể. Kết hợp tất cả những yếu tố này, âm nhạc trở thành một ví dụ điển hình cho phong cách [G1E2N3R4E5].")</f>
        <v>Phạm vi cao độ của bản nhạc này là [R1A2N3G4E5] [oc0ta1ve2s3] mang đến trải nghiệm nghe độc ​​đáo và đáng nhớ, đồng thời việc sử dụng [[K01E12Y23]3 k4ey5] truyền tải âm thanh độc đáo và cộng hưởng. [te0mp1o2] của bài hát vừa phải, còn [ti0me1 s2ig3na4tu5re6] của nhạc là [T1I2M3E4_5S6I7G8N9A0T1U2R3E4]. Công dụng quan trọng của [I1N2S3T4R5U6M7E8N9T0S1] góp phần vào thành phần tổng thể. Kết hợp tất cả những yếu tố này, âm nhạc trở thành một ví dụ điển hình cho phong cách [G1E2N3R4E5].</v>
      </c>
    </row>
    <row r="4829">
      <c r="A4829" s="1" t="s">
        <v>7071</v>
      </c>
      <c r="B4829" s="1" t="s">
        <v>7159</v>
      </c>
      <c r="C4829" s="2" t="str">
        <f>IFERROR(__xludf.DUMMYFUNCTION("GoogleTranslate(B4829, ""en"", ""vi"")"),"Trong bản nhạc này, [I1N2S3T4R5U6M7E8N9T0] không phải là nhạc cụ chính được sử dụng để tạo giai điệu, mặc dù nó có mặt trong phần sắp xếp. Thay vào đó, giai điệu phát triển thông qua [[N01U12M23_34B45A56R67S78]8 b9ar0s1] bằng cách sử dụng các nhạc cụ hoặc"&amp;" thành phần âm nhạc khác.")</f>
        <v>Trong bản nhạc này, [I1N2S3T4R5U6M7E8N9T0] không phải là nhạc cụ chính được sử dụng để tạo giai điệu, mặc dù nó có mặt trong phần sắp xếp. Thay vào đó, giai điệu phát triển thông qua [[N01U12M23_34B45A56R67S78]8 b9ar0s1] bằng cách sử dụng các nhạc cụ hoặc thành phần âm nhạc khác.</v>
      </c>
    </row>
    <row r="4830">
      <c r="A4830" s="1" t="s">
        <v>6358</v>
      </c>
      <c r="B4830" s="1" t="s">
        <v>7160</v>
      </c>
      <c r="C4830" s="2" t="str">
        <f>IFERROR(__xludf.DUMMYFUNCTION("GoogleTranslate(B4830, ""en"", ""vi"")"),"Âm nhạc được đề cập truyền tải âm thanh độc đáo và vang dội thông qua việc sử dụng [[K01E12Y23]3 k4ey5]. Bài hát này bao gồm [[N01U12M23_34B45A56R67S78]8 b9ar0s1] và tuân theo nhịp [T1I2M3E4_5S6I7G8N9A0T1U2R3E4]. Sự kết hợp của các yếu tố này góp phần tạo"&amp;" nên cấu trúc và giai điệu tổng thể của bản nhạc, tạo nên trải nghiệm âm nhạc riêng biệt cho người nghe. Cho dù đó là chất lượng cảm xúc của [ke0y1], nhịp điệu phức tạp của [ti0me1 s2ig3na4tu5re6] hay sự tương tác giữa cả hai, âm nhạc này mang đến trải ng"&amp;"hiệm nghe hấp dẫn và hấp dẫn, nổi bật giữa đám đông.")</f>
        <v>Âm nhạc được đề cập truyền tải âm thanh độc đáo và vang dội thông qua việc sử dụng [[K01E12Y23]3 k4ey5]. Bài hát này bao gồm [[N01U12M23_34B45A56R67S78]8 b9ar0s1] và tuân theo nhịp [T1I2M3E4_5S6I7G8N9A0T1U2R3E4]. Sự kết hợp của các yếu tố này góp phần tạo nên cấu trúc và giai điệu tổng thể của bản nhạc, tạo nên trải nghiệm âm nhạc riêng biệt cho người nghe. Cho dù đó là chất lượng cảm xúc của [ke0y1], nhịp điệu phức tạp của [ti0me1 s2ig3na4tu5re6] hay sự tương tác giữa cả hai, âm nhạc này mang đến trải nghiệm nghe hấp dẫn và hấp dẫn, nổi bật giữa đám đông.</v>
      </c>
    </row>
    <row r="4831">
      <c r="A4831" s="1" t="s">
        <v>598</v>
      </c>
      <c r="B4831" s="1" t="s">
        <v>7161</v>
      </c>
      <c r="C4831" s="2" t="str">
        <f>IFERROR(__xludf.DUMMYFUNCTION("GoogleTranslate(B4831, ""en"", ""vi"")"),"Bản nhạc này di chuyển với tốc độ nhanh với thời gian chạy là [T1M213] giây và [ti0me1 s2ig3na4tu5re6] của nó là độc đáo.")</f>
        <v>Bản nhạc này di chuyển với tốc độ nhanh với thời gian chạy là [T1M213] giây và [ti0me1 s2ig3na4tu5re6] của nó là độc đáo.</v>
      </c>
    </row>
    <row r="4832">
      <c r="A4832" s="1" t="s">
        <v>3914</v>
      </c>
      <c r="B4832" s="1" t="s">
        <v>7162</v>
      </c>
      <c r="C4832" s="2" t="str">
        <f>IFERROR(__xludf.DUMMYFUNCTION("GoogleTranslate(B4832, ""en"", ""vi"")"),"Dải cao độ của [R1A2N3G4E5] [oc0ta1ve2s3] tạo thêm nét đặc biệt cho âm nhạc, nhấn mạnh chiều sâu cảm xúc của nó. Với việc sử dụng [[K01E12Y23]3 k4ey5], bản nhạc này truyền tải âm thanh độc đáo và vang dội, trong khi thời gian chạy [T1M213] giây cho phép k"&amp;"hám phá đầy đủ bố cục của nó. Nhịp điệu trong bài hát này rất ru, tạo nên bầu không khí mê hoặc và quyến rũ. Ngoài ra, [[T01I12M23E34_45S56I67G78N89A90T01U12R23E34]4 t5im6e 7si8gn9at0ur1e2] không phổ biến được sử dụng trong bài hát này càng làm tăng thêm "&amp;"tính độc đáo của nó. Việc sử dụng [I1N2S3T4R5U6M7E8N9T0S1] rất quan trọng đối với âm nhạc, cung cấp kết cấu và âm sắc thiết yếu. Cuối cùng, âm thanh của bài hát bị ảnh hưởng nặng nề bởi phong cách [G1E2N3R4E5], điều này hình thành nên bản sắc âm thanh tổn"&amp;"g thể của nó.")</f>
        <v>Dải cao độ của [R1A2N3G4E5] [oc0ta1ve2s3] tạo thêm nét đặc biệt cho âm nhạc, nhấn mạnh chiều sâu cảm xúc của nó. Với việc sử dụng [[K01E12Y23]3 k4ey5], bản nhạc này truyền tải âm thanh độc đáo và vang dội, trong khi thời gian chạy [T1M213] giây cho phép khám phá đầy đủ bố cục của nó. Nhịp điệu trong bài hát này rất ru, tạo nên bầu không khí mê hoặc và quyến rũ. Ngoài ra, [[T01I12M23E34_45S56I67G78N89A90T01U12R23E34]4 t5im6e 7si8gn9at0ur1e2] không phổ biến được sử dụng trong bài hát này càng làm tăng thêm tính độc đáo của nó. Việc sử dụng [I1N2S3T4R5U6M7E8N9T0S1] rất quan trọng đối với âm nhạc, cung cấp kết cấu và âm sắc thiết yếu. Cuối cùng, âm thanh của bài hát bị ảnh hưởng nặng nề bởi phong cách [G1E2N3R4E5], điều này hình thành nên bản sắc âm thanh tổng thể của nó.</v>
      </c>
    </row>
    <row r="4833">
      <c r="A4833" s="1" t="s">
        <v>1235</v>
      </c>
      <c r="B4833" s="1" t="s">
        <v>7163</v>
      </c>
      <c r="C4833" s="2" t="str">
        <f>IFERROR(__xludf.DUMMYFUNCTION("GoogleTranslate(B4833, ""en"", ""vi"")"),"Bài hát được trình diễn với nhịp độ nhàn nhã và âm nhạc được phát ra qua các nhạc cụ.")</f>
        <v>Bài hát được trình diễn với nhịp độ nhàn nhã và âm nhạc được phát ra qua các nhạc cụ.</v>
      </c>
    </row>
    <row r="4834">
      <c r="A4834" s="1" t="s">
        <v>1504</v>
      </c>
      <c r="B4834" s="1" t="s">
        <v>7164</v>
      </c>
      <c r="C4834" s="2" t="str">
        <f>IFERROR(__xludf.DUMMYFUNCTION("GoogleTranslate(B4834, ""en"", ""vi"")"),"Ví dụ điển hình của âm thanh [G1E2N3R4E5] có thể được nghe thấy trong bài hát này, được phát ở tốc độ vừa phải và có nhịp [T1I2M3E4_5S6I7G8N9A0T1U2R3E4]. Bản nhạc kéo dài trong [T1M213] giây, giúp người nghe hoàn toàn đắm mình trong âm thanh và nhịp điệu "&amp;"độc đáo của bản nhạc.")</f>
        <v>Ví dụ điển hình của âm thanh [G1E2N3R4E5] có thể được nghe thấy trong bài hát này, được phát ở tốc độ vừa phải và có nhịp [T1I2M3E4_5S6I7G8N9A0T1U2R3E4]. Bản nhạc kéo dài trong [T1M213] giây, giúp người nghe hoàn toàn đắm mình trong âm thanh và nhịp điệu độc đáo của bản nhạc.</v>
      </c>
    </row>
    <row r="4835">
      <c r="A4835" s="1" t="s">
        <v>7165</v>
      </c>
      <c r="B4835" s="1" t="s">
        <v>7166</v>
      </c>
      <c r="C4835" s="2" t="str">
        <f>IFERROR(__xludf.DUMMYFUNCTION("GoogleTranslate(B4835, ""en"", ""vi"")"),"Với thời lượng chạy là [T1M213] giây, bài hát này chứa đầy [E1M2O3T4I5O6N7] và tự hào về nhịp điệu mạnh mẽ, lôi cuốn không thể bỏ qua. Nhịp điệu của âm nhạc là [T1I2M3E4_5S6I7G8N9A0T1U2R3E4], góp phần tăng thêm sức ảnh hưởng và cường độ tổng thể của bài h"&amp;"át. Dù bạn là người hâm mộ nhạc [G1E2N3R4E5] hay chỉ đơn giản là đánh giá cao những bản nhạc hay thì bài hát này chắc chắn sẽ để lại ấn tượng khó phai trong lòng bạn. Vì vậy, hãy ngồi lại, tăng âm lượng và để bản thân bị cuốn theo sức mạnh tuyệt đối của k"&amp;"iệt tác âm nhạc đáng kinh ngạc này.")</f>
        <v>Với thời lượng chạy là [T1M213] giây, bài hát này chứa đầy [E1M2O3T4I5O6N7] và tự hào về nhịp điệu mạnh mẽ, lôi cuốn không thể bỏ qua. Nhịp điệu của âm nhạc là [T1I2M3E4_5S6I7G8N9A0T1U2R3E4], góp phần tăng thêm sức ảnh hưởng và cường độ tổng thể của bài hát. Dù bạn là người hâm mộ nhạc [G1E2N3R4E5] hay chỉ đơn giản là đánh giá cao những bản nhạc hay thì bài hát này chắc chắn sẽ để lại ấn tượng khó phai trong lòng bạn. Vì vậy, hãy ngồi lại, tăng âm lượng và để bản thân bị cuốn theo sức mạnh tuyệt đối của kiệt tác âm nhạc đáng kinh ngạc này.</v>
      </c>
    </row>
    <row r="4836">
      <c r="A4836" s="1" t="s">
        <v>217</v>
      </c>
      <c r="B4836" s="1" t="s">
        <v>7167</v>
      </c>
      <c r="C4836" s="2" t="str">
        <f>IFERROR(__xludf.DUMMYFUNCTION("GoogleTranslate(B4836, ""en"", ""vi"")"),"[ke0y1] được sử dụng trong bản nhạc này rất có ý nghĩa vì nó bổ sung thêm hương vị độc đáo.")</f>
        <v>[ke0y1] được sử dụng trong bản nhạc này rất có ý nghĩa vì nó bổ sung thêm hương vị độc đáo.</v>
      </c>
    </row>
    <row r="4837">
      <c r="A4837" s="1" t="s">
        <v>7168</v>
      </c>
      <c r="B4837" s="1" t="s">
        <v>7169</v>
      </c>
      <c r="C4837" s="2" t="str">
        <f>IFERROR(__xludf.DUMMYFUNCTION("GoogleTranslate(B4837, ""en"", ""vi"")"),"Bản nhạc sử dụng dải cao độ cụ thể là [R1A2N3G4E5] [oc0ta1ve2s3], góp phần tạo ra âm thanh gắn kết và thống nhất. Ngoài ra, việc sử dụng [[K01E12Y23]3 k4ey5] sẽ tạo thêm hương vị độc đáo cho âm nhạc. Bài hát có thời gian phát là [T1M213] giây và không có "&amp;"bất kỳ [I1N2S3T4R5U6M7E8N9T0S1] nào. Thành phần được chia thành [[N01U12M23_34B45A56R67S78]8 b9ar0s1], nâng cao hơn nữa cấu trúc và tổ chức của nó.")</f>
        <v>Bản nhạc sử dụng dải cao độ cụ thể là [R1A2N3G4E5] [oc0ta1ve2s3], góp phần tạo ra âm thanh gắn kết và thống nhất. Ngoài ra, việc sử dụng [[K01E12Y23]3 k4ey5] sẽ tạo thêm hương vị độc đáo cho âm nhạc. Bài hát có thời gian phát là [T1M213] giây và không có bất kỳ [I1N2S3T4R5U6M7E8N9T0S1] nào. Thành phần được chia thành [[N01U12M23_34B45A56R67S78]8 b9ar0s1], nâng cao hơn nữa cấu trúc và tổ chức của nó.</v>
      </c>
    </row>
    <row r="4838">
      <c r="A4838" s="1" t="s">
        <v>586</v>
      </c>
      <c r="B4838" s="1" t="s">
        <v>7170</v>
      </c>
      <c r="C4838" s="2" t="str">
        <f>IFERROR(__xludf.DUMMYFUNCTION("GoogleTranslate(B4838, ""en"", ""vi"")"),"Việc sử dụng dải cao độ cụ thể [R1A2N3G4E5] [oc0ta1ve2s3] tạo ra âm thanh gắn kết và thống nhất xuyên suốt bản nhạc. Sự lựa chọn [[K01E12Y23]3 k4ey5] của bản nhạc này mang lại trải nghiệm quyến rũ và đáng nhớ. Bài hát có thời lượng [T1M213] giây, sử dụng "&amp;"[ti0me1 s2ig3na4tu5re6 o7f 8[T91I02M13E24_35S46I57G68N79A80T91U02R13E24]3] không chuẩn. Nhịp điệu trong bài hát này vô cùng mạnh mẽ và nhịp điệu cân bằng mặc dù không có [I1N2S3T4R5U6M7E8N9T0S1]. Âm nhạc truyền tải [E1M2O3T4I5O6N7] và tạo ấn tượng lâu dài"&amp;" cho người nghe với sự kết hợp độc đáo giữa cao độ, lựa chọn [ke0y1], [ti0me1 s2ig3na4tu5re6] và sức mạnh nhịp nhàng.")</f>
        <v>Việc sử dụng dải cao độ cụ thể [R1A2N3G4E5] [oc0ta1ve2s3] tạo ra âm thanh gắn kết và thống nhất xuyên suốt bản nhạc. Sự lựa chọn [[K01E12Y23]3 k4ey5] của bản nhạc này mang lại trải nghiệm quyến rũ và đáng nhớ. Bài hát có thời lượng [T1M213] giây, sử dụng [ti0me1 s2ig3na4tu5re6 o7f 8[T91I02M13E24_35S46I57G68N79A80T91U02R13E24]3] không chuẩn. Nhịp điệu trong bài hát này vô cùng mạnh mẽ và nhịp điệu cân bằng mặc dù không có [I1N2S3T4R5U6M7E8N9T0S1]. Âm nhạc truyền tải [E1M2O3T4I5O6N7] và tạo ấn tượng lâu dài cho người nghe với sự kết hợp độc đáo giữa cao độ, lựa chọn [ke0y1], [ti0me1 s2ig3na4tu5re6] và sức mạnh nhịp nhàng.</v>
      </c>
    </row>
    <row r="4839">
      <c r="A4839" s="1" t="s">
        <v>4859</v>
      </c>
      <c r="B4839" s="1" t="s">
        <v>7171</v>
      </c>
      <c r="C4839" s="2" t="str">
        <f>IFERROR(__xludf.DUMMYFUNCTION("GoogleTranslate(B4839, ""en"", ""vi"")"),"Phạm vi cao độ giới hạn của bản nhạc là [R1A2N3G4E5] [oc0ta1ve2s3] cho phép nhấn mạnh hơn vào các sắc thái của giai điệu và nhịp điệu, trong khi [[K01E12Y23]3 k4ey5] mang đến cho bản nhạc này chất lượng cảm xúc đặc biệt. Bản nhạc này dài [T1M213] giây và "&amp;"có nhịp điệu rõ rệt. [I1N2S3T4R5U6M7E8N9T0S1] không phải là một phần của nhạc cụ trong bài hát này, nó cũng sử dụng [[T01I12M23E34_45S56I67G78N89A90T01U12R23E34]4 t5im6e 7si8gn9at0ur1e2]. Với chuyển động nhanh, bản nhạc này khác với các đặc điểm điển hình"&amp;" của phong cách [G1E2N3R4E5] và nó bao gồm [[N01U12M23_34B45A56R67S78]8 b9ar0s1].")</f>
        <v>Phạm vi cao độ giới hạn của bản nhạc là [R1A2N3G4E5] [oc0ta1ve2s3] cho phép nhấn mạnh hơn vào các sắc thái của giai điệu và nhịp điệu, trong khi [[K01E12Y23]3 k4ey5] mang đến cho bản nhạc này chất lượng cảm xúc đặc biệt. Bản nhạc này dài [T1M213] giây và có nhịp điệu rõ rệt. [I1N2S3T4R5U6M7E8N9T0S1] không phải là một phần của nhạc cụ trong bài hát này, nó cũng sử dụng [[T01I12M23E34_45S56I67G78N89A90T01U12R23E34]4 t5im6e 7si8gn9at0ur1e2]. Với chuyển động nhanh, bản nhạc này khác với các đặc điểm điển hình của phong cách [G1E2N3R4E5] và nó bao gồm [[N01U12M23_34B45A56R67S78]8 b9ar0s1].</v>
      </c>
    </row>
    <row r="4840">
      <c r="A4840" s="1" t="s">
        <v>1016</v>
      </c>
      <c r="B4840" s="1" t="s">
        <v>7172</v>
      </c>
      <c r="C4840" s="2" t="str">
        <f>IFERROR(__xludf.DUMMYFUNCTION("GoogleTranslate(B4840, ""en"", ""vi"")"),"Bản nhạc sử dụng phạm vi cao độ cụ thể là [R1A2N3G4E5] [oc0ta1ve2s3] để tạo ra âm thanh gắn kết và thống nhất. Nó cũng sử dụng [[K01E12Y23]3 k4ey5] để tạo ra bảng âm thanh phong phú và sống động. Bài hát kéo dài trong [T1M213] giây và có nhịp vừa phải, tr"&amp;"ong khi [I1N2S3T4R5U6M7E8N9T0S1] được sử dụng trong phần trình diễn âm nhạc. Âm nhạc có nhịp điệu [T1I2M3E4_5S6I7G8N9A0T1U2R3E4] và di chuyển với tốc độ nhẹ nhàng, điều này làm tăng thêm cảm giác [E1M2O3T4I5O6N7]. Nhìn chung, những yếu tố khác nhau này kế"&amp;"t hợp với nhau để tạo ra một tác phẩm âm nhạc đẹp mắt và đầy cảm xúc.")</f>
        <v>Bản nhạc sử dụng phạm vi cao độ cụ thể là [R1A2N3G4E5] [oc0ta1ve2s3] để tạo ra âm thanh gắn kết và thống nhất. Nó cũng sử dụng [[K01E12Y23]3 k4ey5] để tạo ra bảng âm thanh phong phú và sống động. Bài hát kéo dài trong [T1M213] giây và có nhịp vừa phải, trong khi [I1N2S3T4R5U6M7E8N9T0S1] được sử dụng trong phần trình diễn âm nhạc. Âm nhạc có nhịp điệu [T1I2M3E4_5S6I7G8N9A0T1U2R3E4] và di chuyển với tốc độ nhẹ nhàng, điều này làm tăng thêm cảm giác [E1M2O3T4I5O6N7]. Nhìn chung, những yếu tố khác nhau này kết hợp với nhau để tạo ra một tác phẩm âm nhạc đẹp mắt và đầy cảm xúc.</v>
      </c>
    </row>
    <row r="4841">
      <c r="A4841" s="1" t="s">
        <v>1023</v>
      </c>
      <c r="B4841" s="1" t="s">
        <v>7173</v>
      </c>
      <c r="C4841" s="2" t="str">
        <f>IFERROR(__xludf.DUMMYFUNCTION("GoogleTranslate(B4841, ""en"", ""vi"")"),"Trong bài hát này, nhạc cụ không phải là một phần của nhạc cụ.")</f>
        <v>Trong bài hát này, nhạc cụ không phải là một phần của nhạc cụ.</v>
      </c>
    </row>
    <row r="4842">
      <c r="A4842" s="1" t="s">
        <v>223</v>
      </c>
      <c r="B4842" s="1" t="s">
        <v>7174</v>
      </c>
      <c r="C4842" s="2" t="str">
        <f>IFERROR(__xludf.DUMMYFUNCTION("GoogleTranslate(B4842, ""en"", ""vi"")"),"Bài hát này mang đến trải nghiệm nghe độc ​​đáo và đáng nhớ với dải cao độ [R1A2N3G4E5] [oc0ta1ve2s3]. Ngoài ra, nhịp điệu của âm nhạc rất dễ nghe, tạo cảm giác thú vị và thư giãn cho người nghe. Cho dù bạn đang muốn thư giãn sau một ngày dài hay chỉ đơn "&amp;"giản là muốn đánh giá cao tính nghệ thuật của âm nhạc thì bài hát này đều có thể mang đến cho mọi người. Với sự kết hợp khéo léo giữa cao độ và nhịp điệu, nó chắc chắn sẽ để lại ấn tượng lâu dài cho bất kỳ ai nghe nó.")</f>
        <v>Bài hát này mang đến trải nghiệm nghe độc ​​đáo và đáng nhớ với dải cao độ [R1A2N3G4E5] [oc0ta1ve2s3]. Ngoài ra, nhịp điệu của âm nhạc rất dễ nghe, tạo cảm giác thú vị và thư giãn cho người nghe. Cho dù bạn đang muốn thư giãn sau một ngày dài hay chỉ đơn giản là muốn đánh giá cao tính nghệ thuật của âm nhạc thì bài hát này đều có thể mang đến cho mọi người. Với sự kết hợp khéo léo giữa cao độ và nhịp điệu, nó chắc chắn sẽ để lại ấn tượng lâu dài cho bất kỳ ai nghe nó.</v>
      </c>
    </row>
    <row r="4843">
      <c r="A4843" s="1" t="s">
        <v>7175</v>
      </c>
      <c r="B4843" s="1" t="s">
        <v>7176</v>
      </c>
      <c r="C4843" s="2" t="str">
        <f>IFERROR(__xludf.DUMMYFUNCTION("GoogleTranslate(B4843, ""en"", ""vi"")"),"Phạm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này phát trong [T1M213] gi"&amp;"ây với nhịp độ rất nhanh [te0mp1o2] và phần sáng tác của nó không liên quan đến việc sử dụng [I1N2S3T4R5U6M7E8N9T0S1]. Đây là một ví dụ điển hình của thể loại [G1E2N3R4E5], với [[N01U12M23_34B45A56R67S78]8 b9ar0s1] tạo nên toàn bộ bài hát. Nhìn chung, âm "&amp;"nhạc tập trung vào các sắc thái âm sắc và khả năng biểu đạt cảm xúc, kết hợp với thể loại và nhạc cụ độc đáo, tạo ra trải nghiệm nghe thực sự quyến rũ.")</f>
        <v>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này phát trong [T1M213] giây với nhịp độ rất nhanh [te0mp1o2] và phần sáng tác của nó không liên quan đến việc sử dụng [I1N2S3T4R5U6M7E8N9T0S1]. Đây là một ví dụ điển hình của thể loại [G1E2N3R4E5], với [[N01U12M23_34B45A56R67S78]8 b9ar0s1] tạo nên toàn bộ bài hát. Nhìn chung, âm nhạc tập trung vào các sắc thái âm sắc và khả năng biểu đạt cảm xúc, kết hợp với thể loại và nhạc cụ độc đáo, tạo ra trải nghiệm nghe thực sự quyến rũ.</v>
      </c>
    </row>
    <row r="4844">
      <c r="A4844" s="1" t="s">
        <v>1223</v>
      </c>
      <c r="B4844" s="1" t="s">
        <v>7177</v>
      </c>
      <c r="C4844" s="2" t="str">
        <f>IFERROR(__xludf.DUMMYFUNCTION("GoogleTranslate(B4844, ""en"", ""vi"")"),"Phạm vi cao độ giới hạn của bản nhạc này là [R1A2N3G4E5] [oc0ta1ve2s3] tạo ra một môi trường nhấn mạnh các sắc thái của giai điệu và nhịp điệu. Ngoài ra, việc sử dụng [[K01E12Y23]3 k4ey5] mang lại âm thanh mạnh mẽ và đáng nhớ, trong khi bản thân nhịp điệu"&amp;" của bài hát đã mang lại hiệu ứng rất êm dịu. Nói chung, những yếu tố này phối hợp với nhau để tạo ra trải nghiệm âm nhạc độc đáo, làm nổi bật sự tinh tế của cả giai điệu và nhịp điệu.")</f>
        <v>Phạm vi cao độ giới hạn của bản nhạc này là [R1A2N3G4E5] [oc0ta1ve2s3] tạo ra một môi trường nhấn mạnh các sắc thái của giai điệu và nhịp điệu. Ngoài ra, việc sử dụng [[K01E12Y23]3 k4ey5] mang lại âm thanh mạnh mẽ và đáng nhớ, trong khi bản thân nhịp điệu của bài hát đã mang lại hiệu ứng rất êm dịu. Nói chung, những yếu tố này phối hợp với nhau để tạo ra trải nghiệm âm nhạc độc đáo, làm nổi bật sự tinh tế của cả giai điệu và nhịp điệu.</v>
      </c>
    </row>
    <row r="4845">
      <c r="A4845" s="1" t="s">
        <v>1496</v>
      </c>
      <c r="B4845" s="1" t="s">
        <v>7178</v>
      </c>
      <c r="C4845" s="2" t="str">
        <f>IFERROR(__xludf.DUMMYFUNCTION("GoogleTranslate(B4845, ""en"", ""vi"")"),"Âm nhạc được đề cập có phạm vi cao độ giới hạn là [R1A2N3G4E5] [oc0ta1ve2s3], cho phép nhấn mạnh hơn vào các sắc thái của giai điệu và nhịp điệu. Nó bao gồm [[N01U12M23_34B45A56R67S78]8 b9ar0s1] và sử dụng [[T01I12M23E34_45S56I67G78N89A90T01U12R23E34]4 t5"&amp;"im6e 7si8gn9at0ur1e2]. Phạm vi cao độ bị hạn chế có thể tạo cơ hội cho nhạc sĩ tập trung vào sự tinh tế của giai điệu và phân nhịp, trong khi cấu trúc của âm nhạc, với số ô nhịp được xác định và [ti0me1 s2ig3na4tu5re6], cung cấp khuôn khổ cho màn trình di"&amp;"ễn.")</f>
        <v>Âm nhạc được đề cập có phạm vi cao độ giới hạn là [R1A2N3G4E5] [oc0ta1ve2s3], cho phép nhấn mạnh hơn vào các sắc thái của giai điệu và nhịp điệu. Nó bao gồm [[N01U12M23_34B45A56R67S78]8 b9ar0s1] và sử dụng [[T01I12M23E34_45S56I67G78N89A90T01U12R23E34]4 t5im6e 7si8gn9at0ur1e2]. Phạm vi cao độ bị hạn chế có thể tạo cơ hội cho nhạc sĩ tập trung vào sự tinh tế của giai điệu và phân nhịp, trong khi cấu trúc của âm nhạc, với số ô nhịp được xác định và [ti0me1 s2ig3na4tu5re6], cung cấp khuôn khổ cho màn trình diễn.</v>
      </c>
    </row>
    <row r="4846">
      <c r="A4846" s="1" t="s">
        <v>7179</v>
      </c>
      <c r="B4846" s="1" t="s">
        <v>7180</v>
      </c>
      <c r="C4846" s="2" t="str">
        <f>IFERROR(__xludf.DUMMYFUNCTION("GoogleTranslate(B4846, ""en"", ""vi"")"),"[[K01E12Y23]3 k4ey5] mang đến cho bản nhạc [G1E2N3R4E5] này một chất lượng cảm xúc đặc biệt, mặc dù [[T01I12M23E34_45S56I67G78N89A90T01U12R23E34]4 t5im6e 7si8gn9at0ur1e2] được sử dụng trong bài hát dài một giây [T1M213] này, không phải là điển hình cho th"&amp;"ể loại này. Tuy nhiên, bố cục tổng thể không thể hiện được bản chất của thể loại [G1E2N3R4E5], vì cấu trúc bài hát bao gồm [[N01U12M23_34B45A56R67S78]8 b9ar0s1].")</f>
        <v>[[K01E12Y23]3 k4ey5] mang đến cho bản nhạc [G1E2N3R4E5] này một chất lượng cảm xúc đặc biệt, mặc dù [[T01I12M23E34_45S56I67G78N89A90T01U12R23E34]4 t5im6e 7si8gn9at0ur1e2] được sử dụng trong bài hát dài một giây [T1M213] này, không phải là điển hình cho thể loại này. Tuy nhiên, bố cục tổng thể không thể hiện được bản chất của thể loại [G1E2N3R4E5], vì cấu trúc bài hát bao gồm [[N01U12M23_34B45A56R67S78]8 b9ar0s1].</v>
      </c>
    </row>
    <row r="4847">
      <c r="A4847" s="1" t="s">
        <v>7181</v>
      </c>
      <c r="B4847" s="1" t="s">
        <v>7182</v>
      </c>
      <c r="C4847" s="2" t="str">
        <f>IFERROR(__xludf.DUMMYFUNCTION("GoogleTranslate(B4847, ""en"", ""vi"")"),"Với dải cao độ trải dài [R1A2N3G4E5] [oc0ta1ve2s3], bản nhạc này mang đến trải nghiệm nghe đa dạng và sống động. Việc sử dụng [[K01E12Y23]3 k4ey5] tạo ra bầu không khí khác biệt trong khi kéo dài [T1M213] giây. Nhịp điệu êm dịu và nhẹ nhàng của bài hát đư"&amp;"ợc bổ sung bởi nhịp độ nhanh chóng của nó. Dù không thể hiện chân thực thể loại [G1E2N3R4E5] điển hình nhưng dòng nhạc này lại chinh phục người nghe bằng sự hòa quyện độc đáo giữa các yếu tố. Hơn nữa, nó được biểu diễn trong [T1I2M3E4_5S6I7G8N9A0T1U2R3E4]"&amp;", càng làm tăng thêm sức hấp dẫn độc đáo của nó.")</f>
        <v>Với dải cao độ trải dài [R1A2N3G4E5] [oc0ta1ve2s3], bản nhạc này mang đến trải nghiệm nghe đa dạng và sống động. Việc sử dụng [[K01E12Y23]3 k4ey5] tạo ra bầu không khí khác biệt trong khi kéo dài [T1M213] giây. Nhịp điệu êm dịu và nhẹ nhàng của bài hát được bổ sung bởi nhịp độ nhanh chóng của nó. Dù không thể hiện chân thực thể loại [G1E2N3R4E5] điển hình nhưng dòng nhạc này lại chinh phục người nghe bằng sự hòa quyện độc đáo giữa các yếu tố. Hơn nữa, nó được biểu diễn trong [T1I2M3E4_5S6I7G8N9A0T1U2R3E4], càng làm tăng thêm sức hấp dẫn độc đáo của nó.</v>
      </c>
    </row>
    <row r="4848">
      <c r="A4848" s="1" t="s">
        <v>7183</v>
      </c>
      <c r="B4848" s="1" t="s">
        <v>7184</v>
      </c>
      <c r="C4848" s="2" t="str">
        <f>IFERROR(__xludf.DUMMYFUNCTION("GoogleTranslate(B4848, ""en"", ""vi"")"),"Âm nhạc được sáng tác trong [[K01E12Y23]3 k4ey5], có phạm vi cao độ giới hạn là [R1A2N3G4E5] [oc0ta1ve2s3], cho phép nhấn mạnh hơn vào các sắc thái của giai điệu và nhịp điệu. Nhịp điệu của nó rất mạnh mẽ và tiết tấu nhanh, phóng [E1M2O3T4I5O6N7]. Mặc dù "&amp;"phạm vi cao độ bị hạn chế, âm nhạc vẫn truyền tải được cường độ cảm xúc thông qua nhịp điệu sống động, thể hiện kỹ năng của nhà soạn nhạc trong việc sử dụng các yếu tố âm nhạc khác nhau để tạo ra một bản nhạc mạnh mẽ và hấp dẫn.")</f>
        <v>Âm nhạc được sáng tác trong [[K01E12Y23]3 k4ey5], có phạm vi cao độ giới hạn là [R1A2N3G4E5] [oc0ta1ve2s3], cho phép nhấn mạnh hơn vào các sắc thái của giai điệu và nhịp điệu. Nhịp điệu của nó rất mạnh mẽ và tiết tấu nhanh, phóng [E1M2O3T4I5O6N7]. Mặc dù phạm vi cao độ bị hạn chế, âm nhạc vẫn truyền tải được cường độ cảm xúc thông qua nhịp điệu sống động, thể hiện kỹ năng của nhà soạn nhạc trong việc sử dụng các yếu tố âm nhạc khác nhau để tạo ra một bản nhạc mạnh mẽ và hấp dẫn.</v>
      </c>
    </row>
    <row r="4849">
      <c r="A4849" s="1" t="s">
        <v>450</v>
      </c>
      <c r="B4849" s="1" t="s">
        <v>7185</v>
      </c>
      <c r="C4849" s="2" t="str">
        <f>IFERROR(__xludf.DUMMYFUNCTION("GoogleTranslate(B4849, ""en"", ""vi"")"),"Ở thể loại [G1E2N3R4E5], bản nhạc này đạt được hiệu suất tập trung và có tác động mạnh nhờ dải cao độ nhỏ gọn [R1A2N3G4E5] [oc0ta1ve2s3]. Bài hát chạy trong [T1M213] giây và sử dụng [[T01I12M23E34_45S56I67G78N89A90T01U12R23E34]4 t5im6e 7si8gn9at0ur1e2]. Đ"&amp;"ặc biệt, bài hát này đã cố tình tránh kết hợp [I1N2S3T4R5U6M7E8N9T0S1] để đạt được âm thanh độc đáo. Nhìn chung, âm nhạc này là một ví dụ tuyệt vời về việc hạn chế một số khía cạnh nhất định có thể dẫn đến sự thể hiện nghệ thuật mạnh mẽ và khác biệt như t"&amp;"hế nào.")</f>
        <v>Ở thể loại [G1E2N3R4E5], bản nhạc này đạt được hiệu suất tập trung và có tác động mạnh nhờ dải cao độ nhỏ gọn [R1A2N3G4E5] [oc0ta1ve2s3]. Bài hát chạy trong [T1M213] giây và sử dụng [[T01I12M23E34_45S56I67G78N89A90T01U12R23E34]4 t5im6e 7si8gn9at0ur1e2]. Đặc biệt, bài hát này đã cố tình tránh kết hợp [I1N2S3T4R5U6M7E8N9T0S1] để đạt được âm thanh độc đáo. Nhìn chung, âm nhạc này là một ví dụ tuyệt vời về việc hạn chế một số khía cạnh nhất định có thể dẫn đến sự thể hiện nghệ thuật mạnh mẽ và khác biệt như thế nào.</v>
      </c>
    </row>
    <row r="4850">
      <c r="A4850" s="1" t="s">
        <v>7186</v>
      </c>
      <c r="B4850" s="1" t="s">
        <v>7187</v>
      </c>
      <c r="C4850" s="2" t="str">
        <f>IFERROR(__xludf.DUMMYFUNCTION("GoogleTranslate(B4850, ""en"", ""vi"")"),"Thành phần âm nhạc được đề cập được đặc trưng bởi một số đặc điểm riêng biệt. Thứ nhất, [ti0me1 s2ig3na4tu5re6] của bài hát không điển hình, gợi ý một cấu trúc nhịp điệu độc đáo. Ngoài ra, phạm vi cao độ của bản nhạc được giới hạn ở một số [oc0ta1ve2s3] c"&amp;"ụ thể, điều này làm tăng thêm âm thanh độc đáo của bản nhạc. Bản thân âm nhạc đã thấm đẫm một chất cảm xúc nhất định, truyền tải một cảm xúc cụ thể cho người nghe. Để đạt được hiệu ứng này, nhiều loại nhạc cụ được sử dụng trong buổi biểu diễn âm nhạc, góp"&amp;" phần tạo nên kết cấu và bầu không khí tổng thể của tác phẩm.")</f>
        <v>Thành phần âm nhạc được đề cập được đặc trưng bởi một số đặc điểm riêng biệt. Thứ nhất, [ti0me1 s2ig3na4tu5re6] của bài hát không điển hình, gợi ý một cấu trúc nhịp điệu độc đáo. Ngoài ra, phạm vi cao độ của bản nhạc được giới hạn ở một số [oc0ta1ve2s3] cụ thể, điều này làm tăng thêm âm thanh độc đáo của bản nhạc. Bản thân âm nhạc đã thấm đẫm một chất cảm xúc nhất định, truyền tải một cảm xúc cụ thể cho người nghe. Để đạt được hiệu ứng này, nhiều loại nhạc cụ được sử dụng trong buổi biểu diễn âm nhạc, góp phần tạo nên kết cấu và bầu không khí tổng thể của tác phẩm.</v>
      </c>
    </row>
    <row r="4851">
      <c r="A4851" s="1" t="s">
        <v>7188</v>
      </c>
      <c r="B4851" s="1" t="s">
        <v>7189</v>
      </c>
      <c r="C4851" s="2" t="str">
        <f>IFERROR(__xludf.DUMMYFUNCTION("GoogleTranslate(B4851, ""en"", ""vi"")"),"Dải cao độ của [R1A2N3G4E5] [oc0ta1ve2s3] tạo thêm nét đặc biệt cho âm nhạc, nhấn mạnh chiều sâu cảm xúc của nó, trong khi [[K01E12Y23]3 k4ey5] mang lại âm thanh mạnh mẽ và đáng nhớ. Với thời lượng [T1M213] giây, ca khúc chinh phục người nghe bằng nhịp đi"&amp;"ệu sôi động [te0mp1o2]. Điều thú vị là bài hát này đã cố tình bỏ qua phần kết hợp của [I1N2S3T4R5U6M7E8N9T0S1] và [ti0me1 s2ig3na4tu5re6] của nó không chuẩn [T1I2M3E4_5S6I7G8N9A0T1U2R3E4]. Mặc dù [te0mp1o2] không có lợi cho việc khiêu vũ nhưng âm nhạc vẫn"&amp;" duy trì nhịp độ vừa phải, thể hiện phong cách khác với đặc điểm điển hình của thể loại [G1E2N3R4E5].")</f>
        <v>Dải cao độ của [R1A2N3G4E5] [oc0ta1ve2s3] tạo thêm nét đặc biệt cho âm nhạc, nhấn mạnh chiều sâu cảm xúc của nó, trong khi [[K01E12Y23]3 k4ey5] mang lại âm thanh mạnh mẽ và đáng nhớ. Với thời lượng [T1M213] giây, ca khúc chinh phục người nghe bằng nhịp điệu sôi động [te0mp1o2]. Điều thú vị là bài hát này đã cố tình bỏ qua phần kết hợp của [I1N2S3T4R5U6M7E8N9T0S1] và [ti0me1 s2ig3na4tu5re6] của nó không chuẩn [T1I2M3E4_5S6I7G8N9A0T1U2R3E4]. Mặc dù [te0mp1o2] không có lợi cho việc khiêu vũ nhưng âm nhạc vẫn duy trì nhịp độ vừa phải, thể hiện phong cách khác với đặc điểm điển hình của thể loại [G1E2N3R4E5].</v>
      </c>
    </row>
    <row r="4852">
      <c r="A4852" s="1" t="s">
        <v>7190</v>
      </c>
      <c r="B4852" s="1" t="s">
        <v>7191</v>
      </c>
      <c r="C4852" s="2" t="str">
        <f>IFERROR(__xludf.DUMMYFUNCTION("GoogleTranslate(B4852, ""en"", ""vi"")"),"Với dải cao độ trải dài [R1A2N3G4E5] [oc0ta1ve2s3], bản nhạc này mang đến trải nghiệm nghe đa dạng và sống động. Nó tuân theo đồng hồ đo [T1I2M3E4_5S6I7G8N9A0T1U2R3E4] và sử dụng [I1N2S3T4R5U6M7E8N9T0S1] trong biểu diễn âm nhạc. Bài hát có nhịp điệu nhẹ n"&amp;"hàng, cover [[N01U12M23_34B45A56R67S78]8 b9ar0s1].")</f>
        <v>Với dải cao độ trải dài [R1A2N3G4E5] [oc0ta1ve2s3], bản nhạc này mang đến trải nghiệm nghe đa dạng và sống động. Nó tuân theo đồng hồ đo [T1I2M3E4_5S6I7G8N9A0T1U2R3E4] và sử dụng [I1N2S3T4R5U6M7E8N9T0S1] trong biểu diễn âm nhạc. Bài hát có nhịp điệu nhẹ nhàng, cover [[N01U12M23_34B45A56R67S78]8 b9ar0s1].</v>
      </c>
    </row>
    <row r="4853">
      <c r="A4853" s="1" t="s">
        <v>7192</v>
      </c>
      <c r="B4853" s="1" t="s">
        <v>7193</v>
      </c>
      <c r="C4853" s="2" t="str">
        <f>IFERROR(__xludf.DUMMYFUNCTION("GoogleTranslate(B4853, ""en"", ""vi"")"),"Phạm vi cao độ giới hạn của bản nhạc là [R1A2N3G4E5] [oc0ta1ve2s3] cho phép nhấn mạnh hơn vào các sắc thái của giai điệu và nhịp điệu, trong khi [[K01E12Y23]3 k4ey5] thêm hương vị độc đáo cho bản nhạc này. Bài hát này dài [T1M213] giây, có nhịp điệu cực k"&amp;"ỳ sôi động mặc dù có âm lượng thấp-[te0mp1o2], tạo ra trải nghiệm nghe đặc biệt và hấp dẫn.")</f>
        <v>Phạm vi cao độ giới hạn của bản nhạc là [R1A2N3G4E5] [oc0ta1ve2s3] cho phép nhấn mạnh hơn vào các sắc thái của giai điệu và nhịp điệu, trong khi [[K01E12Y23]3 k4ey5] thêm hương vị độc đáo cho bản nhạc này. Bài hát này dài [T1M213] giây, có nhịp điệu cực kỳ sôi động mặc dù có âm lượng thấp-[te0mp1o2], tạo ra trải nghiệm nghe đặc biệt và hấp dẫn.</v>
      </c>
    </row>
    <row r="4854">
      <c r="A4854" s="1" t="s">
        <v>1855</v>
      </c>
      <c r="B4854" s="1" t="s">
        <v>7194</v>
      </c>
      <c r="C4854" s="2" t="str">
        <f>IFERROR(__xludf.DUMMYFUNCTION("GoogleTranslate(B4854, ""en"", ""vi"")"),"Phạm vi cao độ giới hạn của âm nhạc là [R1A2N3G4E5] [oc0ta1ve2s3] cho phép nhấn mạnh hơn vào các sắc thái của giai điệu và nhịp điệu, đồng thời nó được phát ở mức trung bình [te0mp1o2]. Ngoài ra, bạn có thể đếm [[N01U12M23_34B45A56R67S78]8 b9ar0s1] trong "&amp;"bài hát này, trong khi [I1N2S3T4R5U6M7E8N9T0S1] đóng vai trò quan trọng trong việc định hình âm thanh tổng thể của bản nhạc.")</f>
        <v>Phạm vi cao độ giới hạn của âm nhạc là [R1A2N3G4E5] [oc0ta1ve2s3] cho phép nhấn mạnh hơn vào các sắc thái của giai điệu và nhịp điệu, đồng thời nó được phát ở mức trung bình [te0mp1o2]. Ngoài ra, bạn có thể đếm [[N01U12M23_34B45A56R67S78]8 b9ar0s1] trong bài hát này, trong khi [I1N2S3T4R5U6M7E8N9T0S1] đóng vai trò quan trọng trong việc định hình âm thanh tổng thể của bản nhạc.</v>
      </c>
    </row>
    <row r="4855">
      <c r="A4855" s="1" t="s">
        <v>874</v>
      </c>
      <c r="B4855" s="1" t="s">
        <v>7195</v>
      </c>
      <c r="C4855" s="2" t="str">
        <f>IFERROR(__xludf.DUMMYFUNCTION("GoogleTranslate(B4855, ""en"", ""vi"")"),"Bản nhạc tôi đang mô tả ở đây là đại diện tiêu biểu cho phong cách [G1E2N3R4E5]. Nó thể hiện phạm vi cao độ trong [R1A2N3G4E5] [oc0ta1ve2s3], trong khi việc sử dụng [[K01E12Y23]3 k4ey5] tạo ra một bảng âm thanh phong phú và sống động. Bản nhạc này dài [T1"&amp;"M213] giây, có [ti0me1 s2ig3na4tu5re6 o7f 8[T91I02M13E24_35S46I57G68N79A80T91U02R13E24]3] độc đáo và [te0mp1o2] chậm. Mặc dù có những yếu tố độc đáo nhưng nhịp điệu của bài hát này cực kỳ mạnh mẽ. Điều thú vị là bạn sẽ không nghe thấy bất kỳ [I1N2S3T4R5U6"&amp;"M7E8N9T0S1] nào trong bài hát này, điều này càng làm tăng thêm sự độc đáo và khác biệt của nó.")</f>
        <v>Bản nhạc tôi đang mô tả ở đây là đại diện tiêu biểu cho phong cách [G1E2N3R4E5]. Nó thể hiện phạm vi cao độ trong [R1A2N3G4E5] [oc0ta1ve2s3], trong khi việc sử dụng [[K01E12Y23]3 k4ey5] tạo ra một bảng âm thanh phong phú và sống động. Bản nhạc này dài [T1M213] giây, có [ti0me1 s2ig3na4tu5re6 o7f 8[T91I02M13E24_35S46I57G68N79A80T91U02R13E24]3] độc đáo và [te0mp1o2] chậm. Mặc dù có những yếu tố độc đáo nhưng nhịp điệu của bài hát này cực kỳ mạnh mẽ. Điều thú vị là bạn sẽ không nghe thấy bất kỳ [I1N2S3T4R5U6M7E8N9T0S1] nào trong bài hát này, điều này càng làm tăng thêm sự độc đáo và khác biệt của nó.</v>
      </c>
    </row>
    <row r="4856">
      <c r="A4856" s="1" t="s">
        <v>156</v>
      </c>
      <c r="B4856" s="1" t="s">
        <v>7196</v>
      </c>
      <c r="C4856" s="2" t="str">
        <f>IFERROR(__xludf.DUMMYFUNCTION("GoogleTranslate(B4856, ""en"", ""vi"")"),"Đoạn nhạc [G1E2N3R4E5] được đề cập không bám rễ chắc chắn vào phong cách âm nhạc truyền thống và có thời lượng [T1M213] giây.")</f>
        <v>Đoạn nhạc [G1E2N3R4E5] được đề cập không bám rễ chắc chắn vào phong cách âm nhạc truyền thống và có thời lượng [T1M213] giây.</v>
      </c>
    </row>
    <row r="4857">
      <c r="A4857" s="1" t="s">
        <v>7197</v>
      </c>
      <c r="B4857" s="1" t="s">
        <v>7198</v>
      </c>
      <c r="C4857" s="2" t="str">
        <f>IFERROR(__xludf.DUMMYFUNCTION("GoogleTranslate(B4857, ""en"", ""vi"")"),"Bầu không khí khác biệt của bài hát này được tạo ra bằng cách sử dụng [[K01E12Y23]3 k4ey5], kèm theo [ti0me1 s2ig3na4tu5re6 o7f 8[T91I02M13E24_35S46I57G68N79A80T91U02R13E24]3 khác thường. Được làm phong phú bởi nhiều loại [I1N2S3T4R5U6M7E8N9T0S1], âm nhạc"&amp;" di chuyển với tốc độ nhanh chóng trong suốt thời lượng [[N01U12M23_34B45A56R67S78]8 b9ar0s1].")</f>
        <v>Bầu không khí khác biệt của bài hát này được tạo ra bằng cách sử dụng [[K01E12Y23]3 k4ey5], kèm theo [ti0me1 s2ig3na4tu5re6 o7f 8[T91I02M13E24_35S46I57G68N79A80T91U02R13E24]3 khác thường. Được làm phong phú bởi nhiều loại [I1N2S3T4R5U6M7E8N9T0S1], âm nhạc di chuyển với tốc độ nhanh chóng trong suốt thời lượng [[N01U12M23_34B45A56R67S78]8 b9ar0s1].</v>
      </c>
    </row>
  </sheetData>
  <drawing r:id="rId1"/>
</worksheet>
</file>